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bcdca78494f4e69" /></Relationships>
</file>

<file path=xl/workbook.xml><?xml version="1.0" encoding="utf-8"?>
<x:workbook xmlns:x="http://schemas.openxmlformats.org/spreadsheetml/2006/main">
  <x:sheets>
    <x:sheet xmlns:r="http://schemas.openxmlformats.org/officeDocument/2006/relationships" name="Final Card Catalog" sheetId="1" r:id="Rf2d8e5d7c2e14536"/>
    <x:sheet xmlns:r="http://schemas.openxmlformats.org/officeDocument/2006/relationships" name="Schema &amp; Rubric" sheetId="2" r:id="Rf0329ea456e344ec"/>
    <x:sheet xmlns:r="http://schemas.openxmlformats.org/officeDocument/2006/relationships" name="Set Summary" sheetId="3" r:id="R46ff26a25ca24a09"/>
    <x:sheet xmlns:r="http://schemas.openxmlformats.org/officeDocument/2006/relationships" name="Deferred Expansion" sheetId="4" r:id="R30a035eeb256451a"/>
    <x:sheet xmlns:r="http://schemas.openxmlformats.org/officeDocument/2006/relationships" name="Production Review" sheetId="5" r:id="Rfe50277e6c5f4aa9"/>
    <x:sheet xmlns:r="http://schemas.openxmlformats.org/officeDocument/2006/relationships" name="Merge Ledger" sheetId="6" r:id="Rd5d51d37cf0e47e8"/>
    <x:sheet xmlns:r="http://schemas.openxmlformats.org/officeDocument/2006/relationships" name="Rarity Calibration" sheetId="7" r:id="R64369641a3a64e7e"/>
    <x:sheet xmlns:r="http://schemas.openxmlformats.org/officeDocument/2006/relationships" name="Repair Log" sheetId="8" r:id="Rc6aefd2317eb408d"/>
    <x:sheet xmlns:r="http://schemas.openxmlformats.org/officeDocument/2006/relationships" name="Rarity Review" sheetId="9" r:id="R830eb30eea334581"/>
    <x:sheet xmlns:r="http://schemas.openxmlformats.org/officeDocument/2006/relationships" name="Rarity History v17" sheetId="10" r:id="Rb428e3707a194ac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164" formatCode="0.0"/>
    <x:numFmt numFmtId="165" formatCode="0.0%"/>
    <x:numFmt numFmtId="200" formatCode="0"/>
    <x:numFmt numFmtId="201" formatCode="+0;-0;&quot;—&quot;"/>
  </x:numFmts>
  <x:fonts count="33">
    <x:font>
      <x:sz val="11"/>
      <x:name val="Carlito"/>
    </x:font>
    <x:font>
      <x:b/>
      <x:sz val="11"/>
      <x:color rgb="FFFFFFFF"/>
      <x:name val="Carlito"/>
    </x:font>
    <x:font>
      <x:b/>
      <x:sz val="14"/>
      <x:color rgb="FFFFFFFF"/>
      <x:name val="Carlito"/>
    </x:font>
    <x:font>
      <x:sz val="10"/>
      <x:color rgb="FF1F2937"/>
      <x:name val="Carlito"/>
    </x:font>
    <x:font>
      <x:b/>
      <x:sz val="10"/>
      <x:color rgb="FF1F2937"/>
      <x:name val="Carlito"/>
    </x:font>
    <x:font>
      <x:b/>
      <x:sz val="18"/>
      <x:color rgb="FFFFFFFF"/>
      <x:name val="Carlito"/>
    </x:font>
    <x:font>
      <x:b/>
      <x:sz val="10"/>
      <x:color rgb="FFFFFFFF"/>
      <x:name val="Carlito"/>
    </x:font>
    <x:font>
      <x:i/>
      <x:sz val="10"/>
      <x:color rgb="FF374151"/>
      <x:name val="Carlito"/>
    </x:font>
    <x:font>
      <x:b/>
      <x:sz val="16"/>
      <x:color rgb="FFFFFFFF"/>
    </x:font>
    <x:font>
      <x:b/>
      <x:sz val="10"/>
      <x:color rgb="FFFFFFFF"/>
    </x:font>
    <x:font>
      <x:sz val="10"/>
      <x:color rgb="FF1F2937"/>
    </x:font>
    <x:font>
      <x:b/>
      <x:sz val="10"/>
      <x:color rgb="FF1F2937"/>
    </x:font>
    <x:font>
      <x:b/>
      <x:sz val="10"/>
      <x:color rgb="FFFFFFFF"/>
      <x:name val="Aptos"/>
    </x:font>
    <x:font>
      <x:sz val="10"/>
      <x:color rgb="FF1F2937"/>
      <x:name val="Aptos"/>
    </x:font>
    <x:font>
      <x:sz val="10"/>
      <x:color rgb="FF1D4ED8"/>
    </x:font>
    <x:font>
      <x:b/>
      <x:sz val="16"/>
      <x:color rgb="FFFFFFFF"/>
      <x:name val="Carlito"/>
    </x:font>
    <x:font>
      <x:sz val="10"/>
      <x:color rgb="FF4B5563"/>
      <x:name val="Carlito"/>
    </x:font>
    <x:font>
      <x:b/>
      <x:sz val="17"/>
      <x:color rgb="FFFFFFFF"/>
      <x:name val="Carlito"/>
    </x:font>
    <x:font>
      <x:b/>
      <x:sz val="20"/>
      <x:color rgb="FF2F5A46"/>
      <x:name val="Carlito"/>
    </x:font>
    <x:font>
      <x:b/>
      <x:sz val="13"/>
      <x:color rgb="FFFFFFFF"/>
      <x:name val="Carlito"/>
    </x:font>
    <x:font>
      <x:sz val="10"/>
      <x:color rgb="FF374151"/>
      <x:name val="Carlito"/>
    </x:font>
    <x:font>
      <x:b/>
      <x:sz val="10"/>
      <x:color rgb="FF22312B"/>
      <x:name val="Calibri"/>
    </x:font>
    <x:font>
      <x:sz val="10"/>
      <x:color rgb="FF22312B"/>
      <x:name val="Calibri"/>
    </x:font>
    <x:font>
      <x:i/>
      <x:sz val="10"/>
      <x:color rgb="FF22312B"/>
      <x:name val="Calibri"/>
    </x:font>
    <x:font>
      <x:b/>
      <x:sz val="20"/>
      <x:color rgb="FFFFFFFF"/>
      <x:name val="Calibri"/>
    </x:font>
    <x:font>
      <x:sz val="11"/>
      <x:color rgb="FF566A60"/>
      <x:name val="Calibri"/>
    </x:font>
    <x:font>
      <x:b/>
      <x:sz val="10"/>
      <x:color rgb="FFFFFFFF"/>
      <x:name val="Calibri"/>
    </x:font>
    <x:font>
      <x:b/>
      <x:sz val="26"/>
      <x:color rgb="FF2F5A46"/>
      <x:name val="Calibri"/>
    </x:font>
    <x:font>
      <x:b/>
      <x:sz val="11"/>
      <x:color rgb="FF22312B"/>
      <x:name val="Calibri"/>
    </x:font>
    <x:font>
      <x:sz val="11"/>
      <x:color rgb="FF22312B"/>
      <x:name val="Calibri"/>
    </x:font>
    <x:font>
      <x:b/>
      <x:sz val="10"/>
      <x:color rgb="FF234C85"/>
      <x:name val="Calibri"/>
    </x:font>
    <x:font>
      <x:b/>
      <x:i/>
      <x:sz val="10"/>
      <x:color rgb="FF234C85"/>
      <x:name val="Calibri"/>
    </x:font>
    <x:font>
      <x:sz val="10"/>
      <x:color rgb="FF234C85"/>
      <x:name val="Calibri"/>
    </x:font>
  </x:fonts>
  <x:fills count="47">
    <x:fill>
      <x:patternFill patternType="none"/>
    </x:fill>
    <x:fill>
      <x:patternFill patternType="gray125"/>
    </x:fill>
    <x:fill>
      <x:patternFill patternType="solid">
        <x:fgColor rgb="FF233044"/>
      </x:patternFill>
    </x:fill>
    <x:fill>
      <x:patternFill patternType="solid">
        <x:fgColor rgb="FFFFFFFF"/>
      </x:patternFill>
    </x:fill>
    <x:fill>
      <x:patternFill patternType="solid">
        <x:fgColor rgb="FF688371"/>
      </x:patternFill>
    </x:fill>
    <x:fill>
      <x:patternFill patternType="solid">
        <x:fgColor rgb="FF26374F"/>
      </x:patternFill>
    </x:fill>
    <x:fill>
      <x:patternFill patternType="solid">
        <x:fgColor rgb="FFE2ECE6"/>
      </x:patternFill>
    </x:fill>
    <x:fill>
      <x:patternFill patternType="solid">
        <x:fgColor rgb="FF26374F"/>
      </x:patternFill>
    </x:fill>
    <x:fill>
      <x:patternFill patternType="solid">
        <x:fgColor rgb="FF688371"/>
      </x:patternFill>
    </x:fill>
    <x:fill>
      <x:patternFill patternType="solid">
        <x:fgColor rgb="FF2F5A46"/>
      </x:patternFill>
    </x:fill>
    <x:fill>
      <x:patternFill patternType="solid">
        <x:fgColor rgb="FF26374F"/>
      </x:patternFill>
    </x:fill>
    <x:fill>
      <x:patternFill patternType="solid">
        <x:fgColor rgb="FFE2ECE6"/>
      </x:patternFill>
    </x:fill>
    <x:fill>
      <x:patternFill patternType="solid">
        <x:fgColor rgb="FF688371"/>
      </x:patternFill>
    </x:fill>
    <x:fill>
      <x:patternFill patternType="solid">
        <x:fgColor rgb="FF26374F"/>
      </x:patternFill>
    </x:fill>
    <x:fill>
      <x:patternFill patternType="solid">
        <x:fgColor rgb="FFE2ECE6"/>
      </x:patternFill>
    </x:fill>
    <x:fill>
      <x:patternFill patternType="solid">
        <x:fgColor rgb="FF688371"/>
      </x:patternFill>
    </x:fill>
    <x:fill>
      <x:patternFill patternType="solid">
        <x:fgColor rgb="FF2F5A46"/>
      </x:patternFill>
    </x:fill>
    <x:fill>
      <x:patternFill patternType="solid">
        <x:fgColor rgb="FFE2ECE6"/>
      </x:patternFill>
    </x:fill>
    <x:fill>
      <x:patternFill patternType="solid">
        <x:fgColor rgb="FFF3F4F6"/>
      </x:patternFill>
    </x:fill>
    <x:fill>
      <x:patternFill patternType="solid">
        <x:fgColor rgb="FF26374F"/>
      </x:patternFill>
    </x:fill>
    <x:fill>
      <x:patternFill patternType="solid">
        <x:fgColor rgb="FF2F5A46"/>
      </x:patternFill>
    </x:fill>
    <x:fill>
      <x:patternFill patternType="solid">
        <x:fgColor rgb="FF688371"/>
      </x:patternFill>
    </x:fill>
    <x:fill>
      <x:patternFill patternType="solid">
        <x:fgColor rgb="FFE2ECE6"/>
      </x:patternFill>
    </x:fill>
    <x:fill>
      <x:patternFill patternType="solid">
        <x:fgColor rgb="FF26374F"/>
      </x:patternFill>
    </x:fill>
    <x:fill>
      <x:patternFill patternType="solid">
        <x:fgColor rgb="FF688371"/>
      </x:patternFill>
    </x:fill>
    <x:fill>
      <x:patternFill patternType="solid">
        <x:fgColor rgb="FFF0F5F2"/>
      </x:patternFill>
    </x:fill>
    <x:fill>
      <x:patternFill patternType="solid">
        <x:fgColor rgb="FF688371"/>
      </x:patternFill>
    </x:fill>
    <x:fill>
      <x:patternFill patternType="solid">
        <x:fgColor rgb="FF26374F"/>
      </x:patternFill>
    </x:fill>
    <x:fill>
      <x:patternFill patternType="solid">
        <x:fgColor rgb="FF2F5A46"/>
      </x:patternFill>
    </x:fill>
    <x:fill>
      <x:patternFill patternType="solid">
        <x:fgColor rgb="FF2F5A46"/>
      </x:patternFill>
    </x:fill>
    <x:fill>
      <x:patternFill patternType="solid">
        <x:fgColor rgb="FF688371"/>
      </x:patternFill>
    </x:fill>
    <x:fill>
      <x:patternFill patternType="solid">
        <x:fgColor rgb="FFE2ECE6"/>
      </x:patternFill>
    </x:fill>
    <x:fill>
      <x:patternFill patternType="solid">
        <x:fgColor rgb="FFFEF3C7"/>
      </x:patternFill>
    </x:fill>
    <x:fill>
      <x:patternFill patternType="solid">
        <x:fgColor rgb="FF688371"/>
      </x:patternFill>
    </x:fill>
    <x:fill>
      <x:patternFill patternType="solid">
        <x:fgColor rgb="FFE2ECE6"/>
      </x:patternFill>
    </x:fill>
    <x:fill>
      <x:patternFill patternType="solid">
        <x:fgColor rgb="FFE2ECE6"/>
      </x:patternFill>
    </x:fill>
    <x:fill>
      <x:patternFill patternType="solid">
        <x:fgColor rgb="FF26374F"/>
      </x:patternFill>
    </x:fill>
    <x:fill>
      <x:patternFill patternType="solid">
        <x:fgColor rgb="FF2F5A46"/>
      </x:patternFill>
    </x:fill>
    <x:fill>
      <x:patternFill patternType="solid">
        <x:fgColor rgb="FFF3F4F6"/>
      </x:patternFill>
    </x:fill>
    <x:fill>
      <x:patternFill patternType="solid">
        <x:fgColor rgb="FF688371"/>
      </x:patternFill>
    </x:fill>
    <x:fill>
      <x:patternFill patternType="solid">
        <x:fgColor rgb="FFF2F6F3"/>
      </x:patternFill>
    </x:fill>
    <x:fill>
      <x:patternFill patternType="solid">
        <x:fgColor rgb="FFE2ECE6"/>
      </x:patternFill>
    </x:fill>
    <x:fill>
      <x:patternFill patternType="solid">
        <x:fgColor rgb="FFFFF3D6"/>
      </x:patternFill>
    </x:fill>
    <x:fill>
      <x:patternFill patternType="solid">
        <x:fgColor rgb="FF2F5A46"/>
      </x:patternFill>
    </x:fill>
    <x:fill>
      <x:patternFill patternType="solid">
        <x:fgColor rgb="FF688371"/>
      </x:patternFill>
    </x:fill>
    <x:fill>
      <x:patternFill patternType="solid">
        <x:fgColor rgb="FFEEF4F0"/>
      </x:patternFill>
    </x:fill>
    <x:fill>
      <x:patternFill patternType="solid">
        <x:fgColor rgb="FFFFFFFF"/>
      </x:patternFill>
    </x:fill>
  </x:fills>
  <x:borders count="6">
    <x:border/>
    <x:border>
      <x:left style="thin">
        <x:color rgb="FFD1D5DB"/>
      </x:left>
      <x:right style="thin">
        <x:color rgb="FFD1D5DB"/>
      </x:right>
      <x:top style="thin">
        <x:color rgb="FFD1D5DB"/>
      </x:top>
      <x:bottom style="thin">
        <x:color rgb="FFD1D5DB"/>
      </x:bottom>
    </x:border>
    <x:border>
      <x:top style="thin">
        <x:color rgb="FFD1D5DB"/>
      </x:top>
    </x:border>
    <x:border>
      <x:right style="thin">
        <x:color rgb="FFD1D5DB"/>
      </x:right>
      <x:top style="thin">
        <x:color rgb="FFD1D5DB"/>
      </x:top>
    </x:border>
    <x:border>
      <x:top style="thin">
        <x:color rgb="FFD1D5DB"/>
      </x:top>
      <x:bottom style="thin">
        <x:color rgb="FFD1D5DB"/>
      </x:bottom>
    </x:border>
    <x:border>
      <x:right style="thin">
        <x:color rgb="FFD1D5DB"/>
      </x:right>
      <x:top style="thin">
        <x:color rgb="FFD1D5DB"/>
      </x:top>
      <x:bottom style="thin">
        <x:color rgb="FFD1D5DB"/>
      </x:bottom>
    </x:border>
  </x:borders>
  <x:cellStyleXfs count="1">
    <x:xf numFmtId="0" fontId="0" fillId="0" borderId="0"/>
  </x:cellStyleXfs>
  <x:cellXfs count="540">
    <x:xf numFmtId="0" fontId="0" fillId="0" borderId="0" xfId="0"/>
    <x:xf numFmtId="0" fontId="1" fillId="2" borderId="0" xfId="0" applyAlignment="1">
      <x:alignment horizontal="center" vertical="center" wrapText="1"/>
    </x:xf>
    <x:xf numFmtId="0" fontId="0" fillId="0" borderId="0" xfId="0" applyAlignment="1">
      <x:alignment vertical="top" wrapText="1"/>
    </x:xf>
    <x:xf numFmtId="0" fontId="0" fillId="0" borderId="0" xfId="0" applyAlignment="1">
      <x:alignment wrapText="1"/>
    </x:xf>
    <x:xf numFmtId="0" fontId="3" fillId="3" borderId="0" xfId="0" applyAlignment="1">
      <x:alignment vertical="center" wrapText="1"/>
    </x:xf>
    <x:xf numFmtId="0" fontId="6" fillId="4" borderId="0" xfId="0" applyAlignment="1">
      <x:alignment horizontal="center" vertical="center" wrapText="1"/>
    </x:xf>
    <x:xf numFmtId="0" fontId="6" fillId="5" borderId="0" xfId="0" applyAlignment="1">
      <x:alignment horizontal="center" vertical="center" wrapText="1"/>
    </x:xf>
    <x:xf numFmtId="0" fontId="6" fillId="5" borderId="0" xfId="0" applyAlignment="1">
      <x:alignment vertical="center" wrapText="1"/>
    </x:xf>
    <x:xf numFmtId="0" fontId="3" fillId="6" borderId="0" xfId="0" applyAlignment="1">
      <x:alignment vertical="center" wrapText="1"/>
    </x:xf>
    <x:xf numFmtId="0" fontId="4" fillId="6" borderId="0" xfId="0" applyAlignment="1">
      <x:alignment vertical="center" wrapText="1"/>
    </x:xf>
    <x:xf numFmtId="0" fontId="3" fillId="3" borderId="0" xfId="0" applyAlignment="1">
      <x:alignment horizontal="right" vertical="center" wrapText="1"/>
    </x:xf>
    <x:xf numFmtId="0" fontId="4" fillId="6" borderId="0" xfId="0" applyAlignment="1">
      <x:alignment horizontal="right" vertical="center" wrapText="1"/>
    </x:xf>
    <x:xf numFmtId="0" fontId="3" fillId="0" borderId="0" xfId="0" applyAlignment="1">
      <x:alignment vertical="top" wrapText="1"/>
    </x:xf>
    <x:xf numFmtId="0" fontId="4" fillId="6" borderId="0" xfId="0" applyAlignment="1">
      <x:alignment horizontal="center" vertical="center" wrapText="1"/>
    </x:xf>
    <x:xf numFmtId="0" fontId="4" fillId="6" borderId="0" xfId="0" applyAlignment="1">
      <x:alignment wrapText="1"/>
    </x:xf>
    <x:xf numFmtId="0" fontId="6" fillId="7" borderId="0" xfId="0" applyAlignment="1">
      <x:alignment vertical="center" wrapText="1"/>
    </x:xf>
    <x:xf numFmtId="0" fontId="6" fillId="8" borderId="0" xfId="0" applyAlignment="1">
      <x:alignment horizontal="center" vertical="center" wrapText="1"/>
    </x:xf>
    <x:xf numFmtId="0" fontId="6" fillId="8" borderId="0" xfId="0" applyAlignment="1">
      <x:alignment vertical="center" wrapText="1"/>
    </x:xf>
    <x:xf numFmtId="0" fontId="6" fillId="10" borderId="0" xfId="0" applyAlignment="1">
      <x:alignment vertical="center" wrapText="1"/>
    </x:xf>
    <x:xf numFmtId="0" fontId="5" fillId="9" borderId="0" xfId="0" applyAlignment="1">
      <x:alignment vertical="center" wrapText="1"/>
    </x:xf>
    <x:xf numFmtId="0" fontId="6" fillId="10" borderId="0" xfId="0" applyAlignment="1">
      <x:alignment horizontal="center" vertical="center" wrapText="1"/>
    </x:xf>
    <x:xf numFmtId="0" fontId="4" fillId="11" borderId="0" xfId="0" applyAlignment="1">
      <x:alignment horizontal="center" vertical="center" wrapText="1"/>
    </x:xf>
    <x:xf numFmtId="0" fontId="6" fillId="12" borderId="0" xfId="0" applyAlignment="1">
      <x:alignment vertical="center" wrapText="1"/>
    </x:xf>
    <x:xf numFmtId="9" fontId="0" fillId="0" borderId="0" xfId="0"/>
    <x:xf numFmtId="164" fontId="0" fillId="0" borderId="0" xfId="0"/>
    <x:xf numFmtId="165" fontId="0" fillId="0" borderId="0" xfId="0"/>
    <x:xf numFmtId="164" fontId="3" fillId="0" borderId="0" xfId="0" applyAlignment="1">
      <x:alignment vertical="top" wrapText="1"/>
    </x:xf>
    <x:xf numFmtId="0" fontId="6" fillId="15" borderId="0" xfId="0" applyAlignment="1">
      <x:alignment vertical="center" wrapText="1"/>
    </x:xf>
    <x:xf numFmtId="0" fontId="4" fillId="17" borderId="0" xfId="0"/>
    <x:xf numFmtId="165" fontId="4" fillId="17" borderId="0" xfId="0"/>
    <x:xf numFmtId="0" fontId="6" fillId="19" borderId="0" xfId="0" applyAlignment="1">
      <x:alignment vertical="center" wrapText="1"/>
    </x:xf>
    <x:xf numFmtId="0" fontId="2" fillId="2" borderId="0" xfId="0" applyAlignment="1">
      <x:alignment horizontal="left" vertical="center"/>
    </x:xf>
    <x:xf numFmtId="0" fontId="5" fillId="9" borderId="0" xfId="0" applyAlignment="1">
      <x:alignment horizontal="left" vertical="center" wrapText="1"/>
    </x:xf>
    <x:xf numFmtId="0" fontId="6" fillId="5" borderId="0" xfId="0" applyAlignment="1">
      <x:alignment horizontal="center" vertical="center" wrapText="1"/>
    </x:xf>
    <x:xf numFmtId="0" fontId="3" fillId="3" borderId="0" xfId="0" applyAlignment="1">
      <x:alignment vertical="center" wrapText="1"/>
    </x:xf>
    <x:xf numFmtId="0" fontId="4" fillId="6" borderId="0" xfId="0" applyAlignment="1">
      <x:alignment vertical="center" wrapText="1"/>
    </x:xf>
    <x:xf numFmtId="0" fontId="0" fillId="0" borderId="0" xfId="0" applyAlignment="1">
      <x:alignment wrapText="1"/>
    </x:xf>
    <x:xf numFmtId="0" fontId="6" fillId="5" borderId="0" xfId="0" applyAlignment="1">
      <x:alignment vertical="center" wrapText="1"/>
    </x:xf>
    <x:xf numFmtId="0" fontId="6" fillId="10" borderId="0" xfId="0" applyAlignment="1">
      <x:alignment horizontal="center" vertical="center" wrapText="1"/>
    </x:xf>
    <x:xf numFmtId="0" fontId="6" fillId="13" borderId="0" xfId="0" applyAlignment="1">
      <x:alignment vertical="center" wrapText="1"/>
    </x:xf>
    <x:xf numFmtId="0" fontId="4" fillId="17" borderId="0" xfId="0" applyAlignment="1">
      <x:alignment wrapText="1"/>
    </x:xf>
    <x:xf numFmtId="0" fontId="4" fillId="14" borderId="0" xfId="0" applyAlignment="1">
      <x:alignment wrapText="1"/>
    </x:xf>
    <x:xf numFmtId="0" fontId="5" fillId="16" borderId="0" xfId="0" applyAlignment="1">
      <x:alignment vertical="center"/>
    </x:xf>
    <x:xf numFmtId="0" fontId="5" fillId="9" borderId="0" xfId="0" applyAlignment="1">
      <x:alignment vertical="center"/>
    </x:xf>
    <x:xf numFmtId="0" fontId="7" fillId="18" borderId="0" xfId="0" applyAlignment="1">
      <x:alignment wrapText="1"/>
    </x:xf>
    <x:xf numFmtId="0" fontId="8" fillId="20" borderId="0" xfId="0" applyAlignment="1">
      <x:alignment vertical="center"/>
    </x:xf>
    <x:xf numFmtId="0" fontId="9" fillId="21" borderId="1" xfId="0" applyAlignment="1">
      <x:alignment vertical="center" wrapText="1"/>
    </x:xf>
    <x:xf numFmtId="0" fontId="10" fillId="0" borderId="1" xfId="0" applyAlignment="1">
      <x:alignment vertical="top" wrapText="1"/>
    </x:xf>
    <x:xf numFmtId="0" fontId="9" fillId="23" borderId="1" xfId="0" applyAlignment="1">
      <x:alignment vertical="center" wrapText="1"/>
    </x:xf>
    <x:xf numFmtId="165" fontId="10" fillId="0" borderId="1" xfId="0" applyAlignment="1">
      <x:alignment vertical="top" wrapText="1"/>
    </x:xf>
    <x:xf numFmtId="0" fontId="11" fillId="22" borderId="1" xfId="0" applyAlignment="1">
      <x:alignment wrapText="1"/>
    </x:xf>
    <x:xf numFmtId="0" fontId="0" fillId="0" borderId="4" xfId="0"/>
    <x:xf numFmtId="0" fontId="0" fillId="0" borderId="5" xfId="0"/>
    <x:xf numFmtId="0" fontId="0" fillId="0" borderId="1" xfId="0" applyAlignment="1">
      <x:alignment vertical="top" wrapText="1"/>
    </x:xf>
    <x:xf numFmtId="9" fontId="10" fillId="0" borderId="1" xfId="0" applyAlignment="1">
      <x:alignment vertical="top" wrapText="1"/>
    </x:xf>
    <x:xf numFmtId="164" fontId="10" fillId="0" borderId="1" xfId="0" applyAlignment="1">
      <x:alignment vertical="top" wrapText="1"/>
    </x:xf>
    <x:xf numFmtId="0" fontId="0" fillId="0" borderId="1" xfId="0" applyAlignment="1">
      <x:alignment wrapText="1"/>
    </x:xf>
    <x:xf numFmtId="0" fontId="0" fillId="0" borderId="0" xfId="0"/>
    <x:xf numFmtId="0" fontId="1" fillId="2" borderId="0" xfId="0" applyAlignment="1">
      <x:alignment horizontal="center" vertical="center" wrapText="1"/>
    </x:xf>
    <x:xf numFmtId="0" fontId="0" fillId="0" borderId="0" xfId="0" applyAlignment="1">
      <x:alignment vertical="top" wrapText="1"/>
    </x:xf>
    <x:xf numFmtId="0" fontId="0" fillId="0" borderId="0" xfId="0" applyAlignment="1">
      <x:alignment wrapText="1"/>
    </x:xf>
    <x:xf numFmtId="0" fontId="3" fillId="3" borderId="0" xfId="0" applyAlignment="1">
      <x:alignment vertical="center" wrapText="1"/>
    </x:xf>
    <x:xf numFmtId="0" fontId="6" fillId="4" borderId="0" xfId="0" applyAlignment="1">
      <x:alignment horizontal="center" vertical="center" wrapText="1"/>
    </x:xf>
    <x:xf numFmtId="0" fontId="6" fillId="5" borderId="0" xfId="0" applyAlignment="1">
      <x:alignment horizontal="center" vertical="center" wrapText="1"/>
    </x:xf>
    <x:xf numFmtId="0" fontId="6" fillId="5" borderId="0" xfId="0" applyAlignment="1">
      <x:alignment vertical="center" wrapText="1"/>
    </x:xf>
    <x:xf numFmtId="0" fontId="3" fillId="6" borderId="0" xfId="0" applyAlignment="1">
      <x:alignment vertical="center" wrapText="1"/>
    </x:xf>
    <x:xf numFmtId="0" fontId="4" fillId="6" borderId="0" xfId="0" applyAlignment="1">
      <x:alignment vertical="center" wrapText="1"/>
    </x:xf>
    <x:xf numFmtId="0" fontId="3" fillId="3" borderId="0" xfId="0" applyAlignment="1">
      <x:alignment horizontal="right" vertical="center" wrapText="1"/>
    </x:xf>
    <x:xf numFmtId="0" fontId="4" fillId="6" borderId="0" xfId="0" applyAlignment="1">
      <x:alignment horizontal="right" vertical="center" wrapText="1"/>
    </x:xf>
    <x:xf numFmtId="0" fontId="3" fillId="0" borderId="0" xfId="0" applyAlignment="1">
      <x:alignment vertical="top" wrapText="1"/>
    </x:xf>
    <x:xf numFmtId="0" fontId="4" fillId="6" borderId="0" xfId="0" applyAlignment="1">
      <x:alignment horizontal="center" vertical="center" wrapText="1"/>
    </x:xf>
    <x:xf numFmtId="0" fontId="4" fillId="6" borderId="0" xfId="0" applyAlignment="1">
      <x:alignment wrapText="1"/>
    </x:xf>
    <x:xf numFmtId="0" fontId="6" fillId="4" borderId="0" xfId="0" applyAlignment="1">
      <x:alignment vertical="center" wrapText="1"/>
    </x:xf>
    <x:xf numFmtId="0" fontId="5" fillId="9" borderId="0" xfId="0" applyAlignment="1">
      <x:alignment vertical="center" wrapText="1"/>
    </x:xf>
    <x:xf numFmtId="9" fontId="0" fillId="0" borderId="0" xfId="0"/>
    <x:xf numFmtId="164" fontId="0" fillId="0" borderId="0" xfId="0"/>
    <x:xf numFmtId="165" fontId="0" fillId="0" borderId="0" xfId="0"/>
    <x:xf numFmtId="164" fontId="3" fillId="0" borderId="0" xfId="0" applyAlignment="1">
      <x:alignment vertical="top" wrapText="1"/>
    </x:xf>
    <x:xf numFmtId="0" fontId="4" fillId="6" borderId="0" xfId="0"/>
    <x:xf numFmtId="165" fontId="4" fillId="6" borderId="0" xfId="0"/>
    <x:xf numFmtId="0" fontId="2" fillId="2" borderId="0" xfId="0" applyAlignment="1">
      <x:alignment horizontal="left" vertical="center"/>
    </x:xf>
    <x:xf numFmtId="0" fontId="5" fillId="9" borderId="0" xfId="0" applyAlignment="1">
      <x:alignment horizontal="left" vertical="center" wrapText="1"/>
    </x:xf>
    <x:xf numFmtId="0" fontId="5" fillId="9" borderId="0" xfId="0" applyAlignment="1">
      <x:alignment vertical="center"/>
    </x:xf>
    <x:xf numFmtId="0" fontId="7" fillId="18" borderId="0" xfId="0" applyAlignment="1">
      <x:alignment wrapText="1"/>
    </x:xf>
    <x:xf numFmtId="0" fontId="8" fillId="9" borderId="0" xfId="0" applyAlignment="1">
      <x:alignment vertical="center"/>
    </x:xf>
    <x:xf numFmtId="0" fontId="9" fillId="4" borderId="1" xfId="0" applyAlignment="1">
      <x:alignment vertical="center" wrapText="1"/>
    </x:xf>
    <x:xf numFmtId="0" fontId="10" fillId="0" borderId="1" xfId="0" applyAlignment="1">
      <x:alignment vertical="top" wrapText="1"/>
    </x:xf>
    <x:xf numFmtId="0" fontId="9" fillId="5" borderId="1" xfId="0" applyAlignment="1">
      <x:alignment vertical="center" wrapText="1"/>
    </x:xf>
    <x:xf numFmtId="165" fontId="10" fillId="0" borderId="1" xfId="0" applyAlignment="1">
      <x:alignment vertical="top" wrapText="1"/>
    </x:xf>
    <x:xf numFmtId="0" fontId="11" fillId="6" borderId="1" xfId="0" applyAlignment="1">
      <x:alignment wrapText="1"/>
    </x:xf>
    <x:xf numFmtId="0" fontId="0" fillId="0" borderId="4" xfId="0"/>
    <x:xf numFmtId="0" fontId="0" fillId="0" borderId="5" xfId="0"/>
    <x:xf numFmtId="0" fontId="0" fillId="0" borderId="1" xfId="0" applyAlignment="1">
      <x:alignment vertical="top" wrapText="1"/>
    </x:xf>
    <x:xf numFmtId="9" fontId="10" fillId="0" borderId="1" xfId="0" applyAlignment="1">
      <x:alignment vertical="top" wrapText="1"/>
    </x:xf>
    <x:xf numFmtId="164" fontId="10" fillId="0" borderId="1" xfId="0" applyAlignment="1">
      <x:alignment vertical="top" wrapText="1"/>
    </x:xf>
    <x:xf numFmtId="0" fontId="0" fillId="0" borderId="1" xfId="0" applyAlignment="1">
      <x:alignment wrapText="1"/>
    </x:xf>
    <x:xf numFmtId="0" fontId="0" fillId="24" borderId="0" xfId="0"/>
    <x:xf numFmtId="0" fontId="12" fillId="24" borderId="0" xfId="0"/>
    <x:xf numFmtId="0" fontId="12" fillId="24" borderId="0" xfId="0" applyAlignment="1">
      <x:alignment wrapText="1"/>
    </x:xf>
    <x:xf numFmtId="0" fontId="12" fillId="24" borderId="0" xfId="0" applyAlignment="1">
      <x:alignment vertical="center" wrapText="1"/>
    </x:xf>
    <x:xf numFmtId="0" fontId="13" fillId="0" borderId="0" xfId="0"/>
    <x:xf numFmtId="0" fontId="13" fillId="0" borderId="0" xfId="0" applyAlignment="1">
      <x:alignment wrapText="1"/>
    </x:xf>
    <x:xf numFmtId="0" fontId="13" fillId="0" borderId="0" xfId="0" applyAlignment="1">
      <x:alignment vertical="top" wrapText="1"/>
    </x:xf>
    <x:xf numFmtId="0" fontId="13" fillId="25" borderId="0" xfId="0" applyAlignment="1">
      <x:alignment vertical="top" wrapText="1"/>
    </x:xf>
    <x:xf numFmtId="0" fontId="6" fillId="24" borderId="0" xfId="0"/>
    <x:xf numFmtId="0" fontId="6" fillId="24" borderId="0" xfId="0" applyAlignment="1">
      <x:alignment wrapText="1"/>
    </x:xf>
    <x:xf numFmtId="0" fontId="6" fillId="24" borderId="0" xfId="0" applyAlignment="1">
      <x:alignment vertical="center" wrapText="1"/>
    </x:xf>
    <x:xf numFmtId="0" fontId="3" fillId="0" borderId="0" xfId="0"/>
    <x:xf numFmtId="0" fontId="3" fillId="0" borderId="0" xfId="0" applyAlignment="1">
      <x:alignment wrapText="1"/>
    </x:xf>
    <x:xf numFmtId="0" fontId="0" fillId="4" borderId="0" xfId="0"/>
    <x:xf numFmtId="0" fontId="12" fillId="4" borderId="0" xfId="0"/>
    <x:xf numFmtId="0" fontId="12" fillId="4" borderId="0" xfId="0" applyAlignment="1">
      <x:alignment wrapText="1"/>
    </x:xf>
    <x:xf numFmtId="0" fontId="12" fillId="4" borderId="0" xfId="0" applyAlignment="1">
      <x:alignment vertical="center" wrapText="1"/>
    </x:xf>
    <x:xf numFmtId="0" fontId="6" fillId="4" borderId="0" xfId="0"/>
    <x:xf numFmtId="0" fontId="6" fillId="4" borderId="0" xfId="0" applyAlignment="1">
      <x:alignment wrapText="1"/>
    </x:xf>
    <x:xf numFmtId="0" fontId="9" fillId="26" borderId="1" xfId="0" applyAlignment="1">
      <x:alignment vertical="center" wrapText="1"/>
    </x:xf>
    <x:xf numFmtId="0" fontId="12" fillId="26" borderId="0" xfId="0" applyAlignment="1">
      <x:alignment vertical="center" wrapText="1"/>
    </x:xf>
    <x:xf numFmtId="0" fontId="0" fillId="26" borderId="0" xfId="0"/>
    <x:xf numFmtId="0" fontId="6" fillId="26" borderId="0" xfId="0"/>
    <x:xf numFmtId="0" fontId="6" fillId="26" borderId="0" xfId="0" applyAlignment="1">
      <x:alignment wrapText="1"/>
    </x:xf>
    <x:xf numFmtId="0" fontId="6" fillId="26" borderId="0" xfId="0" applyAlignment="1">
      <x:alignment vertical="center" wrapText="1"/>
    </x:xf>
    <x:xf numFmtId="0" fontId="12" fillId="27" borderId="0" xfId="0" applyAlignment="1">
      <x:alignment vertical="center" wrapText="1"/>
    </x:xf>
    <x:xf numFmtId="0" fontId="6" fillId="27" borderId="0" xfId="0" applyAlignment="1">
      <x:alignment vertical="center" wrapText="1"/>
    </x:xf>
    <x:xf numFmtId="0" fontId="4" fillId="26" borderId="0" xfId="0" applyAlignment="1">
      <x:alignment vertical="center" wrapText="1"/>
    </x:xf>
    <x:xf numFmtId="0" fontId="4" fillId="26" borderId="0" xfId="0" applyAlignment="1">
      <x:alignment vertical="top" wrapText="1"/>
    </x:xf>
    <x:xf numFmtId="0" fontId="4" fillId="27" borderId="0" xfId="0" applyAlignment="1">
      <x:alignment vertical="top" wrapText="1"/>
    </x:xf>
    <x:xf numFmtId="0" fontId="6" fillId="27" borderId="0" xfId="0" applyAlignment="1">
      <x:alignment vertical="top" wrapText="1"/>
    </x:xf>
    <x:xf numFmtId="9" fontId="10" fillId="0" borderId="1" xfId="0" applyAlignment="1">
      <x:alignment vertical="top" wrapText="1"/>
    </x:xf>
    <x:xf numFmtId="9" fontId="0" fillId="0" borderId="0" xfId="0"/>
    <x:xf numFmtId="1" fontId="0" fillId="0" borderId="0" xfId="0"/>
    <x:xf numFmtId="0" fontId="14" fillId="0" borderId="1" xfId="0" applyAlignment="1">
      <x:alignment vertical="top" wrapText="1"/>
    </x:xf>
    <x:xf numFmtId="164" fontId="14" fillId="0" borderId="1" xfId="0" applyAlignment="1">
      <x:alignment vertical="top" wrapText="1"/>
    </x:xf>
    <x:xf numFmtId="1" fontId="10" fillId="0" borderId="1" xfId="0" applyAlignment="1">
      <x:alignment vertical="top" wrapText="1"/>
    </x:xf>
    <x:xf numFmtId="165" fontId="11" fillId="6" borderId="1" xfId="0" applyAlignment="1">
      <x:alignment wrapText="1"/>
    </x:xf>
    <x:xf numFmtId="0" fontId="0" fillId="27" borderId="0" xfId="0"/>
    <x:xf numFmtId="0" fontId="6" fillId="27" borderId="0" xfId="0"/>
    <x:xf numFmtId="0" fontId="6" fillId="27" borderId="0" xfId="0" applyAlignment="1">
      <x:alignment wrapText="1"/>
    </x:xf>
    <x:xf numFmtId="165" fontId="0" fillId="0" borderId="0" xfId="0" applyAlignment="1">
      <x:alignment wrapText="1"/>
    </x:xf>
    <x:xf numFmtId="9" fontId="0" fillId="0" borderId="0" xfId="0" applyAlignment="1">
      <x:alignment wrapText="1"/>
    </x:xf>
    <x:xf numFmtId="1" fontId="0" fillId="0" borderId="0" xfId="0" applyAlignment="1">
      <x:alignment wrapText="1"/>
    </x:xf>
    <x:xf numFmtId="0" fontId="8" fillId="28" borderId="0" xfId="0" applyAlignment="1">
      <x:alignment vertical="center"/>
    </x:xf>
    <x:xf numFmtId="0" fontId="0" fillId="28" borderId="0" xfId="0"/>
    <x:xf numFmtId="0" fontId="15" fillId="28" borderId="0" xfId="0"/>
    <x:xf numFmtId="0" fontId="8" fillId="28" borderId="0" xfId="0" applyAlignment="1">
      <x:alignment vertical="center" wrapText="1"/>
    </x:xf>
    <x:xf numFmtId="0" fontId="15" fillId="28" borderId="0" xfId="0" applyAlignment="1">
      <x:alignment wrapText="1"/>
    </x:xf>
    <x:xf numFmtId="0" fontId="15" fillId="28" borderId="0" xfId="0" applyAlignment="1">
      <x:alignment vertical="center" wrapText="1"/>
    </x:xf>
    <x:xf numFmtId="0" fontId="3" fillId="27" borderId="0" xfId="0" applyAlignment="1">
      <x:alignment vertical="top" wrapText="1"/>
    </x:xf>
    <x:xf numFmtId="0" fontId="16" fillId="0" borderId="0" xfId="0"/>
    <x:xf numFmtId="0" fontId="16" fillId="0" borderId="0" xfId="0" applyAlignment="1">
      <x:alignment wrapText="1"/>
    </x:xf>
    <x:xf numFmtId="0" fontId="9" fillId="27" borderId="1" xfId="0" applyAlignment="1">
      <x:alignment vertical="center" wrapText="1"/>
    </x:xf>
    <x:xf numFmtId="0" fontId="0" fillId="27" borderId="4" xfId="0"/>
    <x:xf numFmtId="0" fontId="6" fillId="27" borderId="4" xfId="0"/>
    <x:xf numFmtId="0" fontId="6" fillId="27" borderId="4" xfId="0" applyAlignment="1">
      <x:alignment wrapText="1"/>
    </x:xf>
    <x:xf numFmtId="0" fontId="6" fillId="27" borderId="4" xfId="0" applyAlignment="1">
      <x:alignment vertical="center" wrapText="1"/>
    </x:xf>
    <x:xf numFmtId="0" fontId="3" fillId="0" borderId="1" xfId="0" applyAlignment="1">
      <x:alignment vertical="top" wrapText="1"/>
    </x:xf>
    <x:xf numFmtId="0" fontId="12" fillId="5" borderId="0" xfId="0" applyAlignment="1">
      <x:alignment vertical="center" wrapText="1"/>
    </x:xf>
    <x:xf numFmtId="0" fontId="4" fillId="4" borderId="0" xfId="0" applyAlignment="1">
      <x:alignment vertical="center" wrapText="1"/>
    </x:xf>
    <x:xf numFmtId="0" fontId="4" fillId="4" borderId="0" xfId="0" applyAlignment="1">
      <x:alignment vertical="top" wrapText="1"/>
    </x:xf>
    <x:xf numFmtId="0" fontId="4" fillId="5" borderId="0" xfId="0" applyAlignment="1">
      <x:alignment vertical="top" wrapText="1"/>
    </x:xf>
    <x:xf numFmtId="0" fontId="6" fillId="5" borderId="0" xfId="0" applyAlignment="1">
      <x:alignment vertical="top" wrapText="1"/>
    </x:xf>
    <x:xf numFmtId="0" fontId="0" fillId="5" borderId="0" xfId="0"/>
    <x:xf numFmtId="0" fontId="6" fillId="5" borderId="0" xfId="0"/>
    <x:xf numFmtId="0" fontId="6" fillId="5" borderId="0" xfId="0" applyAlignment="1">
      <x:alignment wrapText="1"/>
    </x:xf>
    <x:xf numFmtId="0" fontId="0" fillId="9" borderId="0" xfId="0"/>
    <x:xf numFmtId="0" fontId="15" fillId="9" borderId="0" xfId="0"/>
    <x:xf numFmtId="0" fontId="8" fillId="9" borderId="0" xfId="0" applyAlignment="1">
      <x:alignment vertical="center" wrapText="1"/>
    </x:xf>
    <x:xf numFmtId="0" fontId="15" fillId="9" borderId="0" xfId="0" applyAlignment="1">
      <x:alignment wrapText="1"/>
    </x:xf>
    <x:xf numFmtId="0" fontId="15" fillId="9" borderId="0" xfId="0" applyAlignment="1">
      <x:alignment vertical="center" wrapText="1"/>
    </x:xf>
    <x:xf numFmtId="0" fontId="3" fillId="5" borderId="0" xfId="0" applyAlignment="1">
      <x:alignment vertical="top" wrapText="1"/>
    </x:xf>
    <x:xf numFmtId="0" fontId="0" fillId="5" borderId="4" xfId="0"/>
    <x:xf numFmtId="0" fontId="6" fillId="5" borderId="4" xfId="0"/>
    <x:xf numFmtId="0" fontId="6" fillId="5" borderId="4" xfId="0" applyAlignment="1">
      <x:alignment wrapText="1"/>
    </x:xf>
    <x:xf numFmtId="0" fontId="6" fillId="5" borderId="4" xfId="0" applyAlignment="1">
      <x:alignment vertical="center" wrapText="1"/>
    </x:xf>
    <x:xf numFmtId="0" fontId="0" fillId="29" borderId="0" xfId="0"/>
    <x:xf numFmtId="0" fontId="17" fillId="29" borderId="0" xfId="0"/>
    <x:xf numFmtId="0" fontId="17" fillId="29" borderId="0" xfId="0" applyAlignment="1">
      <x:alignment vertical="center"/>
    </x:xf>
    <x:xf numFmtId="0" fontId="0" fillId="30" borderId="0" xfId="0"/>
    <x:xf numFmtId="0" fontId="6" fillId="30" borderId="0" xfId="0"/>
    <x:xf numFmtId="0" fontId="6" fillId="30" borderId="0" xfId="0" applyAlignment="1">
      <x:alignment wrapText="1"/>
    </x:xf>
    <x:xf numFmtId="0" fontId="6" fillId="30" borderId="0" xfId="0" applyAlignment="1">
      <x:alignment vertical="center" wrapText="1"/>
    </x:xf>
    <x:xf numFmtId="0" fontId="0" fillId="31" borderId="0" xfId="0"/>
    <x:xf numFmtId="0" fontId="18" fillId="31" borderId="0" xfId="0"/>
    <x:xf numFmtId="0" fontId="18" fillId="31" borderId="0" xfId="0" applyAlignment="1">
      <x:alignment vertical="center"/>
    </x:xf>
    <x:xf numFmtId="164" fontId="0" fillId="32" borderId="0" xfId="0"/>
    <x:xf numFmtId="164" fontId="4" fillId="32" borderId="0" xfId="0"/>
    <x:xf numFmtId="164" fontId="4" fillId="32" borderId="0" xfId="0" applyAlignment="1">
      <x:alignment wrapText="1"/>
    </x:xf>
    <x:xf numFmtId="0" fontId="17" fillId="9" borderId="0" xfId="0"/>
    <x:xf numFmtId="0" fontId="17" fillId="9" borderId="0" xfId="0" applyAlignment="1">
      <x:alignment vertical="center"/>
    </x:xf>
    <x:xf numFmtId="0" fontId="0" fillId="6" borderId="0" xfId="0"/>
    <x:xf numFmtId="0" fontId="18" fillId="6" borderId="0" xfId="0"/>
    <x:xf numFmtId="0" fontId="18" fillId="6" borderId="0" xfId="0" applyAlignment="1">
      <x:alignment vertical="center"/>
    </x:xf>
    <x:xf numFmtId="0" fontId="0" fillId="33" borderId="0" xfId="0"/>
    <x:xf numFmtId="0" fontId="6" fillId="33" borderId="0" xfId="0"/>
    <x:xf numFmtId="0" fontId="6" fillId="33" borderId="0" xfId="0" applyAlignment="1">
      <x:alignment wrapText="1"/>
    </x:xf>
    <x:xf numFmtId="0" fontId="6" fillId="33" borderId="0" xfId="0" applyAlignment="1">
      <x:alignment vertical="center" wrapText="1"/>
    </x:xf>
    <x:xf numFmtId="0" fontId="0" fillId="34" borderId="0" xfId="0"/>
    <x:xf numFmtId="0" fontId="3" fillId="34" borderId="0" xfId="0"/>
    <x:xf numFmtId="0" fontId="3" fillId="34" borderId="0" xfId="0" applyAlignment="1">
      <x:alignment wrapText="1"/>
    </x:xf>
    <x:xf numFmtId="0" fontId="3" fillId="34" borderId="0" xfId="0" applyAlignment="1">
      <x:alignment vertical="center" wrapText="1"/>
    </x:xf>
    <x:xf numFmtId="9" fontId="0" fillId="0" borderId="0" xfId="0" applyAlignment="1">
      <x:alignment wrapText="1"/>
    </x:xf>
    <x:xf numFmtId="1" fontId="0" fillId="0" borderId="0" xfId="0" applyAlignment="1">
      <x:alignment wrapText="1"/>
    </x:xf>
    <x:xf numFmtId="1" fontId="10" fillId="0" borderId="1" xfId="0" applyAlignment="1">
      <x:alignment vertical="top" wrapText="1"/>
    </x:xf>
    <x:xf numFmtId="0" fontId="0" fillId="0" borderId="0" xfId="0"/>
    <x:xf numFmtId="0" fontId="1" fillId="2" borderId="0" xfId="0" applyAlignment="1">
      <x:alignment horizontal="center" vertical="center" wrapText="1"/>
    </x:xf>
    <x:xf numFmtId="0" fontId="0" fillId="0" borderId="0" xfId="0" applyAlignment="1">
      <x:alignment vertical="top" wrapText="1"/>
    </x:xf>
    <x:xf numFmtId="0" fontId="0" fillId="0" borderId="0" xfId="0" applyAlignment="1">
      <x:alignment wrapText="1"/>
    </x:xf>
    <x:xf numFmtId="0" fontId="3" fillId="3" borderId="0" xfId="0" applyAlignment="1">
      <x:alignment vertical="center" wrapText="1"/>
    </x:xf>
    <x:xf numFmtId="0" fontId="6" fillId="4" borderId="0" xfId="0" applyAlignment="1">
      <x:alignment horizontal="center" vertical="center" wrapText="1"/>
    </x:xf>
    <x:xf numFmtId="0" fontId="6" fillId="5" borderId="0" xfId="0" applyAlignment="1">
      <x:alignment horizontal="center" vertical="center" wrapText="1"/>
    </x:xf>
    <x:xf numFmtId="0" fontId="6" fillId="5" borderId="0" xfId="0" applyAlignment="1">
      <x:alignment vertical="center" wrapText="1"/>
    </x:xf>
    <x:xf numFmtId="0" fontId="3" fillId="6" borderId="0" xfId="0" applyAlignment="1">
      <x:alignment vertical="center" wrapText="1"/>
    </x:xf>
    <x:xf numFmtId="0" fontId="4" fillId="6" borderId="0" xfId="0" applyAlignment="1">
      <x:alignment vertical="center" wrapText="1"/>
    </x:xf>
    <x:xf numFmtId="0" fontId="3" fillId="3" borderId="0" xfId="0" applyAlignment="1">
      <x:alignment horizontal="right" vertical="center" wrapText="1"/>
    </x:xf>
    <x:xf numFmtId="0" fontId="4" fillId="6" borderId="0" xfId="0" applyAlignment="1">
      <x:alignment horizontal="right" vertical="center" wrapText="1"/>
    </x:xf>
    <x:xf numFmtId="0" fontId="3" fillId="0" borderId="0" xfId="0" applyAlignment="1">
      <x:alignment vertical="top" wrapText="1"/>
    </x:xf>
    <x:xf numFmtId="0" fontId="4" fillId="6" borderId="0" xfId="0" applyAlignment="1">
      <x:alignment horizontal="center" vertical="center" wrapText="1"/>
    </x:xf>
    <x:xf numFmtId="0" fontId="4" fillId="6" borderId="0" xfId="0" applyAlignment="1">
      <x:alignment wrapText="1"/>
    </x:xf>
    <x:xf numFmtId="0" fontId="6" fillId="4" borderId="0" xfId="0" applyAlignment="1">
      <x:alignment vertical="center" wrapText="1"/>
    </x:xf>
    <x:xf numFmtId="0" fontId="5" fillId="9" borderId="0" xfId="0" applyAlignment="1">
      <x:alignment vertical="center" wrapText="1"/>
    </x:xf>
    <x:xf numFmtId="9" fontId="0" fillId="0" borderId="0" xfId="0"/>
    <x:xf numFmtId="164" fontId="0" fillId="0" borderId="0" xfId="0"/>
    <x:xf numFmtId="165" fontId="0" fillId="0" borderId="0" xfId="0"/>
    <x:xf numFmtId="164" fontId="3" fillId="0" borderId="0" xfId="0" applyAlignment="1">
      <x:alignment vertical="top" wrapText="1"/>
    </x:xf>
    <x:xf numFmtId="0" fontId="4" fillId="6" borderId="0" xfId="0"/>
    <x:xf numFmtId="165" fontId="4" fillId="6" borderId="0" xfId="0"/>
    <x:xf numFmtId="0" fontId="2" fillId="2" borderId="0" xfId="0" applyAlignment="1">
      <x:alignment horizontal="left" vertical="center"/>
    </x:xf>
    <x:xf numFmtId="0" fontId="5" fillId="9" borderId="0" xfId="0" applyAlignment="1">
      <x:alignment horizontal="left" vertical="center" wrapText="1"/>
    </x:xf>
    <x:xf numFmtId="0" fontId="5" fillId="9" borderId="0" xfId="0" applyAlignment="1">
      <x:alignment vertical="center"/>
    </x:xf>
    <x:xf numFmtId="0" fontId="7" fillId="18" borderId="0" xfId="0" applyAlignment="1">
      <x:alignment wrapText="1"/>
    </x:xf>
    <x:xf numFmtId="0" fontId="8" fillId="9" borderId="0" xfId="0" applyAlignment="1">
      <x:alignment vertical="center"/>
    </x:xf>
    <x:xf numFmtId="0" fontId="9" fillId="4" borderId="1" xfId="0" applyAlignment="1">
      <x:alignment vertical="center" wrapText="1"/>
    </x:xf>
    <x:xf numFmtId="0" fontId="10" fillId="0" borderId="1" xfId="0" applyAlignment="1">
      <x:alignment vertical="top" wrapText="1"/>
    </x:xf>
    <x:xf numFmtId="0" fontId="9" fillId="5" borderId="1" xfId="0" applyAlignment="1">
      <x:alignment vertical="center" wrapText="1"/>
    </x:xf>
    <x:xf numFmtId="165" fontId="10" fillId="0" borderId="1" xfId="0" applyAlignment="1">
      <x:alignment vertical="top" wrapText="1"/>
    </x:xf>
    <x:xf numFmtId="0" fontId="11" fillId="6" borderId="1" xfId="0" applyAlignment="1">
      <x:alignment wrapText="1"/>
    </x:xf>
    <x:xf numFmtId="0" fontId="0" fillId="0" borderId="4" xfId="0"/>
    <x:xf numFmtId="0" fontId="0" fillId="0" borderId="5" xfId="0"/>
    <x:xf numFmtId="0" fontId="0" fillId="0" borderId="1" xfId="0" applyAlignment="1">
      <x:alignment vertical="top" wrapText="1"/>
    </x:xf>
    <x:xf numFmtId="9" fontId="10" fillId="0" borderId="1" xfId="0" applyAlignment="1">
      <x:alignment vertical="top" wrapText="1"/>
    </x:xf>
    <x:xf numFmtId="164" fontId="10" fillId="0" borderId="1" xfId="0" applyAlignment="1">
      <x:alignment vertical="top" wrapText="1"/>
    </x:xf>
    <x:xf numFmtId="0" fontId="0" fillId="0" borderId="1" xfId="0" applyAlignment="1">
      <x:alignment wrapText="1"/>
    </x:xf>
    <x:xf numFmtId="0" fontId="0" fillId="4" borderId="0" xfId="0"/>
    <x:xf numFmtId="0" fontId="12" fillId="4" borderId="0" xfId="0"/>
    <x:xf numFmtId="0" fontId="12" fillId="4" borderId="0" xfId="0" applyAlignment="1">
      <x:alignment wrapText="1"/>
    </x:xf>
    <x:xf numFmtId="0" fontId="12" fillId="4" borderId="0" xfId="0" applyAlignment="1">
      <x:alignment vertical="center" wrapText="1"/>
    </x:xf>
    <x:xf numFmtId="0" fontId="13" fillId="0" borderId="0" xfId="0"/>
    <x:xf numFmtId="0" fontId="13" fillId="0" borderId="0" xfId="0" applyAlignment="1">
      <x:alignment wrapText="1"/>
    </x:xf>
    <x:xf numFmtId="0" fontId="13" fillId="0" borderId="0" xfId="0" applyAlignment="1">
      <x:alignment vertical="top" wrapText="1"/>
    </x:xf>
    <x:xf numFmtId="0" fontId="13" fillId="25" borderId="0" xfId="0" applyAlignment="1">
      <x:alignment vertical="top" wrapText="1"/>
    </x:xf>
    <x:xf numFmtId="0" fontId="6" fillId="4" borderId="0" xfId="0"/>
    <x:xf numFmtId="0" fontId="6" fillId="4" borderId="0" xfId="0" applyAlignment="1">
      <x:alignment wrapText="1"/>
    </x:xf>
    <x:xf numFmtId="0" fontId="3" fillId="0" borderId="0" xfId="0"/>
    <x:xf numFmtId="0" fontId="3" fillId="0" borderId="0" xfId="0" applyAlignment="1">
      <x:alignment wrapText="1"/>
    </x:xf>
    <x:xf numFmtId="0" fontId="12" fillId="5" borderId="0" xfId="0" applyAlignment="1">
      <x:alignment vertical="center" wrapText="1"/>
    </x:xf>
    <x:xf numFmtId="0" fontId="4" fillId="4" borderId="0" xfId="0" applyAlignment="1">
      <x:alignment vertical="center" wrapText="1"/>
    </x:xf>
    <x:xf numFmtId="0" fontId="4" fillId="4" borderId="0" xfId="0" applyAlignment="1">
      <x:alignment vertical="top" wrapText="1"/>
    </x:xf>
    <x:xf numFmtId="0" fontId="4" fillId="5" borderId="0" xfId="0" applyAlignment="1">
      <x:alignment vertical="top" wrapText="1"/>
    </x:xf>
    <x:xf numFmtId="0" fontId="6" fillId="5" borderId="0" xfId="0" applyAlignment="1">
      <x:alignment vertical="top" wrapText="1"/>
    </x:xf>
    <x:xf numFmtId="1" fontId="0" fillId="0" borderId="0" xfId="0"/>
    <x:xf numFmtId="0" fontId="14" fillId="0" borderId="1" xfId="0" applyAlignment="1">
      <x:alignment vertical="top" wrapText="1"/>
    </x:xf>
    <x:xf numFmtId="164" fontId="14" fillId="0" borderId="1" xfId="0" applyAlignment="1">
      <x:alignment vertical="top" wrapText="1"/>
    </x:xf>
    <x:xf numFmtId="1" fontId="10" fillId="0" borderId="1" xfId="0" applyAlignment="1">
      <x:alignment vertical="top" wrapText="1"/>
    </x:xf>
    <x:xf numFmtId="165" fontId="11" fillId="6" borderId="1" xfId="0" applyAlignment="1">
      <x:alignment wrapText="1"/>
    </x:xf>
    <x:xf numFmtId="0" fontId="0" fillId="5" borderId="0" xfId="0"/>
    <x:xf numFmtId="0" fontId="6" fillId="5" borderId="0" xfId="0"/>
    <x:xf numFmtId="0" fontId="6" fillId="5" borderId="0" xfId="0" applyAlignment="1">
      <x:alignment wrapText="1"/>
    </x:xf>
    <x:xf numFmtId="165" fontId="0" fillId="0" borderId="0" xfId="0" applyAlignment="1">
      <x:alignment wrapText="1"/>
    </x:xf>
    <x:xf numFmtId="9" fontId="0" fillId="0" borderId="0" xfId="0" applyAlignment="1">
      <x:alignment wrapText="1"/>
    </x:xf>
    <x:xf numFmtId="1" fontId="0" fillId="0" borderId="0" xfId="0" applyAlignment="1">
      <x:alignment wrapText="1"/>
    </x:xf>
    <x:xf numFmtId="0" fontId="0" fillId="9" borderId="0" xfId="0"/>
    <x:xf numFmtId="0" fontId="15" fillId="9" borderId="0" xfId="0"/>
    <x:xf numFmtId="0" fontId="8" fillId="9" borderId="0" xfId="0" applyAlignment="1">
      <x:alignment vertical="center" wrapText="1"/>
    </x:xf>
    <x:xf numFmtId="0" fontId="15" fillId="9" borderId="0" xfId="0" applyAlignment="1">
      <x:alignment wrapText="1"/>
    </x:xf>
    <x:xf numFmtId="0" fontId="15" fillId="9" borderId="0" xfId="0" applyAlignment="1">
      <x:alignment vertical="center" wrapText="1"/>
    </x:xf>
    <x:xf numFmtId="0" fontId="3" fillId="5" borderId="0" xfId="0" applyAlignment="1">
      <x:alignment vertical="top" wrapText="1"/>
    </x:xf>
    <x:xf numFmtId="0" fontId="16" fillId="0" borderId="0" xfId="0"/>
    <x:xf numFmtId="0" fontId="16" fillId="0" borderId="0" xfId="0" applyAlignment="1">
      <x:alignment wrapText="1"/>
    </x:xf>
    <x:xf numFmtId="0" fontId="0" fillId="5" borderId="4" xfId="0"/>
    <x:xf numFmtId="0" fontId="6" fillId="5" borderId="4" xfId="0"/>
    <x:xf numFmtId="0" fontId="6" fillId="5" borderId="4" xfId="0" applyAlignment="1">
      <x:alignment wrapText="1"/>
    </x:xf>
    <x:xf numFmtId="0" fontId="6" fillId="5" borderId="4" xfId="0" applyAlignment="1">
      <x:alignment vertical="center" wrapText="1"/>
    </x:xf>
    <x:xf numFmtId="0" fontId="3" fillId="0" borderId="1" xfId="0" applyAlignment="1">
      <x:alignment vertical="top" wrapText="1"/>
    </x:xf>
    <x:xf numFmtId="0" fontId="17" fillId="9" borderId="0" xfId="0"/>
    <x:xf numFmtId="0" fontId="17" fillId="9" borderId="0" xfId="0" applyAlignment="1">
      <x:alignment vertical="center"/>
    </x:xf>
    <x:xf numFmtId="0" fontId="0" fillId="6" borderId="0" xfId="0"/>
    <x:xf numFmtId="0" fontId="18" fillId="6" borderId="0" xfId="0"/>
    <x:xf numFmtId="0" fontId="18" fillId="6" borderId="0" xfId="0" applyAlignment="1">
      <x:alignment vertical="center"/>
    </x:xf>
    <x:xf numFmtId="164" fontId="0" fillId="32" borderId="0" xfId="0"/>
    <x:xf numFmtId="164" fontId="4" fillId="32" borderId="0" xfId="0"/>
    <x:xf numFmtId="164" fontId="4" fillId="32" borderId="0" xfId="0" applyAlignment="1">
      <x:alignment wrapText="1"/>
    </x:xf>
    <x:xf numFmtId="0" fontId="3" fillId="6" borderId="0" xfId="0"/>
    <x:xf numFmtId="0" fontId="3" fillId="6" borderId="0" xfId="0" applyAlignment="1">
      <x:alignment wrapText="1"/>
    </x:xf>
    <x:xf numFmtId="0" fontId="3" fillId="35" borderId="0" xfId="0" applyAlignment="1">
      <x:alignment vertical="top" wrapText="1"/>
    </x:xf>
    <x:xf numFmtId="0" fontId="0" fillId="36" borderId="0" xfId="0"/>
    <x:xf numFmtId="0" fontId="6" fillId="36" borderId="0" xfId="0"/>
    <x:xf numFmtId="0" fontId="6" fillId="36" borderId="0" xfId="0" applyAlignment="1">
      <x:alignment wrapText="1"/>
    </x:xf>
    <x:xf numFmtId="0" fontId="6" fillId="36" borderId="0" xfId="0" applyAlignment="1">
      <x:alignment vertical="center" wrapText="1"/>
    </x:xf>
    <x:xf numFmtId="0" fontId="0" fillId="0" borderId="0" xfId="0" applyNumberFormat="1" applyFont="1" applyFill="1" applyBorder="1"/>
    <x:xf numFmtId="0" fontId="1" fillId="2" borderId="0" xfId="0" applyNumberFormat="1" applyFont="1" applyFill="1" applyBorder="1" applyAlignment="1">
      <x:alignment horizontal="center" vertical="center" wrapText="1"/>
    </x:xf>
    <x:xf numFmtId="0" fontId="0" fillId="0" borderId="0"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6" fillId="4" borderId="0" xfId="0" applyNumberFormat="1" applyFont="1" applyFill="1" applyBorder="1" applyAlignment="1">
      <x:alignment horizontal="center" vertical="center" wrapText="1"/>
    </x:xf>
    <x:xf numFmtId="0" fontId="6" fillId="5" borderId="0" xfId="0" applyNumberFormat="1" applyFont="1" applyFill="1" applyBorder="1" applyAlignment="1">
      <x:alignment horizontal="center" vertical="center" wrapText="1"/>
    </x:xf>
    <x:xf numFmtId="0" fontId="6" fillId="5" borderId="0" xfId="0" applyNumberFormat="1" applyFont="1" applyFill="1" applyBorder="1" applyAlignment="1">
      <x:alignment vertical="center" wrapText="1"/>
    </x:xf>
    <x:xf numFmtId="0" fontId="3" fillId="6" borderId="0"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3" fillId="3" borderId="0" xfId="0" applyNumberFormat="1" applyFont="1" applyFill="1" applyBorder="1" applyAlignment="1">
      <x:alignment horizontal="right" vertical="center" wrapText="1"/>
    </x:xf>
    <x:xf numFmtId="0" fontId="4" fillId="6" borderId="0" xfId="0" applyNumberFormat="1" applyFont="1" applyFill="1" applyBorder="1" applyAlignment="1">
      <x:alignment horizontal="right" vertical="center" wrapText="1"/>
    </x:xf>
    <x:xf numFmtId="0" fontId="3" fillId="0" borderId="0" xfId="0" applyNumberFormat="1" applyFont="1" applyFill="1" applyBorder="1" applyAlignment="1">
      <x:alignment vertical="top" wrapText="1"/>
    </x:xf>
    <x:xf numFmtId="0" fontId="4" fillId="6" borderId="0" xfId="0" applyNumberFormat="1" applyFont="1" applyFill="1" applyBorder="1" applyAlignment="1">
      <x:alignment horizontal="center" vertical="center" wrapText="1"/>
    </x:xf>
    <x:xf numFmtId="0" fontId="4" fillId="6" borderId="0" xfId="0" applyNumberFormat="1" applyFont="1" applyFill="1" applyBorder="1" applyAlignment="1">
      <x:alignment wrapText="1"/>
    </x:xf>
    <x:xf numFmtId="0" fontId="6" fillId="4" borderId="0" xfId="0" applyNumberFormat="1" applyFont="1" applyFill="1" applyBorder="1" applyAlignment="1">
      <x:alignment vertical="center" wrapText="1"/>
    </x:xf>
    <x:xf numFmtId="0" fontId="5" fillId="9" borderId="0" xfId="0" applyNumberFormat="1" applyFont="1" applyFill="1" applyBorder="1" applyAlignment="1">
      <x:alignment vertical="center" wrapText="1"/>
    </x:xf>
    <x:xf numFmtId="9" fontId="0" fillId="0" borderId="0" xfId="0" applyNumberFormat="1" applyFont="1" applyFill="1" applyBorder="1"/>
    <x:xf numFmtId="164" fontId="0" fillId="0" borderId="0" xfId="0" applyNumberFormat="1" applyFont="1" applyFill="1" applyBorder="1"/>
    <x:xf numFmtId="165" fontId="0" fillId="0" borderId="0" xfId="0" applyNumberFormat="1" applyFont="1" applyFill="1" applyBorder="1"/>
    <x:xf numFmtId="164" fontId="3" fillId="0" borderId="0" xfId="0" applyNumberFormat="1" applyFont="1" applyFill="1" applyBorder="1" applyAlignment="1">
      <x:alignment vertical="top" wrapText="1"/>
    </x:xf>
    <x:xf numFmtId="0" fontId="4" fillId="6" borderId="0" xfId="0" applyNumberFormat="1" applyFont="1" applyFill="1" applyBorder="1"/>
    <x:xf numFmtId="165" fontId="4" fillId="6" borderId="0" xfId="0" applyNumberFormat="1" applyFont="1" applyFill="1" applyBorder="1"/>
    <x:xf numFmtId="0" fontId="2" fillId="2" borderId="0" xfId="0" applyNumberFormat="1" applyFont="1" applyFill="1" applyBorder="1" applyAlignment="1">
      <x:alignment horizontal="left" vertical="center"/>
    </x:xf>
    <x:xf numFmtId="0" fontId="5" fillId="9" borderId="0" xfId="0" applyNumberFormat="1" applyFont="1" applyFill="1" applyBorder="1" applyAlignment="1">
      <x:alignment horizontal="left" vertical="center" wrapText="1"/>
    </x:xf>
    <x:xf numFmtId="0" fontId="5" fillId="9" borderId="0" xfId="0" applyNumberFormat="1" applyFont="1" applyFill="1" applyBorder="1" applyAlignment="1">
      <x:alignment vertical="center"/>
    </x:xf>
    <x:xf numFmtId="0" fontId="7" fillId="18" borderId="0" xfId="0" applyNumberFormat="1" applyFont="1" applyFill="1" applyBorder="1" applyAlignment="1">
      <x:alignment wrapText="1"/>
    </x:xf>
    <x:xf numFmtId="0" fontId="8" fillId="9" borderId="0" xfId="0" applyNumberFormat="1" applyFont="1" applyFill="1" applyBorder="1" applyAlignment="1">
      <x:alignment vertical="center"/>
    </x:xf>
    <x:xf numFmtId="0" fontId="9" fillId="4" borderId="1" xfId="0" applyNumberFormat="1" applyFont="1" applyFill="1" applyBorder="1" applyAlignment="1">
      <x:alignment vertical="center" wrapText="1"/>
    </x:xf>
    <x:xf numFmtId="0" fontId="10" fillId="0" borderId="1" xfId="0" applyNumberFormat="1" applyFont="1" applyFill="1" applyBorder="1" applyAlignment="1">
      <x:alignment vertical="top" wrapText="1"/>
    </x:xf>
    <x:xf numFmtId="0" fontId="9" fillId="5" borderId="1" xfId="0" applyNumberFormat="1" applyFont="1" applyFill="1" applyBorder="1" applyAlignment="1">
      <x:alignment vertical="center" wrapText="1"/>
    </x:xf>
    <x:xf numFmtId="165" fontId="10" fillId="0" borderId="1" xfId="0" applyNumberFormat="1" applyFont="1" applyFill="1" applyBorder="1" applyAlignment="1">
      <x:alignment vertical="top" wrapText="1"/>
    </x:xf>
    <x:xf numFmtId="0" fontId="11" fillId="6" borderId="1" xfId="0" applyNumberFormat="1" applyFont="1" applyFill="1" applyBorder="1" applyAlignment="1">
      <x:alignment wrapText="1"/>
    </x:xf>
    <x:xf numFmtId="0" fontId="0" fillId="0" borderId="4" xfId="0" applyNumberFormat="1" applyFont="1" applyFill="1" applyBorder="1"/>
    <x:xf numFmtId="0" fontId="0" fillId="0" borderId="5" xfId="0" applyNumberFormat="1" applyFont="1" applyFill="1" applyBorder="1"/>
    <x:xf numFmtId="0" fontId="0" fillId="0" borderId="1" xfId="0" applyNumberFormat="1" applyFont="1" applyFill="1" applyBorder="1" applyAlignment="1">
      <x:alignment vertical="top" wrapText="1"/>
    </x:xf>
    <x:xf numFmtId="9" fontId="10" fillId="0" borderId="1" xfId="0" applyNumberFormat="1" applyFont="1" applyFill="1" applyBorder="1" applyAlignment="1">
      <x:alignment vertical="top" wrapText="1"/>
    </x:xf>
    <x:xf numFmtId="164" fontId="10" fillId="0" borderId="1"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4" borderId="0" xfId="0" applyNumberFormat="1" applyFont="1" applyFill="1" applyBorder="1"/>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0" xfId="0" applyNumberFormat="1" applyFont="1" applyFill="1" applyBorder="1" applyAlignment="1">
      <x:alignment vertical="center" wrapText="1"/>
    </x:xf>
    <x:xf numFmtId="0" fontId="13" fillId="0" borderId="0" xfId="0" applyNumberFormat="1" applyFont="1" applyFill="1" applyBorder="1"/>
    <x:xf numFmtId="0" fontId="13" fillId="0" borderId="0" xfId="0" applyNumberFormat="1" applyFont="1" applyFill="1" applyBorder="1" applyAlignment="1">
      <x:alignment wrapText="1"/>
    </x:xf>
    <x:xf numFmtId="0" fontId="13" fillId="0" borderId="0" xfId="0" applyNumberFormat="1" applyFont="1" applyFill="1" applyBorder="1" applyAlignment="1">
      <x:alignment vertical="top" wrapText="1"/>
    </x:xf>
    <x:xf numFmtId="0" fontId="13" fillId="25" borderId="0" xfId="0" applyNumberFormat="1" applyFont="1" applyFill="1" applyBorder="1" applyAlignment="1">
      <x:alignment vertical="top" wrapText="1"/>
    </x:xf>
    <x:xf numFmtId="0" fontId="6" fillId="4" borderId="0" xfId="0" applyNumberFormat="1" applyFont="1" applyFill="1" applyBorder="1"/>
    <x:xf numFmtId="0" fontId="6" fillId="4" borderId="0" xfId="0" applyNumberFormat="1" applyFont="1" applyFill="1" applyBorder="1" applyAlignment="1">
      <x:alignment wrapText="1"/>
    </x:xf>
    <x:xf numFmtId="0" fontId="3" fillId="0" borderId="0" xfId="0" applyNumberFormat="1" applyFont="1" applyFill="1" applyBorder="1"/>
    <x:xf numFmtId="0" fontId="3" fillId="0" borderId="0" xfId="0" applyNumberFormat="1" applyFont="1" applyFill="1" applyBorder="1" applyAlignment="1">
      <x:alignment wrapText="1"/>
    </x:xf>
    <x:xf numFmtId="0" fontId="12" fillId="5"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1" fontId="0" fillId="0" borderId="0" xfId="0" applyNumberFormat="1" applyFont="1" applyFill="1" applyBorder="1"/>
    <x:xf numFmtId="0" fontId="14" fillId="0" borderId="1" xfId="0" applyNumberFormat="1" applyFont="1" applyFill="1" applyBorder="1" applyAlignment="1">
      <x:alignment vertical="top" wrapText="1"/>
    </x:xf>
    <x:xf numFmtId="164" fontId="14" fillId="0" borderId="1" xfId="0" applyNumberFormat="1" applyFont="1" applyFill="1" applyBorder="1" applyAlignment="1">
      <x:alignment vertical="top" wrapText="1"/>
    </x:xf>
    <x:xf numFmtId="1" fontId="10" fillId="0" borderId="1" xfId="0" applyNumberFormat="1" applyFont="1" applyFill="1" applyBorder="1" applyAlignment="1">
      <x:alignment vertical="top" wrapText="1"/>
    </x:xf>
    <x:xf numFmtId="165" fontId="11" fillId="6"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165" fontId="0" fillId="0" borderId="0" xfId="0" applyNumberFormat="1" applyFont="1" applyFill="1" applyBorder="1" applyAlignment="1">
      <x:alignment wrapText="1"/>
    </x:xf>
    <x:xf numFmtId="9" fontId="0" fillId="0" borderId="0" xfId="0" applyNumberFormat="1" applyFont="1" applyFill="1" applyBorder="1" applyAlignment="1">
      <x:alignment wrapText="1"/>
    </x:xf>
    <x:xf numFmtId="1" fontId="0" fillId="0" borderId="0" xfId="0" applyNumberFormat="1" applyFont="1" applyFill="1" applyBorder="1" applyAlignment="1">
      <x:alignment wrapText="1"/>
    </x:xf>
    <x:xf numFmtId="0" fontId="0" fillId="9" borderId="0" xfId="0" applyNumberFormat="1" applyFont="1" applyFill="1" applyBorder="1"/>
    <x:xf numFmtId="0" fontId="15" fillId="9" borderId="0" xfId="0" applyNumberFormat="1" applyFont="1" applyFill="1" applyBorder="1"/>
    <x:xf numFmtId="0" fontId="8" fillId="9" borderId="0" xfId="0" applyNumberFormat="1" applyFont="1" applyFill="1" applyBorder="1" applyAlignment="1">
      <x:alignment vertical="center" wrapText="1"/>
    </x:xf>
    <x:xf numFmtId="0" fontId="15" fillId="9" borderId="0" xfId="0" applyNumberFormat="1" applyFont="1" applyFill="1" applyBorder="1" applyAlignment="1">
      <x:alignment wrapText="1"/>
    </x:xf>
    <x:xf numFmtId="0" fontId="15" fillId="9" borderId="0" xfId="0" applyNumberFormat="1" applyFont="1" applyFill="1" applyBorder="1" applyAlignment="1">
      <x:alignment vertical="center" wrapText="1"/>
    </x:xf>
    <x:xf numFmtId="0" fontId="3" fillId="5" borderId="0" xfId="0" applyNumberFormat="1" applyFont="1" applyFill="1" applyBorder="1" applyAlignment="1">
      <x:alignment vertical="top" wrapText="1"/>
    </x:xf>
    <x:xf numFmtId="0" fontId="16" fillId="0" borderId="0" xfId="0" applyNumberFormat="1" applyFont="1" applyFill="1" applyBorder="1"/>
    <x:xf numFmtId="0" fontId="16" fillId="0" borderId="0" xfId="0" applyNumberFormat="1" applyFont="1" applyFill="1" applyBorder="1" applyAlignment="1">
      <x:alignment wrapText="1"/>
    </x:xf>
    <x:xf numFmtId="0" fontId="0" fillId="5" borderId="4" xfId="0" applyNumberFormat="1" applyFont="1" applyFill="1" applyBorder="1"/>
    <x:xf numFmtId="0" fontId="6" fillId="5" borderId="4" xfId="0" applyNumberFormat="1" applyFont="1" applyFill="1" applyBorder="1"/>
    <x:xf numFmtId="0" fontId="6" fillId="5" borderId="4" xfId="0" applyNumberFormat="1" applyFont="1" applyFill="1" applyBorder="1" applyAlignment="1">
      <x:alignment wrapText="1"/>
    </x:xf>
    <x:xf numFmtId="0" fontId="6" fillId="5" borderId="4" xfId="0" applyNumberFormat="1" applyFont="1" applyFill="1" applyBorder="1" applyAlignment="1">
      <x:alignment vertical="center" wrapText="1"/>
    </x:xf>
    <x:xf numFmtId="0" fontId="3" fillId="0" borderId="1" xfId="0" applyNumberFormat="1" applyFont="1" applyFill="1" applyBorder="1" applyAlignment="1">
      <x:alignment vertical="top" wrapText="1"/>
    </x:xf>
    <x:xf numFmtId="0" fontId="17" fillId="9" borderId="0" xfId="0" applyNumberFormat="1" applyFont="1" applyFill="1" applyBorder="1"/>
    <x:xf numFmtId="0" fontId="17" fillId="9" borderId="0" xfId="0" applyNumberFormat="1" applyFont="1" applyFill="1" applyBorder="1" applyAlignment="1">
      <x:alignment vertical="center"/>
    </x:xf>
    <x:xf numFmtId="0" fontId="0" fillId="6" borderId="0" xfId="0" applyNumberFormat="1" applyFont="1" applyFill="1" applyBorder="1"/>
    <x:xf numFmtId="0" fontId="18" fillId="6" borderId="0" xfId="0" applyNumberFormat="1" applyFont="1" applyFill="1" applyBorder="1"/>
    <x:xf numFmtId="0" fontId="18" fillId="6" borderId="0" xfId="0" applyNumberFormat="1" applyFont="1" applyFill="1" applyBorder="1" applyAlignment="1">
      <x:alignment vertical="center"/>
    </x:xf>
    <x:xf numFmtId="164" fontId="0" fillId="32" borderId="0" xfId="0" applyNumberFormat="1" applyFont="1" applyFill="1" applyBorder="1"/>
    <x:xf numFmtId="164" fontId="4" fillId="32" borderId="0" xfId="0" applyNumberFormat="1" applyFont="1" applyFill="1" applyBorder="1"/>
    <x:xf numFmtId="164" fontId="4" fillId="32" borderId="0" xfId="0" applyNumberFormat="1" applyFont="1" applyFill="1" applyBorder="1" applyAlignment="1">
      <x:alignment wrapText="1"/>
    </x:xf>
    <x:xf numFmtId="0" fontId="3" fillId="6" borderId="0" xfId="0" applyNumberFormat="1" applyFont="1" applyFill="1" applyBorder="1"/>
    <x:xf numFmtId="0" fontId="3" fillId="6" borderId="0" xfId="0" applyNumberFormat="1" applyFont="1" applyFill="1" applyBorder="1" applyAlignment="1">
      <x:alignment wrapText="1"/>
    </x:xf>
    <x:xf numFmtId="0" fontId="3" fillId="6" borderId="0" xfId="0" applyNumberFormat="1" applyFont="1" applyFill="1" applyBorder="1" applyAlignment="1">
      <x:alignment vertical="top" wrapText="1"/>
    </x:xf>
    <x:xf numFmtId="0" fontId="0" fillId="37" borderId="0" xfId="0" applyNumberFormat="1" applyFont="1" applyFill="1" applyBorder="1"/>
    <x:xf numFmtId="0" fontId="19" fillId="37" borderId="0" xfId="0" applyNumberFormat="1" applyFont="1" applyFill="1" applyBorder="1"/>
    <x:xf numFmtId="0" fontId="19" fillId="37" borderId="0" xfId="0" applyNumberFormat="1" applyFont="1" applyFill="1" applyBorder="1" applyAlignment="1">
      <x:alignment wrapText="1"/>
    </x:xf>
    <x:xf numFmtId="0" fontId="19" fillId="37" borderId="0" xfId="0" applyNumberFormat="1" applyFont="1" applyFill="1" applyBorder="1" applyAlignment="1">
      <x:alignment vertical="center" wrapText="1"/>
    </x:xf>
    <x:xf numFmtId="0" fontId="0" fillId="38" borderId="0" xfId="0" applyNumberFormat="1" applyFont="1" applyFill="1" applyBorder="1"/>
    <x:xf numFmtId="0" fontId="7" fillId="38" borderId="0" xfId="0" applyNumberFormat="1" applyFont="1" applyFill="1" applyBorder="1"/>
    <x:xf numFmtId="0" fontId="7" fillId="38" borderId="0" xfId="0" applyNumberFormat="1" applyFont="1" applyFill="1" applyBorder="1" applyAlignment="1">
      <x:alignment wrapText="1"/>
    </x:xf>
    <x:xf numFmtId="0" fontId="7" fillId="38" borderId="0" xfId="0" applyNumberFormat="1" applyFont="1" applyFill="1" applyBorder="1" applyAlignment="1">
      <x:alignment vertical="center" wrapText="1"/>
    </x:xf>
    <x:xf numFmtId="0" fontId="0" fillId="39" borderId="0" xfId="0" applyNumberFormat="1" applyFont="1" applyFill="1" applyBorder="1"/>
    <x:xf numFmtId="0" fontId="6" fillId="39" borderId="0" xfId="0" applyNumberFormat="1" applyFont="1" applyFill="1" applyBorder="1"/>
    <x:xf numFmtId="0" fontId="6" fillId="39" borderId="0" xfId="0" applyNumberFormat="1" applyFont="1" applyFill="1" applyBorder="1" applyAlignment="1">
      <x:alignment wrapText="1"/>
    </x:xf>
    <x:xf numFmtId="0" fontId="6" fillId="39"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3" fillId="40" borderId="0" xfId="0" applyNumberFormat="1" applyFont="1" applyFill="1" applyBorder="1" applyAlignment="1">
      <x:alignment vertical="center" wrapText="1"/>
    </x:xf>
    <x:xf numFmtId="0" fontId="0" fillId="41" borderId="0" xfId="0" applyNumberFormat="1" applyFont="1" applyFill="1" applyBorder="1"/>
    <x:xf numFmtId="0" fontId="20" fillId="41" borderId="0" xfId="0" applyNumberFormat="1" applyFont="1" applyFill="1" applyBorder="1"/>
    <x:xf numFmtId="0" fontId="20" fillId="41" borderId="0" xfId="0" applyNumberFormat="1" applyFont="1" applyFill="1" applyBorder="1" applyAlignment="1">
      <x:alignment wrapText="1"/>
    </x:xf>
    <x:xf numFmtId="0" fontId="20" fillId="41" borderId="0" xfId="0" applyNumberFormat="1" applyFont="1" applyFill="1" applyBorder="1" applyAlignment="1">
      <x:alignment vertical="center" wrapText="1"/>
    </x:xf>
    <x:xf numFmtId="0" fontId="19" fillId="9" borderId="0" xfId="0" applyNumberFormat="1" applyFont="1" applyFill="1" applyBorder="1"/>
    <x:xf numFmtId="0" fontId="19" fillId="9" borderId="0" xfId="0" applyNumberFormat="1" applyFont="1" applyFill="1" applyBorder="1" applyAlignment="1">
      <x:alignment wrapText="1"/>
    </x:xf>
    <x:xf numFmtId="0" fontId="19" fillId="9" borderId="0" xfId="0" applyNumberFormat="1" applyFont="1" applyFill="1" applyBorder="1" applyAlignment="1">
      <x:alignment vertical="center" wrapText="1"/>
    </x:xf>
    <x:xf numFmtId="0" fontId="0" fillId="18" borderId="0" xfId="0" applyNumberFormat="1" applyFont="1" applyFill="1" applyBorder="1"/>
    <x:xf numFmtId="0" fontId="7" fillId="18" borderId="0" xfId="0" applyNumberFormat="1" applyFont="1" applyFill="1" applyBorder="1"/>
    <x:xf numFmtId="0" fontId="7" fillId="18" borderId="0" xfId="0" applyNumberFormat="1" applyFont="1" applyFill="1" applyBorder="1" applyAlignment="1">
      <x:alignment vertical="center" wrapText="1"/>
    </x:xf>
    <x:xf numFmtId="0" fontId="20" fillId="6" borderId="0" xfId="0" applyNumberFormat="1" applyFont="1" applyFill="1" applyBorder="1"/>
    <x:xf numFmtId="0" fontId="20" fillId="6" borderId="0" xfId="0" applyNumberFormat="1" applyFont="1" applyFill="1" applyBorder="1" applyAlignment="1">
      <x:alignment wrapText="1"/>
    </x:xf>
    <x:xf numFmtId="0" fontId="20" fillId="6" borderId="0" xfId="0" applyNumberFormat="1" applyFont="1" applyFill="1" applyBorder="1" applyAlignment="1">
      <x:alignment vertical="center" wrapText="1"/>
    </x:xf>
    <x:xf numFmtId="0" fontId="0" fillId="42" borderId="0" xfId="0" applyNumberFormat="1" applyFont="1" applyFill="1" applyBorder="1" applyAlignment="1">
      <x:alignment wrapText="1"/>
    </x:xf>
    <x:xf numFmtId="0" fontId="21" fillId="9" borderId="0" xfId="0" applyNumberFormat="1" applyFont="1" applyFill="1" applyBorder="1" applyAlignment="1">
      <x:alignment vertical="center"/>
    </x:xf>
    <x:xf numFmtId="0" fontId="22" fillId="0" borderId="0" xfId="0" applyNumberFormat="1" applyFont="1" applyFill="1" applyBorder="1"/>
    <x:xf numFmtId="0" fontId="21" fillId="4" borderId="0" xfId="0" applyNumberFormat="1" applyFont="1" applyFill="1" applyBorder="1" applyAlignment="1">
      <x:alignment vertical="center" wrapText="1"/>
    </x:xf>
    <x:xf numFmtId="0" fontId="21" fillId="6" borderId="0" xfId="0" applyNumberFormat="1" applyFont="1" applyFill="1" applyBorder="1" applyAlignment="1">
      <x:alignment vertical="center"/>
    </x:xf>
    <x:xf numFmtId="0" fontId="22" fillId="0" borderId="0" xfId="0" applyNumberFormat="1" applyFont="1" applyFill="1" applyBorder="1" applyAlignment="1">
      <x:alignment vertical="top" wrapText="1"/>
    </x:xf>
    <x:xf numFmtId="164" fontId="22" fillId="0" borderId="0" xfId="0" applyNumberFormat="1" applyFont="1" applyFill="1" applyBorder="1" applyAlignment="1">
      <x:alignment vertical="top" wrapText="1"/>
    </x:xf>
    <x:xf numFmtId="0" fontId="22" fillId="0" borderId="0" xfId="0" applyNumberFormat="1" applyFont="1" applyFill="1" applyBorder="1" applyAlignment="1">
      <x:alignment wrapText="1"/>
    </x:xf>
    <x:xf numFmtId="164" fontId="21" fillId="32" borderId="0" xfId="0" applyNumberFormat="1" applyFont="1" applyFill="1" applyBorder="1" applyAlignment="1">
      <x:alignment wrapText="1"/>
    </x:xf>
    <x:xf numFmtId="0" fontId="21" fillId="5" borderId="0" xfId="0" applyNumberFormat="1" applyFont="1" applyFill="1" applyBorder="1" applyAlignment="1">
      <x:alignment vertical="center" wrapText="1"/>
    </x:xf>
    <x:xf numFmtId="0" fontId="21" fillId="9" borderId="0" xfId="0" applyNumberFormat="1" applyFont="1" applyFill="1" applyBorder="1" applyAlignment="1">
      <x:alignment vertical="center" wrapText="1"/>
    </x:xf>
    <x:xf numFmtId="0" fontId="23" fillId="18" borderId="0" xfId="0" applyNumberFormat="1" applyFont="1" applyFill="1" applyBorder="1" applyAlignment="1">
      <x:alignment vertical="center" wrapText="1"/>
    </x:xf>
    <x:xf numFmtId="0" fontId="22" fillId="0" borderId="0" xfId="0" applyNumberFormat="1" applyFont="1" applyFill="1" applyBorder="1" applyAlignment="1">
      <x:alignment vertical="center" wrapText="1"/>
    </x:xf>
    <x:xf numFmtId="0" fontId="22" fillId="40" borderId="0" xfId="0" applyNumberFormat="1" applyFont="1" applyFill="1" applyBorder="1" applyAlignment="1">
      <x:alignment vertical="center" wrapText="1"/>
    </x:xf>
    <x:xf numFmtId="0" fontId="22" fillId="6" borderId="0" xfId="0" applyNumberFormat="1" applyFont="1" applyFill="1" applyBorder="1" applyAlignment="1">
      <x:alignment vertical="center" wrapText="1"/>
    </x:xf>
    <x:xf numFmtId="0" fontId="21" fillId="9" borderId="0" xfId="0" applyNumberFormat="1" applyFont="1" applyFill="1" applyBorder="1" applyAlignment="1">
      <x:alignment vertical="top"/>
    </x:xf>
    <x:xf numFmtId="0" fontId="22" fillId="0" borderId="0" xfId="0" applyNumberFormat="1" applyFont="1" applyFill="1" applyBorder="1" applyAlignment="1">
      <x:alignment vertical="top"/>
    </x:xf>
    <x:xf numFmtId="0" fontId="21" fillId="4" borderId="0" xfId="0" applyNumberFormat="1" applyFont="1" applyFill="1" applyBorder="1" applyAlignment="1">
      <x:alignment vertical="top" wrapText="1"/>
    </x:xf>
    <x:xf numFmtId="0" fontId="21" fillId="6" borderId="0" xfId="0" applyNumberFormat="1" applyFont="1" applyFill="1" applyBorder="1" applyAlignment="1">
      <x:alignment vertical="top"/>
    </x:xf>
    <x:xf numFmtId="164" fontId="21" fillId="32" borderId="0" xfId="0" applyNumberFormat="1" applyFont="1" applyFill="1" applyBorder="1" applyAlignment="1">
      <x:alignment vertical="top" wrapText="1"/>
    </x:xf>
    <x:xf numFmtId="0" fontId="21" fillId="5" borderId="0" xfId="0" applyNumberFormat="1" applyFont="1" applyFill="1" applyBorder="1" applyAlignment="1">
      <x:alignment vertical="top" wrapText="1"/>
    </x:xf>
    <x:xf numFmtId="0" fontId="21" fillId="9" borderId="0" xfId="0" applyNumberFormat="1" applyFont="1" applyFill="1" applyBorder="1" applyAlignment="1">
      <x:alignment vertical="top" wrapText="1"/>
    </x:xf>
    <x:xf numFmtId="0" fontId="23" fillId="18" borderId="0" xfId="0" applyNumberFormat="1" applyFont="1" applyFill="1" applyBorder="1" applyAlignment="1">
      <x:alignment vertical="top" wrapText="1"/>
    </x:xf>
    <x:xf numFmtId="0" fontId="22" fillId="40" borderId="0" xfId="0" applyNumberFormat="1" applyFont="1" applyFill="1" applyBorder="1" applyAlignment="1">
      <x:alignment vertical="top" wrapText="1"/>
    </x:xf>
    <x:xf numFmtId="0" fontId="22" fillId="6" borderId="0" xfId="0" applyNumberFormat="1" applyFont="1" applyFill="1" applyBorder="1" applyAlignment="1">
      <x:alignment vertical="top" wrapText="1"/>
    </x:xf>
    <x:xf numFmtId="0" fontId="21" fillId="6" borderId="0" xfId="0" applyNumberFormat="1" applyFont="1" applyFill="1" applyBorder="1" applyAlignment="1">
      <x:alignment vertical="top" wrapText="1"/>
    </x:xf>
    <x:xf numFmtId="0" fontId="21" fillId="43" borderId="0" xfId="0" applyNumberFormat="1" applyFont="1" applyFill="1" applyBorder="1" applyAlignment="1">
      <x:alignment vertical="top" wrapText="1"/>
    </x:xf>
    <x:xf numFmtId="0" fontId="22" fillId="43" borderId="0" xfId="0" applyNumberFormat="1" applyFont="1" applyFill="1" applyBorder="1" applyAlignment="1">
      <x:alignment vertical="top" wrapText="1"/>
    </x:xf>
    <x:xf numFmtId="0" fontId="24" fillId="43" borderId="0" xfId="0" applyNumberFormat="1" applyFont="1" applyFill="1" applyBorder="1" applyAlignment="1">
      <x:alignment vertical="top" wrapText="1"/>
    </x:xf>
    <x:xf numFmtId="0" fontId="24" fillId="43" borderId="0" xfId="0" applyNumberFormat="1" applyFont="1" applyFill="1" applyBorder="1" applyAlignment="1">
      <x:alignment vertical="center" wrapText="1"/>
    </x:xf>
    <x:xf numFmtId="0" fontId="25" fillId="0" borderId="0" xfId="0" applyNumberFormat="1" applyFont="1" applyFill="1" applyBorder="1" applyAlignment="1">
      <x:alignment vertical="top" wrapText="1"/>
    </x:xf>
    <x:xf numFmtId="0" fontId="21" fillId="44" borderId="0" xfId="0" applyNumberFormat="1" applyFont="1" applyFill="1" applyBorder="1" applyAlignment="1">
      <x:alignment vertical="top" wrapText="1"/>
    </x:xf>
    <x:xf numFmtId="0" fontId="22" fillId="44" borderId="0" xfId="0" applyNumberFormat="1" applyFont="1" applyFill="1" applyBorder="1" applyAlignment="1">
      <x:alignment vertical="top" wrapText="1"/>
    </x:xf>
    <x:xf numFmtId="0" fontId="26" fillId="44" borderId="0" xfId="0" applyNumberFormat="1" applyFont="1" applyFill="1" applyBorder="1" applyAlignment="1">
      <x:alignment vertical="top" wrapText="1"/>
    </x:xf>
    <x:xf numFmtId="0" fontId="22" fillId="45" borderId="0" xfId="0" applyNumberFormat="1" applyFont="1" applyFill="1" applyBorder="1" applyAlignment="1">
      <x:alignment vertical="top" wrapText="1"/>
    </x:xf>
    <x:xf numFmtId="0" fontId="27" fillId="45" borderId="0" xfId="0" applyNumberFormat="1" applyFont="1" applyFill="1" applyBorder="1" applyAlignment="1">
      <x:alignment vertical="top" wrapText="1"/>
    </x:xf>
    <x:xf numFmtId="0" fontId="27" fillId="45" borderId="0" xfId="0" applyNumberFormat="1" applyFont="1" applyFill="1" applyBorder="1" applyAlignment="1">
      <x:alignment vertical="center" wrapText="1"/>
    </x:xf>
    <x:xf numFmtId="0" fontId="21" fillId="42" borderId="0" xfId="0" applyNumberFormat="1" applyFont="1" applyFill="1" applyBorder="1" applyAlignment="1">
      <x:alignment vertical="top" wrapText="1"/>
    </x:xf>
    <x:xf numFmtId="0" fontId="22" fillId="42" borderId="0" xfId="0" applyNumberFormat="1" applyFont="1" applyFill="1" applyBorder="1" applyAlignment="1">
      <x:alignment vertical="top" wrapText="1"/>
    </x:xf>
    <x:xf numFmtId="164" fontId="22" fillId="42" borderId="0" xfId="0" applyNumberFormat="1" applyFont="1" applyFill="1" applyBorder="1" applyAlignment="1">
      <x:alignment vertical="top" wrapText="1"/>
    </x:xf>
    <x:xf numFmtId="0" fontId="28" fillId="42" borderId="0" xfId="0" applyNumberFormat="1" applyFont="1" applyFill="1" applyBorder="1" applyAlignment="1">
      <x:alignment vertical="top" wrapText="1"/>
    </x:xf>
    <x:xf numFmtId="0" fontId="29" fillId="42" borderId="0" xfId="0" applyNumberFormat="1" applyFont="1" applyFill="1" applyBorder="1" applyAlignment="1">
      <x:alignment vertical="top" wrapText="1"/>
    </x:xf>
    <x:xf numFmtId="164" fontId="29" fillId="42" borderId="0" xfId="0" applyNumberFormat="1" applyFont="1" applyFill="1" applyBorder="1" applyAlignment="1">
      <x:alignment vertical="top" wrapText="1"/>
    </x:xf>
    <x:xf numFmtId="0" fontId="28" fillId="42" borderId="0" xfId="0" applyNumberFormat="1" applyFont="1" applyFill="1" applyBorder="1" applyAlignment="1">
      <x:alignment vertical="center" wrapText="1"/>
    </x:xf>
    <x:xf numFmtId="0" fontId="29" fillId="42" borderId="0" xfId="0" applyNumberFormat="1" applyFont="1" applyFill="1" applyBorder="1" applyAlignment="1">
      <x:alignment vertical="center" wrapText="1"/>
    </x:xf>
    <x:xf numFmtId="164" fontId="29" fillId="42" borderId="0" xfId="0" applyNumberFormat="1" applyFont="1" applyFill="1" applyBorder="1" applyAlignment="1">
      <x:alignment vertical="center" wrapText="1"/>
    </x:xf>
    <x:xf numFmtId="164" fontId="22" fillId="43" borderId="0" xfId="0" applyNumberFormat="1" applyFont="1" applyFill="1" applyBorder="1" applyAlignment="1">
      <x:alignment vertical="top" wrapText="1"/>
    </x:xf>
    <x:xf numFmtId="0" fontId="26" fillId="43" borderId="0" xfId="0" applyNumberFormat="1" applyFont="1" applyFill="1" applyBorder="1" applyAlignment="1">
      <x:alignment vertical="top" wrapText="1"/>
    </x:xf>
    <x:xf numFmtId="164" fontId="26" fillId="43" borderId="0" xfId="0" applyNumberFormat="1" applyFont="1" applyFill="1" applyBorder="1" applyAlignment="1">
      <x:alignment vertical="top" wrapText="1"/>
    </x:xf>
    <x:xf numFmtId="0" fontId="26" fillId="43" borderId="0" xfId="0" applyNumberFormat="1" applyFont="1" applyFill="1" applyBorder="1" applyAlignment="1">
      <x:alignment vertical="center" wrapText="1"/>
    </x:xf>
    <x:xf numFmtId="164" fontId="26" fillId="43" borderId="0" xfId="0" applyNumberFormat="1" applyFont="1" applyFill="1" applyBorder="1" applyAlignment="1">
      <x:alignment vertical="center" wrapText="1"/>
    </x:xf>
    <x:xf numFmtId="0" fontId="22" fillId="0" borderId="0" xfId="0" applyNumberFormat="1" applyFont="1" applyFill="1" applyBorder="1" applyAlignment="1">
      <x:alignment horizontal="right" vertical="top" wrapText="1"/>
    </x:xf>
    <x:xf numFmtId="164" fontId="22" fillId="0" borderId="0" xfId="0" applyNumberFormat="1" applyFont="1" applyFill="1" applyBorder="1" applyAlignment="1">
      <x:alignment horizontal="right" vertical="top" wrapText="1"/>
    </x:xf>
    <x:xf numFmtId="164" fontId="21" fillId="32" borderId="0" xfId="0" applyNumberFormat="1" applyFont="1" applyFill="1" applyBorder="1" applyAlignment="1">
      <x:alignment horizontal="right" vertical="top" wrapText="1"/>
    </x:xf>
    <x:xf numFmtId="200" fontId="22" fillId="0" borderId="0" xfId="0" applyNumberFormat="1" applyFont="1" applyFill="1" applyBorder="1" applyAlignment="1">
      <x:alignment horizontal="right" vertical="top" wrapText="1"/>
    </x:xf>
    <x:xf numFmtId="200" fontId="21" fillId="32" borderId="0" xfId="0" applyNumberFormat="1" applyFont="1" applyFill="1" applyBorder="1" applyAlignment="1">
      <x:alignment horizontal="right" vertical="top" wrapText="1"/>
    </x:xf>
    <x:xf numFmtId="165" fontId="22" fillId="0" borderId="0" xfId="0" applyNumberFormat="1" applyFont="1" applyFill="1" applyBorder="1" applyAlignment="1">
      <x:alignment horizontal="right" vertical="top" wrapText="1"/>
    </x:xf>
    <x:xf numFmtId="201" fontId="22" fillId="0" borderId="0" xfId="0" applyNumberFormat="1" applyFont="1" applyFill="1" applyBorder="1" applyAlignment="1">
      <x:alignment horizontal="right" vertical="top" wrapText="1"/>
    </x:xf>
    <x:xf numFmtId="201" fontId="21" fillId="32" borderId="0" xfId="0" applyNumberFormat="1" applyFont="1" applyFill="1" applyBorder="1" applyAlignment="1">
      <x:alignment horizontal="right" vertical="top" wrapText="1"/>
    </x:xf>
    <x:xf numFmtId="200" fontId="22" fillId="45" borderId="0" xfId="0" applyNumberFormat="1" applyFont="1" applyFill="1" applyBorder="1" applyAlignment="1">
      <x:alignment horizontal="right" vertical="top" wrapText="1"/>
    </x:xf>
    <x:xf numFmtId="201" fontId="22" fillId="45" borderId="0" xfId="0" applyNumberFormat="1" applyFont="1" applyFill="1" applyBorder="1" applyAlignment="1">
      <x:alignment horizontal="right" vertical="top" wrapText="1"/>
    </x:xf>
    <x:xf numFmtId="165" fontId="22" fillId="45" borderId="0" xfId="0" applyNumberFormat="1" applyFont="1" applyFill="1" applyBorder="1" applyAlignment="1">
      <x:alignment horizontal="right" vertical="top" wrapText="1"/>
    </x:xf>
    <x:xf numFmtId="201" fontId="21" fillId="45" borderId="0" xfId="0" applyNumberFormat="1" applyFont="1" applyFill="1" applyBorder="1" applyAlignment="1">
      <x:alignment horizontal="right" vertical="top" wrapText="1"/>
    </x:xf>
    <x:xf numFmtId="200" fontId="22" fillId="44" borderId="0" xfId="0" applyNumberFormat="1" applyFont="1" applyFill="1" applyBorder="1" applyAlignment="1">
      <x:alignment horizontal="right" vertical="top" wrapText="1"/>
    </x:xf>
    <x:xf numFmtId="165" fontId="22" fillId="44" borderId="0" xfId="0" applyNumberFormat="1" applyFont="1" applyFill="1" applyBorder="1" applyAlignment="1">
      <x:alignment horizontal="right" vertical="top" wrapText="1"/>
    </x:xf>
    <x:xf numFmtId="0" fontId="22" fillId="44" borderId="0" xfId="0" applyNumberFormat="1" applyFont="1" applyFill="1" applyBorder="1" applyAlignment="1">
      <x:alignment horizontal="right" vertical="top" wrapText="1"/>
    </x:xf>
    <x:xf numFmtId="200" fontId="26" fillId="44" borderId="0" xfId="0" applyNumberFormat="1" applyFont="1" applyFill="1" applyBorder="1" applyAlignment="1">
      <x:alignment horizontal="right" vertical="top" wrapText="1"/>
    </x:xf>
    <x:xf numFmtId="165" fontId="26" fillId="44" borderId="0" xfId="0" applyNumberFormat="1" applyFont="1" applyFill="1" applyBorder="1" applyAlignment="1">
      <x:alignment horizontal="right" vertical="top" wrapText="1"/>
    </x:xf>
    <x:xf numFmtId="0" fontId="26" fillId="44" borderId="0" xfId="0" applyNumberFormat="1" applyFont="1" applyFill="1" applyBorder="1" applyAlignment="1">
      <x:alignment horizontal="right" vertical="top" wrapText="1"/>
    </x:xf>
    <x:xf numFmtId="0" fontId="21" fillId="45" borderId="0" xfId="0" applyNumberFormat="1" applyFont="1" applyFill="1" applyBorder="1" applyAlignment="1">
      <x:alignment vertical="top" wrapText="1"/>
    </x:xf>
    <x:xf numFmtId="164" fontId="22" fillId="45" borderId="0" xfId="0" applyNumberFormat="1" applyFont="1" applyFill="1" applyBorder="1" applyAlignment="1">
      <x:alignment vertical="top" wrapText="1"/>
    </x:xf>
    <x:xf numFmtId="0" fontId="28" fillId="45" borderId="0" xfId="0" applyNumberFormat="1" applyFont="1" applyFill="1" applyBorder="1" applyAlignment="1">
      <x:alignment vertical="top" wrapText="1"/>
    </x:xf>
    <x:xf numFmtId="0" fontId="29" fillId="45" borderId="0" xfId="0" applyNumberFormat="1" applyFont="1" applyFill="1" applyBorder="1" applyAlignment="1">
      <x:alignment vertical="top" wrapText="1"/>
    </x:xf>
    <x:xf numFmtId="164" fontId="29" fillId="45" borderId="0" xfId="0" applyNumberFormat="1" applyFont="1" applyFill="1" applyBorder="1" applyAlignment="1">
      <x:alignment vertical="top" wrapText="1"/>
    </x:xf>
    <x:xf numFmtId="0" fontId="28" fillId="45" borderId="0" xfId="0" applyNumberFormat="1" applyFont="1" applyFill="1" applyBorder="1" applyAlignment="1">
      <x:alignment vertical="center" wrapText="1"/>
    </x:xf>
    <x:xf numFmtId="0" fontId="29" fillId="45" borderId="0" xfId="0" applyNumberFormat="1" applyFont="1" applyFill="1" applyBorder="1" applyAlignment="1">
      <x:alignment vertical="center" wrapText="1"/>
    </x:xf>
    <x:xf numFmtId="164" fontId="29" fillId="45" borderId="0" xfId="0" applyNumberFormat="1" applyFont="1" applyFill="1" applyBorder="1" applyAlignment="1">
      <x:alignment vertical="center" wrapText="1"/>
    </x:xf>
    <x:xf numFmtId="0" fontId="22" fillId="46" borderId="0" xfId="0" applyNumberFormat="1" applyFont="1" applyFill="1" applyBorder="1" applyAlignment="1">
      <x:alignment vertical="top" wrapText="1"/>
    </x:xf>
    <x:xf numFmtId="164" fontId="22" fillId="46" borderId="0" xfId="0" applyNumberFormat="1" applyFont="1" applyFill="1" applyBorder="1" applyAlignment="1">
      <x:alignment vertical="top" wrapText="1"/>
    </x:xf>
    <x:xf numFmtId="0" fontId="29" fillId="46" borderId="0" xfId="0" applyNumberFormat="1" applyFont="1" applyFill="1" applyBorder="1" applyAlignment="1">
      <x:alignment vertical="top" wrapText="1"/>
    </x:xf>
    <x:xf numFmtId="164" fontId="29" fillId="46" borderId="0" xfId="0" applyNumberFormat="1" applyFont="1" applyFill="1" applyBorder="1" applyAlignment="1">
      <x:alignment vertical="top" wrapText="1"/>
    </x:xf>
    <x:xf numFmtId="0" fontId="29" fillId="46" borderId="0" xfId="0" applyNumberFormat="1" applyFont="1" applyFill="1" applyBorder="1" applyAlignment="1">
      <x:alignment vertical="center" wrapText="1"/>
    </x:xf>
    <x:xf numFmtId="164" fontId="29" fillId="46" borderId="0" xfId="0" applyNumberFormat="1" applyFont="1" applyFill="1" applyBorder="1" applyAlignment="1">
      <x:alignment vertical="center" wrapText="1"/>
    </x:xf>
    <x:xf numFmtId="0" fontId="21" fillId="46" borderId="0" xfId="0" applyNumberFormat="1" applyFont="1" applyFill="1" applyBorder="1" applyAlignment="1">
      <x:alignment vertical="top" wrapText="1"/>
    </x:xf>
    <x:xf numFmtId="0" fontId="23" fillId="46" borderId="0" xfId="0" applyNumberFormat="1" applyFont="1" applyFill="1" applyBorder="1" applyAlignment="1">
      <x:alignment vertical="top" wrapText="1"/>
    </x:xf>
    <x:xf numFmtId="0" fontId="30" fillId="46" borderId="0" xfId="0" applyNumberFormat="1" applyFont="1" applyFill="1" applyBorder="1" applyAlignment="1">
      <x:alignment vertical="top" wrapText="1"/>
    </x:xf>
    <x:xf numFmtId="0" fontId="31" fillId="46" borderId="0" xfId="0" applyNumberFormat="1" applyFont="1" applyFill="1" applyBorder="1" applyAlignment="1">
      <x:alignment vertical="top" wrapText="1"/>
    </x:xf>
    <x:xf numFmtId="0" fontId="32" fillId="46" borderId="0" xfId="0" applyNumberFormat="1" applyFont="1" applyFill="1" applyBorder="1" applyAlignment="1">
      <x:alignment vertical="top" wrapText="1"/>
    </x:xf>
    <x:xf numFmtId="164" fontId="32" fillId="46" borderId="0" xfId="0" applyNumberFormat="1" applyFont="1" applyFill="1" applyBorder="1" applyAlignment="1">
      <x:alignment vertical="top" wrapText="1"/>
    </x:xf>
    <x:xf numFmtId="164" fontId="32" fillId="46" borderId="0" xfId="0" applyNumberFormat="1" applyFont="1" applyFill="1" applyBorder="1" applyAlignment="1">
      <x:alignment horizontal="right" vertical="top" wrapText="1"/>
    </x:xf>
    <x:xf numFmtId="164" fontId="22" fillId="46" borderId="0" xfId="0" applyNumberFormat="1" applyFont="1" applyFill="1" applyBorder="1" applyAlignment="1">
      <x:alignment horizontal="right" vertical="top" wrapText="1"/>
    </x:xf>
    <x:xf numFmtId="0" fontId="0" fillId="45" borderId="0" xfId="0" applyNumberFormat="1" applyFont="1" applyFill="1" applyBorder="1"/>
    <x:xf numFmtId="0" fontId="22" fillId="45" borderId="0" xfId="0" applyNumberFormat="1" applyFont="1" applyFill="1" applyBorder="1"/>
    <x:xf numFmtId="0" fontId="22" fillId="45" borderId="0" xfId="0" applyNumberFormat="1" applyFont="1" applyFill="1" applyBorder="1" applyAlignment="1">
      <x:alignment wrapText="1"/>
    </x:xf>
    <x:xf numFmtId="0" fontId="27" fillId="45" borderId="0" xfId="0" applyNumberFormat="1" applyFont="1" applyFill="1" applyBorder="1" applyAlignment="1">
      <x:alignment horizontal="center" vertical="center" wrapText="1"/>
    </x:xf>
    <x:xf numFmtId="0" fontId="22" fillId="9" borderId="0" xfId="0" applyNumberFormat="1" applyFont="1" applyFill="1" applyBorder="1" applyAlignment="1">
      <x:alignment vertical="top" wrapText="1"/>
    </x:xf>
    <x:xf numFmtId="0" fontId="24" fillId="9" borderId="0" xfId="0" applyNumberFormat="1" applyFont="1" applyFill="1" applyBorder="1" applyAlignment="1">
      <x:alignment vertical="top" wrapText="1"/>
    </x:xf>
    <x:xf numFmtId="0" fontId="24" fillId="9" borderId="0" xfId="0" applyNumberFormat="1" applyFont="1" applyFill="1" applyBorder="1" applyAlignment="1">
      <x:alignment vertical="center" wrapText="1"/>
    </x:xf>
    <x:xf numFmtId="0" fontId="22" fillId="4" borderId="0" xfId="0" applyNumberFormat="1" applyFont="1" applyFill="1" applyBorder="1" applyAlignment="1">
      <x:alignment vertical="top" wrapText="1"/>
    </x:xf>
    <x:xf numFmtId="0" fontId="26" fillId="4" borderId="0" xfId="0" applyNumberFormat="1" applyFont="1" applyFill="1" applyBorder="1" applyAlignment="1">
      <x:alignment vertical="top" wrapText="1"/>
    </x:xf>
    <x:xf numFmtId="164" fontId="22" fillId="9" borderId="0" xfId="0" applyNumberFormat="1" applyFont="1" applyFill="1" applyBorder="1" applyAlignment="1">
      <x:alignment vertical="top" wrapText="1"/>
    </x:xf>
    <x:xf numFmtId="0" fontId="26" fillId="9" borderId="0" xfId="0" applyNumberFormat="1" applyFont="1" applyFill="1" applyBorder="1" applyAlignment="1">
      <x:alignment vertical="top" wrapText="1"/>
    </x:xf>
    <x:xf numFmtId="164" fontId="26" fillId="9" borderId="0" xfId="0" applyNumberFormat="1" applyFont="1" applyFill="1" applyBorder="1" applyAlignment="1">
      <x:alignment vertical="top" wrapText="1"/>
    </x:xf>
    <x:xf numFmtId="0" fontId="26" fillId="9" borderId="0" xfId="0" applyNumberFormat="1" applyFont="1" applyFill="1" applyBorder="1" applyAlignment="1">
      <x:alignment vertical="center" wrapText="1"/>
    </x:xf>
    <x:xf numFmtId="164" fontId="26" fillId="9" borderId="0" xfId="0" applyNumberFormat="1" applyFont="1" applyFill="1" applyBorder="1" applyAlignment="1">
      <x:alignment vertical="center" wrapText="1"/>
    </x:xf>
    <x:xf numFmtId="200" fontId="22" fillId="4" borderId="0" xfId="0" applyNumberFormat="1" applyFont="1" applyFill="1" applyBorder="1" applyAlignment="1">
      <x:alignment horizontal="right" vertical="top" wrapText="1"/>
    </x:xf>
    <x:xf numFmtId="165" fontId="22" fillId="4" borderId="0" xfId="0" applyNumberFormat="1" applyFont="1" applyFill="1" applyBorder="1" applyAlignment="1">
      <x:alignment horizontal="right" vertical="top" wrapText="1"/>
    </x:xf>
    <x:xf numFmtId="0" fontId="22" fillId="4" borderId="0" xfId="0" applyNumberFormat="1" applyFont="1" applyFill="1" applyBorder="1" applyAlignment="1">
      <x:alignment horizontal="right" vertical="top" wrapText="1"/>
    </x:xf>
    <x:xf numFmtId="200" fontId="26" fillId="4" borderId="0" xfId="0" applyNumberFormat="1" applyFont="1" applyFill="1" applyBorder="1" applyAlignment="1">
      <x:alignment horizontal="right" vertical="top" wrapText="1"/>
    </x:xf>
    <x:xf numFmtId="165" fontId="26" fillId="4" borderId="0" xfId="0" applyNumberFormat="1" applyFont="1" applyFill="1" applyBorder="1" applyAlignment="1">
      <x:alignment horizontal="right" vertical="top" wrapText="1"/>
    </x:xf>
    <x:xf numFmtId="0" fontId="26" fillId="4" borderId="0" xfId="0" applyNumberFormat="1" applyFont="1" applyFill="1" applyBorder="1" applyAlignment="1">
      <x:alignment horizontal="right" vertical="top" wrapText="1"/>
    </x:xf>
    <x:xf numFmtId="0" fontId="22" fillId="3" borderId="0" xfId="0" applyNumberFormat="1" applyFont="1" applyFill="1" applyBorder="1" applyAlignment="1">
      <x:alignment vertical="top" wrapText="1"/>
    </x:xf>
    <x:xf numFmtId="164" fontId="22" fillId="3" borderId="0" xfId="0" applyNumberFormat="1" applyFont="1" applyFill="1" applyBorder="1" applyAlignment="1">
      <x:alignment vertical="top" wrapText="1"/>
    </x:xf>
    <x:xf numFmtId="0" fontId="29" fillId="3" borderId="0" xfId="0" applyNumberFormat="1" applyFont="1" applyFill="1" applyBorder="1" applyAlignment="1">
      <x:alignment vertical="top" wrapText="1"/>
    </x:xf>
    <x:xf numFmtId="164" fontId="29" fillId="3" borderId="0" xfId="0" applyNumberFormat="1" applyFont="1" applyFill="1" applyBorder="1" applyAlignment="1">
      <x:alignment vertical="top" wrapText="1"/>
    </x:xf>
    <x:xf numFmtId="0" fontId="29" fillId="3" borderId="0" xfId="0" applyNumberFormat="1" applyFont="1" applyFill="1" applyBorder="1" applyAlignment="1">
      <x:alignment vertical="center" wrapText="1"/>
    </x:xf>
    <x:xf numFmtId="164" fontId="29" fillId="3" borderId="0" xfId="0" applyNumberFormat="1" applyFont="1" applyFill="1" applyBorder="1" applyAlignment="1">
      <x:alignment vertical="center" wrapText="1"/>
    </x:xf>
    <x:xf numFmtId="0" fontId="21" fillId="3" borderId="0" xfId="0" applyNumberFormat="1" applyFont="1" applyFill="1" applyBorder="1" applyAlignment="1">
      <x:alignment vertical="top" wrapText="1"/>
    </x:xf>
    <x:xf numFmtId="0" fontId="23" fillId="3" borderId="0" xfId="0" applyNumberFormat="1" applyFont="1" applyFill="1" applyBorder="1" applyAlignment="1">
      <x:alignment vertical="top" wrapText="1"/>
    </x:xf>
    <x:xf numFmtId="0" fontId="30" fillId="3" borderId="0" xfId="0" applyNumberFormat="1" applyFont="1" applyFill="1" applyBorder="1" applyAlignment="1">
      <x:alignment vertical="top" wrapText="1"/>
    </x:xf>
    <x:xf numFmtId="0" fontId="31" fillId="3" borderId="0" xfId="0" applyNumberFormat="1" applyFont="1" applyFill="1" applyBorder="1" applyAlignment="1">
      <x:alignment vertical="top" wrapText="1"/>
    </x:xf>
    <x:xf numFmtId="0" fontId="32" fillId="3" borderId="0" xfId="0" applyNumberFormat="1" applyFont="1" applyFill="1" applyBorder="1" applyAlignment="1">
      <x:alignment vertical="top" wrapText="1"/>
    </x:xf>
    <x:xf numFmtId="164" fontId="32" fillId="3" borderId="0" xfId="0" applyNumberFormat="1" applyFont="1" applyFill="1" applyBorder="1" applyAlignment="1">
      <x:alignment vertical="top" wrapText="1"/>
    </x:xf>
    <x:xf numFmtId="164" fontId="32" fillId="3" borderId="0" xfId="0" applyNumberFormat="1" applyFont="1" applyFill="1" applyBorder="1" applyAlignment="1">
      <x:alignment horizontal="right" vertical="top" wrapText="1"/>
    </x:xf>
    <x:xf numFmtId="164" fontId="22" fillId="3" borderId="0" xfId="0" applyNumberFormat="1" applyFont="1" applyFill="1" applyBorder="1" applyAlignment="1">
      <x:alignment horizontal="right" vertical="top" wrapText="1"/>
    </x:xf>
  </x:cellXfs>
  <x:cellStyles count="1">
    <x:cellStyle name="Normal" xfId="0"/>
  </x:cellStyles>
  <x:dxfs count="17">
    <x:dxf>
      <x:font>
        <x:b/>
      </x:font>
    </x:dxf>
    <x:dxf>
      <x:font>
        <x:b/>
      </x:font>
    </x:dxf>
    <x:dxf>
      <x:font>
        <x:b/>
      </x:font>
    </x:dxf>
    <x:dxf>
      <x:font>
        <x:color rgb="FF1E3A8A"/>
      </x:font>
      <x:fill>
        <x:patternFill>
          <x:bgColor rgb="FFDBEAFE"/>
        </x:patternFill>
      </x:fill>
    </x:dxf>
    <x:dxf>
      <x:font>
        <x:b/>
        <x:color rgb="FF92400E"/>
      </x:font>
      <x:fill>
        <x:patternFill>
          <x:bgColor rgb="FFFEF3C7"/>
        </x:patternFill>
      </x:fill>
    </x:dxf>
    <x:dxf>
      <x:font>
        <x:b/>
        <x:color rgb="FF991B1B"/>
      </x:font>
      <x:fill>
        <x:patternFill>
          <x:bgColor rgb="FFFECACA"/>
        </x:patternFill>
      </x:fill>
    </x:dxf>
    <x:dxf>
      <x:font>
        <x:b/>
        <x:color rgb="FF92400E"/>
      </x:font>
      <x:fill>
        <x:patternFill>
          <x:bgColor rgb="FFFEF3C7"/>
        </x:patternFill>
      </x:fill>
    </x:dxf>
    <x:dxf>
      <x:font>
        <x:b/>
        <x:color rgb="FF92400E"/>
      </x:font>
      <x:fill>
        <x:patternFill>
          <x:bgColor rgb="FFFEF3C7"/>
        </x:patternFill>
      </x:fill>
    </x:dxf>
    <x:dxf>
      <x:font>
        <x:b/>
        <x:color rgb="FF92400E"/>
      </x:font>
      <x:fill>
        <x:patternFill>
          <x:bgColor rgb="FFFEF3C7"/>
        </x:patternFill>
      </x:fill>
    </x:dxf>
    <x:dxf>
      <x:font>
        <x:b/>
        <x:color rgb="FF2F5A46"/>
      </x:font>
      <x:fill>
        <x:patternFill>
          <x:bgColor rgb="FFE2ECE6"/>
        </x:patternFill>
      </x:fill>
    </x:dxf>
    <x:dxf>
      <x:font>
        <x:b/>
      </x:font>
      <x:fill>
        <x:patternFill>
          <x:bgColor rgb="FFFEF3C7"/>
        </x:patternFill>
      </x:fill>
    </x:dxf>
    <x:dxf>
      <x:fill>
        <x:patternFill>
          <x:bgColor rgb="FFE2ECE6"/>
        </x:patternFill>
      </x:fill>
    </x:dxf>
    <x:dxf>
      <x:fill>
        <x:patternFill>
          <x:bgColor rgb="FFF4F7F5"/>
        </x:patternFill>
      </x:fill>
    </x:dxf>
    <x:dxf>
      <x:font>
        <x:b/>
        <x:color rgb="FF245C48"/>
      </x:font>
      <x:fill>
        <x:patternFill>
          <x:bgColor rgb="FFE2F1ED"/>
        </x:patternFill>
      </x:fill>
    </x:dxf>
    <x:dxf>
      <x:font>
        <x:b/>
        <x:color rgb="FF894632"/>
      </x:font>
      <x:fill>
        <x:patternFill>
          <x:bgColor rgb="FFFBE9E5"/>
        </x:patternFill>
      </x:fill>
    </x:dxf>
    <x:dxf>
      <x:font>
        <x:b/>
        <x:color rgb="FF2F5A46"/>
      </x:font>
      <x:fill>
        <x:patternFill>
          <x:bgColor rgb="FFE1E5E2"/>
        </x:patternFill>
      </x:fill>
    </x:dxf>
    <x:dxf>
      <x:fill>
        <x:patternFill>
          <x:bgColor rgb="FFFFF3D6"/>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b3a2d253bfee4982" /><Relationship Type="http://schemas.openxmlformats.org/officeDocument/2006/relationships/theme" Target="/xl/theme/theme1.xml" Id="R0a4a7b0158224c54" /><Relationship Type="http://schemas.openxmlformats.org/officeDocument/2006/relationships/sharedStrings" Target="/xl/sharedStrings.xml" Id="Rd22ba6d90136462b" /><Relationship Type="http://schemas.openxmlformats.org/officeDocument/2006/relationships/worksheet" Target="/xl/worksheets/sheet1.xml" Id="Rf2d8e5d7c2e14536" /><Relationship Type="http://schemas.openxmlformats.org/officeDocument/2006/relationships/worksheet" Target="/xl/worksheets/sheet2.xml" Id="Rf0329ea456e344ec" /><Relationship Type="http://schemas.openxmlformats.org/officeDocument/2006/relationships/worksheet" Target="/xl/worksheets/sheet3.xml" Id="R46ff26a25ca24a09" /><Relationship Type="http://schemas.openxmlformats.org/officeDocument/2006/relationships/worksheet" Target="/xl/worksheets/sheet4.xml" Id="R30a035eeb256451a" /><Relationship Type="http://schemas.openxmlformats.org/officeDocument/2006/relationships/worksheet" Target="/xl/worksheets/sheet5.xml" Id="Rfe50277e6c5f4aa9" /><Relationship Type="http://schemas.openxmlformats.org/officeDocument/2006/relationships/worksheet" Target="/xl/worksheets/sheet6.xml" Id="Rd5d51d37cf0e47e8" /><Relationship Type="http://schemas.openxmlformats.org/officeDocument/2006/relationships/worksheet" Target="/xl/worksheets/sheet7.xml" Id="R64369641a3a64e7e" /><Relationship Type="http://schemas.openxmlformats.org/officeDocument/2006/relationships/worksheet" Target="/xl/worksheets/sheet8.xml" Id="Rc6aefd2317eb408d" /><Relationship Type="http://schemas.openxmlformats.org/officeDocument/2006/relationships/worksheet" Target="/xl/worksheets/sheet9.xml" Id="R830eb30eea334581" /><Relationship Type="http://schemas.openxmlformats.org/officeDocument/2006/relationships/worksheet" Target="/xl/worksheets/sheet10.xml" Id="Rb428e3707a194ace" /></Relationships>
</file>

<file path=xl/drawings/_rels/drawing1.xml.rels>&#65279;<?xml version="1.0" encoding="utf-8"?><Relationships xmlns="http://schemas.openxmlformats.org/package/2006/relationships"><Relationship Type="http://schemas.openxmlformats.org/officeDocument/2006/relationships/chart" Target="/xl/drawings/charts/chart1.xml" Id="R4870afea372341ed" /></Relationships>
</file>

<file path=xl/drawings/_rels/drawing2.xml.rels>&#65279;<?xml version="1.0" encoding="utf-8"?><Relationships xmlns="http://schemas.openxmlformats.org/package/2006/relationships"><Relationship Type="http://schemas.openxmlformats.org/officeDocument/2006/relationships/chart" Target="/xl/drawings/charts/chart2.xml" Id="R68c42481384341be" /></Relationships>
</file>

<file path=xl/drawings/charts/chart1.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t>Candidate Rarity Distribution</a:t>
            </a:r>
          </a:p>
        </c:rich>
      </c:tx>
    </c:title>
    <c:plotArea>
      <c:barChart>
        <c:barDir val="col"/>
        <c:grouping val="clustered"/>
        <c:varyColors val="0"/>
        <c:ser>
          <c:idx val="0"/>
          <c:order val="0"/>
          <c:tx>
            <c:v>Count</c:v>
          </c:tx>
          <c:spPr>
            <a:ln xmlns:a="http://schemas.openxmlformats.org/drawingml/2006/main">
              <a:prstDash val="solid"/>
            </a:ln>
          </c:spPr>
          <c:cat>
            <c:numRef>
              <c:f>'Set Summary'!$D$4:$D$9</c:f>
              <c:numCache>
                <c:formatCode>General</c:formatCode>
                <c:ptCount val="6"/>
                <c:pt idx="0">
                  <c:v>0</c:v>
                </c:pt>
                <c:pt idx="1">
                  <c:v>0</c:v>
                </c:pt>
                <c:pt idx="2">
                  <c:v>0</c:v>
                </c:pt>
                <c:pt idx="3">
                  <c:v>0</c:v>
                </c:pt>
                <c:pt idx="4">
                  <c:v>0</c:v>
                </c:pt>
                <c:pt idx="5">
                  <c:v>0</c:v>
                </c:pt>
              </c:numCache>
            </c:numRef>
          </c:cat>
          <c:val>
            <c:numRef>
              <c:f>'Set Summary'!$E$4:$E$9</c:f>
              <c:numCache>
                <c:formatCode>General</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t>Proposed Global Rarity Distribution</a:t>
            </a:r>
          </a:p>
        </c:rich>
      </c:tx>
    </c:title>
    <c:plotArea>
      <c:barChart>
        <c:barDir val="col"/>
        <c:grouping val="clustered"/>
        <c:varyColors val="0"/>
        <c:ser>
          <c:idx val="0"/>
          <c:order val="0"/>
          <c:tx>
            <c:v>Cards</c:v>
          </c:tx>
          <c:spPr>
            <a:ln xmlns:a="http://schemas.openxmlformats.org/drawingml/2006/main">
              <a:prstDash val="solid"/>
            </a:ln>
          </c:spPr>
          <c:cat>
            <c:strRef>
              <c:f>'Rarity Calibration'!$G$4:$G$8</c:f>
              <c:strCache>
                <c:ptCount val="5"/>
                <c:pt idx="0">
                  <c:v>Legendary</c:v>
                </c:pt>
                <c:pt idx="1">
                  <c:v>Extraordinary</c:v>
                </c:pt>
                <c:pt idx="2">
                  <c:v>Rare</c:v>
                </c:pt>
                <c:pt idx="3">
                  <c:v>Uncommon</c:v>
                </c:pt>
                <c:pt idx="4">
                  <c:v>Common</c:v>
                </c:pt>
              </c:strCache>
            </c:strRef>
          </c:cat>
          <c:val>
            <c:numRef>
              <c:f>'Rarity Calibration'!$H$4:$H$8</c:f>
              <c:numCache>
                <c:formatCode>General</c:formatCode>
                <c:ptCount val="5"/>
                <c:pt idx="0">
                  <c:v>18</c:v>
                </c:pt>
                <c:pt idx="1">
                  <c:v>43</c:v>
                </c:pt>
                <c:pt idx="2">
                  <c:v>105</c:v>
                </c:pt>
                <c:pt idx="3">
                  <c:v>144</c:v>
                </c:pt>
                <c:pt idx="4">
                  <c:v>190</c:v>
                </c:pt>
              </c:numCache>
            </c:numRef>
          </c:val>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2</xdr:row>
      <xdr:rowOff>0</xdr:rowOff>
    </xdr:from>
    <xdr:to>
      <xdr:col>14</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870afea372341ed"/>
        </a:graphicData>
      </a:graphic>
    </xdr:graphicFrame>
    <xdr:clientData/>
  </xdr:twoCellAnchor>
</xdr:wsDr>
</file>

<file path=xl/drawings/drawing2.xml><?xml version="1.0" encoding="utf-8"?>
<xdr:wsDr xmlns:xdr="http://schemas.openxmlformats.org/drawingml/2006/spreadsheetDrawing">
  <xdr:twoCellAnchor>
    <xdr:from>
      <xdr:col>10</xdr:col>
      <xdr:colOff>0</xdr:colOff>
      <xdr:row>2</xdr:row>
      <xdr:rowOff>0</xdr:rowOff>
    </xdr:from>
    <xdr:to>
      <xdr:col>17</xdr:col>
      <xdr:colOff>0</xdr:colOff>
      <xdr:row>11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8c42481384341be"/>
        </a:graphicData>
      </a:graphic>
    </xdr:graphicFrame>
    <xdr:clientData/>
  </xdr:twoCellAnchor>
</xdr:wsDr>
</file>

<file path=xl/tables/table1.xml><?xml version="1.0" encoding="utf-8"?>
<x:table xmlns:x="http://schemas.openxmlformats.org/spreadsheetml/2006/main" id="9" name="MasterCatalogTable" displayName="MasterCatalogTable" ref="A3:S503" headerRowCount="1" totalsRowCount="0" totalsRowShown="0">
  <x:tableColumns count="19">
    <x:tableColumn id="1" name="ID"/>
    <x:tableColumn id="2" name="Name"/>
    <x:tableColumn id="3" name="Category"/>
    <x:tableColumn id="4" name="Set"/>
    <x:tableColumn id="5" name="Subject Type"/>
    <x:tableColumn id="6" name="Short Description / Educational Purpose"/>
    <x:tableColumn id="7" name="Importance Score"/>
    <x:tableColumn id="8" name="Importance / Prominence"/>
    <x:tableColumn id="9" name="Visual Potential"/>
    <x:tableColumn id="10" name="Final Rarity"/>
    <x:tableColumn id="11" name="Hero Card?"/>
    <x:tableColumn id="12" name="Relevant Scripture / Historical Period / Tradition"/>
    <x:tableColumn id="13" name="Obvious Relationships"/>
    <x:tableColumn id="14" name="Status"/>
    <x:tableColumn id="15" name="Review Notes"/>
    <x:tableColumn id="16" name="Information Box / Merged Concepts"/>
    <x:tableColumn id="17" name="Initial Composition / Art Direction"/>
    <x:tableColumn id="18" name="Emotional Intent / Atmosphere"/>
    <x:tableColumn id="19" name="Production Lock"/>
  </x:tableColumns>
  <x:tableStyleInfo name="TableStyleMedium2" showFirstColumn="0" showLastColumn="0" showRowStripes="1" showColumnStripes="0"/>
</x:table>
</file>

<file path=xl/tables/table2.xml><?xml version="1.0" encoding="utf-8"?>
<x:table xmlns:x="http://schemas.openxmlformats.org/spreadsheetml/2006/main" id="2" name="DeferredArchiveTable" displayName="DeferredArchiveTable" ref="A3:U1128" headerRowCount="1" totalsRowCount="0" totalsRowShown="0">
  <x:tableColumns count="21">
    <x:tableColumn id="1" name="Source Category"/>
    <x:tableColumn id="2" name="Original ID"/>
    <x:tableColumn id="3" name="Name"/>
    <x:tableColumn id="4" name="Category"/>
    <x:tableColumn id="5" name="Set"/>
    <x:tableColumn id="6" name="Subject Type"/>
    <x:tableColumn id="7" name="Short Description / Educational Purpose"/>
    <x:tableColumn id="8" name="Importance Score"/>
    <x:tableColumn id="9" name="Importance / Prominence"/>
    <x:tableColumn id="10" name="Visual Potential"/>
    <x:tableColumn id="11" name="Candidate Rarity"/>
    <x:tableColumn id="12" name="Hero Card?"/>
    <x:tableColumn id="13" name="Relevant Scripture / Historical Period / Tradition"/>
    <x:tableColumn id="14" name="Obvious Relationships"/>
    <x:tableColumn id="15" name="Status"/>
    <x:tableColumn id="16" name="Original Review Notes"/>
    <x:tableColumn id="17" name="Reason Deferred"/>
    <x:tableColumn id="18" name="Research Source URL(s)"/>
    <x:tableColumn id="19" name="Merged Into Active Card"/>
    <x:tableColumn id="20" name="Merge Notes"/>
    <x:tableColumn id="21" name="Replacement Active Card"/>
  </x:tableColumns>
  <x:tableStyleInfo name="TableStyleMedium2" showFirstColumn="0" showLastColumn="0" showRowStripes="1" showColumnStripes="0"/>
</x:table>
</file>

<file path=xl/tables/table3.xml><?xml version="1.0" encoding="utf-8"?>
<x:table xmlns:x="http://schemas.openxmlformats.org/spreadsheetml/2006/main" id="11" name="MergeHistoryTable" displayName="MergeHistoryTable" ref="A3:H64" headerRowCount="1" totalsRowCount="0" totalsRowShown="0">
  <x:tableColumns count="8">
    <x:tableColumn id="1" name="Action"/>
    <x:tableColumn id="2" name="Removed / Replaced Card"/>
    <x:tableColumn id="3" name="Original Recorded Destination"/>
    <x:tableColumn id="4" name="Type"/>
    <x:tableColumn id="5" name="Reason"/>
    <x:tableColumn id="6" name="Notes"/>
    <x:tableColumn id="7" name="Current Content Destination"/>
    <x:tableColumn id="8" name="Replacement Active Card"/>
  </x:tableColumns>
  <x:tableStyleInfo name="TableStyleMedium2" showFirstColumn="0" showLastColumn="0" showRowStripes="1" showColumnStripes="0"/>
</x:table>
</file>

<file path=xl/tables/table4.xml><?xml version="1.0" encoding="utf-8"?>
<x:table xmlns:x="http://schemas.openxmlformats.org/spreadsheetml/2006/main" id="10" name="RarityRegisterTable" displayName="RarityRegisterTable" ref="A13:S513" headerRowCount="1" totalsRowCount="0" totalsRowShown="0">
  <x:tableColumns count="19">
    <x:tableColumn id="1" name="Rank"/>
    <x:tableColumn id="2" name="Category"/>
    <x:tableColumn id="3" name="ID"/>
    <x:tableColumn id="4" name="Name"/>
    <x:tableColumn id="5" name="Subject Type"/>
    <x:tableColumn id="6" name="Importance Score"/>
    <x:tableColumn id="7" name="Legacy Candidate Rarity"/>
    <x:tableColumn id="8" name="Significance / Recognition"/>
    <x:tableColumn id="9" name="Artwork Potential"/>
    <x:tableColumn id="10" name="Narrative / Emotional Impact"/>
    <x:tableColumn id="11" name="Collectible Uniqueness"/>
    <x:tableColumn id="12" name="Collectible Impact Score"/>
    <x:tableColumn id="13" name="Proposed Global Rarity"/>
    <x:tableColumn id="14" name="Legacy → Current Proposal"/>
    <x:tableColumn id="15" name="Art Collision Risk"/>
    <x:tableColumn id="16" name="Art Family"/>
    <x:tableColumn id="17" name="Original Scoring Rationale / Notes"/>
    <x:tableColumn id="18" name="Approved Final Rarity"/>
    <x:tableColumn id="19" name="Review Status"/>
  </x:tableColumns>
  <x:tableStyleInfo name="TableStyleMedium2" showFirstColumn="0" showLastColumn="0" showRowStripes="1" showColumnStripes="0"/>
</x:table>
</file>

<file path=xl/tables/table5.xml><?xml version="1.0" encoding="utf-8"?>
<x:table xmlns:x="http://schemas.openxmlformats.org/spreadsheetml/2006/main" id="14" name="RepairAuditTable" displayName="RepairAuditTable" ref="A3:G258" headerRowCount="1" totalsRowCount="0" totalsRowShown="0">
  <x:tableColumns count="7">
    <x:tableColumn id="1" name="Status"/>
    <x:tableColumn id="2" name="Area"/>
    <x:tableColumn id="3" name="Record"/>
    <x:tableColumn id="4" name="Field / issue"/>
    <x:tableColumn id="5" name="Before"/>
    <x:tableColumn id="6" name="After / action"/>
    <x:tableColumn id="7" name="Source / basis"/>
  </x:tableColumns>
  <x:tableStyleInfo name="TableStyleMedium2" showFirstColumn="0" showLastColumn="0" showRowStripes="1" showColumnStripes="0"/>
</x:table>
</file>

<file path=xl/tables/table6.xml><?xml version="1.0" encoding="utf-8"?>
<x:table xmlns:x="http://schemas.openxmlformats.org/spreadsheetml/2006/main" id="13" name="RarityBaselineV18" displayName="RarityBaselineV18" ref="A32:AB532" headerRowCount="1" totalsRowCount="0" totalsRowShown="0">
  <x:tableColumns count="28">
    <x:tableColumn id="1" name="ID"/>
    <x:tableColumn id="2" name="Card"/>
    <x:tableColumn id="3" name="Current tier"/>
    <x:tableColumn id="4" name="Recommended tier"/>
    <x:tableColumn id="5" name="Action"/>
    <x:tableColumn id="6" name="Review outcome"/>
    <x:tableColumn id="7" name="Confidence"/>
    <x:tableColumn id="8" name="Review rationale"/>
    <x:tableColumn id="9" name="Compare with"/>
    <x:tableColumn id="10" name="Composition premise"/>
    <x:tableColumn id="11" name="Emotional intent"/>
    <x:tableColumn id="12" name="Premise basis"/>
    <x:tableColumn id="13" name="Outstanding condition"/>
    <x:tableColumn id="14" name="Draft significance"/>
    <x:tableColumn id="15" name="Draft art potential"/>
    <x:tableColumn id="16" name="Draft narrative / emotion"/>
    <x:tableColumn id="17" name="Draft uniqueness"/>
    <x:tableColumn id="18" name="Draft impact"/>
    <x:tableColumn id="19" name="Diagnostic tier"/>
    <x:tableColumn id="20" name="Diagnostic exception / handling"/>
    <x:tableColumn id="21" name="Legacy impact"/>
    <x:tableColumn id="22" name="Legacy component tuple"/>
    <x:tableColumn id="23" name="Score evidence"/>
    <x:tableColumn id="24" name="Catalog set"/>
    <x:tableColumn id="25" name="Source pointers"/>
    <x:tableColumn id="26" name="Scripture / period / tradition"/>
    <x:tableColumn id="27" name="Approval state"/>
    <x:tableColumn id="28" name="Condition typ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963fa540896444e" /></Relationships>
</file>

<file path=xl/worksheets/_rels/sheet3.xml.rels>&#65279;<?xml version="1.0" encoding="utf-8"?><Relationships xmlns="http://schemas.openxmlformats.org/package/2006/relationships"><Relationship Type="http://schemas.openxmlformats.org/officeDocument/2006/relationships/drawing" Target="/xl/drawings/drawing1.xml" Id="Rf695ae9f05bf4f64" /></Relationships>
</file>

<file path=xl/worksheets/_rels/sheet4.xml.rels>&#65279;<?xml version="1.0" encoding="utf-8"?><Relationships xmlns="http://schemas.openxmlformats.org/package/2006/relationships"><Relationship Type="http://schemas.openxmlformats.org/officeDocument/2006/relationships/table" Target="/xl/tables/table2.xml" Id="R07bea28cd4be4ef6" /></Relationships>
</file>

<file path=xl/worksheets/_rels/sheet6.xml.rels>&#65279;<?xml version="1.0" encoding="utf-8"?><Relationships xmlns="http://schemas.openxmlformats.org/package/2006/relationships"><Relationship Type="http://schemas.openxmlformats.org/officeDocument/2006/relationships/table" Target="/xl/tables/table3.xml" Id="R661dc97b231f41d4" /></Relationships>
</file>

<file path=xl/worksheets/_rels/sheet7.xml.rels>&#65279;<?xml version="1.0" encoding="utf-8"?><Relationships xmlns="http://schemas.openxmlformats.org/package/2006/relationships"><Relationship Type="http://schemas.openxmlformats.org/officeDocument/2006/relationships/drawing" Target="/xl/drawings/drawing2.xml" Id="R6301044908584cb0" /><Relationship Type="http://schemas.openxmlformats.org/officeDocument/2006/relationships/table" Target="/xl/tables/table4.xml" Id="R71f5bce6ebd54b05" /></Relationships>
</file>

<file path=xl/worksheets/_rels/sheet8.xml.rels>&#65279;<?xml version="1.0" encoding="utf-8"?><Relationships xmlns="http://schemas.openxmlformats.org/package/2006/relationships"><Relationship Type="http://schemas.openxmlformats.org/officeDocument/2006/relationships/table" Target="/xl/tables/table5.xml" Id="Re5924632cee04d2d" /></Relationships>
</file>

<file path=xl/worksheets/_rels/sheet9.xml.rels>&#65279;<?xml version="1.0" encoding="utf-8"?><Relationships xmlns="http://schemas.openxmlformats.org/package/2006/relationships"><Relationship Type="http://schemas.openxmlformats.org/officeDocument/2006/relationships/table" Target="/xl/tables/table6.xml" Id="R7033bfb3190b49de" /></Relationships>
</file>

<file path=xl/worksheets/sheet1.xml><?xml version="1.0" encoding="utf-8"?>
<x:worksheet xmlns:x="http://schemas.openxmlformats.org/spreadsheetml/2006/main">
  <x:sheetFormatPr baseColWidth="8" defaultRowHeight="14.25"/>
  <x:cols>
    <x:col min="1" max="1" width="12" style="202" customWidth="1"/>
    <x:col min="2" max="2" width="42" style="202" customWidth="1"/>
    <x:col min="3" max="3" width="18" style="202" customWidth="1"/>
    <x:col min="4" max="4" width="40" style="202" customWidth="1"/>
    <x:col min="5" max="5" width="26" style="202" customWidth="1"/>
    <x:col min="6" max="6" width="66" style="202" customWidth="1"/>
    <x:col min="7" max="7" width="13" style="202" customWidth="1"/>
    <x:col min="8" max="8" width="22" style="202" customWidth="1"/>
    <x:col min="9" max="9" width="16" style="202" customWidth="1"/>
    <x:col min="10" max="10" width="18" style="202" customWidth="1"/>
    <x:col min="11" max="11" width="13" style="202" customWidth="1"/>
    <x:col min="12" max="12" width="52" style="202" customWidth="1"/>
    <x:col min="13" max="13" width="52" style="202" customWidth="1"/>
    <x:col min="14" max="14" width="16" style="202" customWidth="1"/>
    <x:col min="15" max="15" width="60" style="202" customWidth="1"/>
    <x:col min="16" max="16" width="80" style="202" customWidth="1"/>
    <x:col min="17" max="17" width="66" style="202" customWidth="1"/>
    <x:col min="18" max="18" width="56" style="202" customWidth="1"/>
    <x:col min="19" max="19" width="23" style="202" customWidth="1"/>
  </x:cols>
  <x:sheetData>
    <x:row r="1" s="202" customFormat="1" ht="30" customHeight="1">
      <x:c r="A1" s="143" t="inlineStr">
        <x:is>
          <x:t xml:space="preserve">SANCTIFICATION TCG — MASTER CARD CATALOG</x:t>
        </x:is>
      </x:c>
      <x:c r="Q1" s="145" t="n"/>
      <x:c r="R1" s="145" t="n"/>
    </x:row>
    <x:row r="2" s="202" customFormat="1" ht="25.5" customHeight="1"/>
    <x:row r="3" s="202" customFormat="1" ht="38" customHeight="1">
      <x:c r="A3" s="115" t="inlineStr">
        <x:is>
          <x:t xml:space="preserve">ID</x:t>
        </x:is>
      </x:c>
      <x:c r="B3" s="115" t="inlineStr">
        <x:is>
          <x:t xml:space="preserve">Name</x:t>
        </x:is>
      </x:c>
      <x:c r="C3" s="115" t="inlineStr">
        <x:is>
          <x:t xml:space="preserve">Category</x:t>
        </x:is>
      </x:c>
      <x:c r="D3" s="115" t="inlineStr">
        <x:is>
          <x:t xml:space="preserve">Set</x:t>
        </x:is>
      </x:c>
      <x:c r="E3" s="115" t="inlineStr">
        <x:is>
          <x:t xml:space="preserve">Subject Type</x:t>
        </x:is>
      </x:c>
      <x:c r="F3" s="115" t="inlineStr">
        <x:is>
          <x:t xml:space="preserve">Short Description / Educational Purpose</x:t>
        </x:is>
      </x:c>
      <x:c r="G3" s="115" t="inlineStr">
        <x:is>
          <x:t xml:space="preserve">Importance Score</x:t>
        </x:is>
      </x:c>
      <x:c r="H3" s="115" t="inlineStr">
        <x:is>
          <x:t xml:space="preserve">Importance / Prominence</x:t>
        </x:is>
      </x:c>
      <x:c r="I3" s="115" t="inlineStr">
        <x:is>
          <x:t xml:space="preserve">Visual Potential</x:t>
        </x:is>
      </x:c>
      <x:c r="J3" s="115" t="inlineStr">
        <x:is>
          <x:t xml:space="preserve">Final Rarity</x:t>
        </x:is>
      </x:c>
      <x:c r="K3" s="115" t="inlineStr">
        <x:is>
          <x:t xml:space="preserve">Hero Card?</x:t>
        </x:is>
      </x:c>
      <x:c r="L3" s="115" t="inlineStr">
        <x:is>
          <x:t xml:space="preserve">Relevant Scripture / Historical Period / Tradition</x:t>
        </x:is>
      </x:c>
      <x:c r="M3" s="115" t="inlineStr">
        <x:is>
          <x:t xml:space="preserve">Obvious Relationships</x:t>
        </x:is>
      </x:c>
      <x:c r="N3" s="115" t="inlineStr">
        <x:is>
          <x:t xml:space="preserve">Status</x:t>
        </x:is>
      </x:c>
      <x:c r="O3" s="115" t="inlineStr">
        <x:is>
          <x:t xml:space="preserve">Review Notes</x:t>
        </x:is>
      </x:c>
      <x:c r="P3" s="115" t="inlineStr">
        <x:is>
          <x:t xml:space="preserve">Information Box / Merged Concepts</x:t>
        </x:is>
      </x:c>
      <x:c r="Q3" s="121" t="inlineStr">
        <x:is>
          <x:t xml:space="preserve">Initial Composition / Art Direction</x:t>
        </x:is>
      </x:c>
      <x:c r="R3" s="121" t="inlineStr">
        <x:is>
          <x:t xml:space="preserve">Emotional Intent / Atmosphere</x:t>
        </x:is>
      </x:c>
      <x:c r="S3" t="inlineStr">
        <x:is>
          <x:t xml:space="preserve">Production Lock</x:t>
        </x:is>
      </x:c>
    </x:row>
    <x:row r="4" s="202" customFormat="1" ht="25.5" customHeight="1">
      <x:c r="A4" s="231" t="inlineStr">
        <x:is>
          <x:t xml:space="preserve">BP-001</x:t>
        </x:is>
      </x:c>
      <x:c r="B4" s="231" t="inlineStr">
        <x:is>
          <x:t xml:space="preserve">Moses</x:t>
        </x:is>
      </x:c>
      <x:c r="C4" s="231" t="inlineStr">
        <x:is>
          <x:t xml:space="preserve">Scripture</x:t>
        </x:is>
      </x:c>
      <x:c r="D4" s="231" t="inlineStr">
        <x:is>
          <x:t xml:space="preserve">Biblical People — Shared Canon</x:t>
        </x:is>
      </x:c>
      <x:c r="E4" s="231" t="inlineStr">
        <x:is>
          <x:t xml:space="preserve">Person</x:t>
        </x:is>
      </x:c>
      <x:c r="F4" s="231" t="inlineStr">
        <x:is>
          <x:t xml:space="preserve">Leader of the Exodus and covenant mediator; anchors liberation, Sinai, law, and wilderness themes.</x:t>
        </x:is>
      </x:c>
      <x:c r="G4" s="231" t="n">
        <x:v>5</x:v>
      </x:c>
      <x:c r="H4" s="231" t="inlineStr">
        <x:is>
          <x:t xml:space="preserve">5 — Foundational</x:t>
        </x:is>
      </x:c>
      <x:c r="I4" s="231" t="inlineStr">
        <x:is>
          <x:t xml:space="preserve">Exceptional</x:t>
        </x:is>
      </x:c>
      <x:c r="J4" s="231" t="str">
        <x:v>Legendary</x:v>
      </x:c>
      <x:c r="K4" s="231" t="inlineStr">
        <x:is>
          <x:t xml:space="preserve">Yes</x:t>
        </x:is>
      </x:c>
      <x:c r="L4" s="231" t="inlineStr">
        <x:is>
          <x:t xml:space="preserve">Exodus–Deuteronomy | Exodus and wilderness period | Shared canon</x:t>
        </x:is>
      </x:c>
      <x:c r="M4" s="231" t="inlineStr">
        <x:is>
          <x:t xml:space="preserve">Aaron; Miriam; Pharaoh of the Exodus; Joshua; Exodus; Ten Commandments</x:t>
        </x:is>
      </x:c>
      <x:c r="N4" s="231" t="inlineStr">
        <x:is>
          <x:t xml:space="preserve">Idea</x:t>
        </x:is>
      </x:c>
      <x:c r="O4" s="231"/>
      <x:c r="P4" s="231" t="n"/>
      <x:c r="Q4" s="247" t="n"/>
      <x:c r="R4" s="247" t="n"/>
      <x:c r="S4" s="214" t="inlineStr">
        <x:is>
          <x:t xml:space="preserve">Open for review</x:t>
        </x:is>
      </x:c>
    </x:row>
    <x:row r="5" s="202" customFormat="1" ht="100" customHeight="1">
      <x:c r="A5" s="231" t="inlineStr">
        <x:is>
          <x:t xml:space="preserve">BP-002</x:t>
        </x:is>
      </x:c>
      <x:c r="B5" s="231" t="inlineStr">
        <x:is>
          <x:t xml:space="preserve">David</x:t>
        </x:is>
      </x:c>
      <x:c r="C5" s="231" t="inlineStr">
        <x:is>
          <x:t xml:space="preserve">Scripture</x:t>
        </x:is>
      </x:c>
      <x:c r="D5" s="231" t="inlineStr">
        <x:is>
          <x:t xml:space="preserve">Biblical People — Shared Canon</x:t>
        </x:is>
      </x:c>
      <x:c r="E5" s="231" t="inlineStr">
        <x:is>
          <x:t xml:space="preserve">Person</x:t>
        </x:is>
      </x:c>
      <x:c r="F5" s="231" t="inlineStr">
        <x:is>
          <x:t xml:space="preserve">Shepherd, warrior, psalmist, and king; central to Israel’s monarchy and messianic lineage.</x:t>
        </x:is>
      </x:c>
      <x:c r="G5" s="231" t="n">
        <x:v>5</x:v>
      </x:c>
      <x:c r="H5" s="231" t="inlineStr">
        <x:is>
          <x:t xml:space="preserve">5 — Foundational</x:t>
        </x:is>
      </x:c>
      <x:c r="I5" s="231" t="inlineStr">
        <x:is>
          <x:t xml:space="preserve">Exceptional</x:t>
        </x:is>
      </x:c>
      <x:c r="J5" s="231" t="str">
        <x:v>Legendary</x:v>
      </x:c>
      <x:c r="K5" s="231" t="inlineStr">
        <x:is>
          <x:t xml:space="preserve">Yes</x:t>
        </x:is>
      </x:c>
      <x:c r="L5" s="231" t="inlineStr">
        <x:is>
          <x:t xml:space="preserve">1 Samuel 16–1 Kings 2; Psalms | United monarchy | Shared canon</x:t>
        </x:is>
      </x:c>
      <x:c r="M5" s="231" t="inlineStr">
        <x:is>
          <x:t xml:space="preserve">Saul; Jonathan; Goliath; Bathsheba; Solomon; Nathan the Prophet</x:t>
        </x:is>
      </x:c>
      <x:c r="N5" s="231" t="inlineStr">
        <x:is>
          <x:t xml:space="preserve">Complete</x:t>
        </x:is>
      </x:c>
      <x:c r="O5" s="231" t="str">
        <x:v>Production lock: user reports finished artwork and finished card design. Preserve this identity, approved Legendary rarity, artwork and design; exclude from automatic revisions. Finished assets were not supplied for visual inspection in this update.</x:v>
      </x:c>
      <x:c r="P5" s="231" t="n"/>
      <x:c r="Q5" s="247" t="n"/>
      <x:c r="R5" s="247" t="n"/>
      <x:c r="S5" s="214" t="inlineStr">
        <x:is>
          <x:t xml:space="preserve">Locked - complete</x:t>
        </x:is>
      </x:c>
    </x:row>
    <x:row r="6" s="202" customFormat="1" ht="25.5" customHeight="1">
      <x:c r="A6" s="231" t="inlineStr">
        <x:is>
          <x:t xml:space="preserve">BP-003</x:t>
        </x:is>
      </x:c>
      <x:c r="B6" s="231" t="inlineStr">
        <x:is>
          <x:t xml:space="preserve">Abraham</x:t>
        </x:is>
      </x:c>
      <x:c r="C6" s="231" t="inlineStr">
        <x:is>
          <x:t xml:space="preserve">Scripture</x:t>
        </x:is>
      </x:c>
      <x:c r="D6" s="231" t="inlineStr">
        <x:is>
          <x:t xml:space="preserve">Biblical People — Shared Canon</x:t>
        </x:is>
      </x:c>
      <x:c r="E6" s="231" t="inlineStr">
        <x:is>
          <x:t xml:space="preserve">Person</x:t>
        </x:is>
      </x:c>
      <x:c r="F6" s="231" t="inlineStr">
        <x:is>
          <x:t xml:space="preserve">Patriarch called by God and recipient of covenant promises; key figure for faith and promise.</x:t>
        </x:is>
      </x:c>
      <x:c r="G6" s="231" t="n">
        <x:v>5</x:v>
      </x:c>
      <x:c r="H6" s="231" t="inlineStr">
        <x:is>
          <x:t xml:space="preserve">5 — Foundational</x:t>
        </x:is>
      </x:c>
      <x:c r="I6" s="231" t="inlineStr">
        <x:is>
          <x:t xml:space="preserve">Exceptional</x:t>
        </x:is>
      </x:c>
      <x:c r="J6" s="231" t="str">
        <x:v>Legendary</x:v>
      </x:c>
      <x:c r="K6" s="231" t="inlineStr">
        <x:is>
          <x:t xml:space="preserve">Yes</x:t>
        </x:is>
      </x:c>
      <x:c r="L6" s="231" t="inlineStr">
        <x:is>
          <x:t xml:space="preserve">Genesis 11–25 | Patriarchal period | Shared canon</x:t>
        </x:is>
      </x:c>
      <x:c r="M6" s="231" t="inlineStr">
        <x:is>
          <x:t xml:space="preserve">Sarah; Hagar; Ishmael; Isaac; Lot; Melchizedek</x:t>
        </x:is>
      </x:c>
      <x:c r="N6" s="231" t="inlineStr">
        <x:is>
          <x:t xml:space="preserve">Idea</x:t>
        </x:is>
      </x:c>
      <x:c r="O6" s="231"/>
      <x:c r="P6" s="231" t="n"/>
      <x:c r="Q6" s="247" t="n"/>
      <x:c r="R6" s="247" t="n"/>
      <x:c r="S6" s="214" t="inlineStr">
        <x:is>
          <x:t xml:space="preserve">Open for review</x:t>
        </x:is>
      </x:c>
    </x:row>
    <x:row r="7" s="202" customFormat="1" ht="25.5" customHeight="1">
      <x:c r="A7" s="231" t="inlineStr">
        <x:is>
          <x:t xml:space="preserve">BP-004</x:t>
        </x:is>
      </x:c>
      <x:c r="B7" s="231" t="inlineStr">
        <x:is>
          <x:t xml:space="preserve">Mary, Mother of Jesus</x:t>
        </x:is>
      </x:c>
      <x:c r="C7" s="231" t="inlineStr">
        <x:is>
          <x:t xml:space="preserve">Scripture</x:t>
        </x:is>
      </x:c>
      <x:c r="D7" s="231" t="inlineStr">
        <x:is>
          <x:t xml:space="preserve">Biblical People — Shared Canon</x:t>
        </x:is>
      </x:c>
      <x:c r="E7" s="231" t="inlineStr">
        <x:is>
          <x:t xml:space="preserve">Person</x:t>
        </x:is>
      </x:c>
      <x:c r="F7" s="231" t="inlineStr">
        <x:is>
          <x:t xml:space="preserve">Mother of Jesus; key figure in the Annunciation, Nativity, and early Gospel story.</x:t>
        </x:is>
      </x:c>
      <x:c r="G7" s="231" t="n">
        <x:v>5</x:v>
      </x:c>
      <x:c r="H7" s="231" t="inlineStr">
        <x:is>
          <x:t xml:space="preserve">5 — Foundational</x:t>
        </x:is>
      </x:c>
      <x:c r="I7" s="231" t="inlineStr">
        <x:is>
          <x:t xml:space="preserve">Exceptional</x:t>
        </x:is>
      </x:c>
      <x:c r="J7" s="231" t="str">
        <x:v>Extraordinary</x:v>
      </x:c>
      <x:c r="K7" s="231" t="inlineStr">
        <x:is>
          <x:t xml:space="preserve">Yes</x:t>
        </x:is>
      </x:c>
      <x:c r="L7" s="231" t="inlineStr">
        <x:is>
          <x:t xml:space="preserve">Matthew 1–2; Luke 1–2; John 2, 19; Acts 1 | First century | Shared canon</x:t>
        </x:is>
      </x:c>
      <x:c r="M7" s="231" t="inlineStr">
        <x:is>
          <x:t xml:space="preserve">Jesus Christ; Joseph of Nazareth; Elizabeth; John the Baptist; Nativity</x:t>
        </x:is>
      </x:c>
      <x:c r="N7" s="231" t="inlineStr">
        <x:is>
          <x:t xml:space="preserve">Idea</x:t>
        </x:is>
      </x:c>
      <x:c r="O7" s="231"/>
      <x:c r="P7" s="231" t="n"/>
      <x:c r="Q7" s="247" t="n"/>
      <x:c r="R7" s="247" t="n"/>
      <x:c r="S7" s="214" t="inlineStr">
        <x:is>
          <x:t xml:space="preserve">Open for review</x:t>
        </x:is>
      </x:c>
    </x:row>
    <x:row r="8" s="202" customFormat="1" ht="38.25" customHeight="1">
      <x:c r="A8" s="231" t="inlineStr">
        <x:is>
          <x:t xml:space="preserve">BP-005</x:t>
        </x:is>
      </x:c>
      <x:c r="B8" s="231" t="inlineStr">
        <x:is>
          <x:t xml:space="preserve">Peter</x:t>
        </x:is>
      </x:c>
      <x:c r="C8" s="231" t="inlineStr">
        <x:is>
          <x:t xml:space="preserve">Scripture</x:t>
        </x:is>
      </x:c>
      <x:c r="D8" s="231" t="inlineStr">
        <x:is>
          <x:t xml:space="preserve">Biblical People — Shared Canon</x:t>
        </x:is>
      </x:c>
      <x:c r="E8" s="231" t="inlineStr">
        <x:is>
          <x:t xml:space="preserve">Person</x:t>
        </x:is>
      </x:c>
      <x:c r="F8" s="231" t="inlineStr">
        <x:is>
          <x:t xml:space="preserve">Leading apostle whose failures, restoration, preaching, and leadership shape the Gospels and Acts.</x:t>
        </x:is>
      </x:c>
      <x:c r="G8" s="231" t="n">
        <x:v>5</x:v>
      </x:c>
      <x:c r="H8" s="231" t="inlineStr">
        <x:is>
          <x:t xml:space="preserve">5 — Foundational</x:t>
        </x:is>
      </x:c>
      <x:c r="I8" s="231" t="inlineStr">
        <x:is>
          <x:t xml:space="preserve">Exceptional</x:t>
        </x:is>
      </x:c>
      <x:c r="J8" s="231" t="str">
        <x:v>Extraordinary</x:v>
      </x:c>
      <x:c r="K8" s="231" t="inlineStr">
        <x:is>
          <x:t xml:space="preserve">Yes</x:t>
        </x:is>
      </x:c>
      <x:c r="L8" s="231" t="inlineStr">
        <x:is>
          <x:t xml:space="preserve">Gospels; Acts 1–12; 1–2 Peter | Apostolic age | Shared canon</x:t>
        </x:is>
      </x:c>
      <x:c r="M8" s="231" t="inlineStr">
        <x:is>
          <x:t xml:space="preserve">Jesus Christ; Andrew; John; James; Paul; Pentecost</x:t>
        </x:is>
      </x:c>
      <x:c r="N8" s="231" t="inlineStr">
        <x:is>
          <x:t xml:space="preserve">Idea</x:t>
        </x:is>
      </x:c>
      <x:c r="O8" s="231"/>
      <x:c r="P8" s="231" t="n"/>
      <x:c r="Q8" s="247" t="n"/>
      <x:c r="R8" s="247" t="n"/>
      <x:c r="S8" s="214" t="inlineStr">
        <x:is>
          <x:t xml:space="preserve">Open for review</x:t>
        </x:is>
      </x:c>
    </x:row>
    <x:row r="9" s="202" customFormat="1" ht="224" customHeight="1">
      <x:c r="A9" s="231" t="inlineStr">
        <x:is>
          <x:t xml:space="preserve">BP-006</x:t>
        </x:is>
      </x:c>
      <x:c r="B9" s="231" t="inlineStr">
        <x:is>
          <x:t xml:space="preserve">Paul</x:t>
        </x:is>
      </x:c>
      <x:c r="C9" s="231" t="inlineStr">
        <x:is>
          <x:t xml:space="preserve">Scripture</x:t>
        </x:is>
      </x:c>
      <x:c r="D9" s="231" t="inlineStr">
        <x:is>
          <x:t xml:space="preserve">Biblical People — Shared Canon</x:t>
        </x:is>
      </x:c>
      <x:c r="E9" s="231" t="inlineStr">
        <x:is>
          <x:t xml:space="preserve">Person</x:t>
        </x:is>
      </x:c>
      <x:c r="F9" s="231" t="inlineStr">
        <x:is>
          <x:t xml:space="preserve">Apostle to the Gentiles; conversion, missions, letters, and theology dominate much of Acts and the Epistles.</x:t>
        </x:is>
      </x:c>
      <x:c r="G9" s="231" t="n">
        <x:v>5</x:v>
      </x:c>
      <x:c r="H9" s="231" t="inlineStr">
        <x:is>
          <x:t xml:space="preserve">5 — Foundational</x:t>
        </x:is>
      </x:c>
      <x:c r="I9" s="231" t="inlineStr">
        <x:is>
          <x:t xml:space="preserve">Exceptional</x:t>
        </x:is>
      </x:c>
      <x:c r="J9" s="231" t="str">
        <x:v>Extraordinary</x:v>
      </x:c>
      <x:c r="K9" s="231" t="inlineStr">
        <x:is>
          <x:t xml:space="preserve">Yes</x:t>
        </x:is>
      </x:c>
      <x:c r="L9" s="231" t="inlineStr">
        <x:is>
          <x:t xml:space="preserve">Acts 7–28; Pauline Epistles | Apostolic age | Shared canon</x:t>
        </x:is>
      </x:c>
      <x:c r="M9" s="231" t="inlineStr">
        <x:is>
          <x:t xml:space="preserve">Stephen; Barnabas; Silas; Timothy; Titus; Luke</x:t>
        </x:is>
      </x:c>
      <x:c r="N9" s="231" t="inlineStr">
        <x:is>
          <x:t xml:space="preserve">Idea</x:t>
        </x:is>
      </x:c>
      <x:c r="O9" s="231"/>
      <x:c r="P9" s="231" t="inlineStr">
        <x:is>
          <x:t xml:space="preserve">About this subject / absorbed material:
• Paul's Chains: Paul's imprisonment and chains become a recurring symbol of his witness under Roman custody. Context: Acts 21:33; 26:29; 28:20; Philippians 1:13 | Apostolic period | Shared canon.
• Apostolic Prison Chains: Uses prison chains as one composite object card for the apostolic imprisonment narratives associated especially with Peter and Paul. Context: Acts 12:6–11 | Apostolic period | Shared canon.
Related context — distinct accounts, practices or background:
• Martyrdom of Paul in Rome: Ancient Christian tradition remembers Paul as martyred at Rome under Nero after his apostolic mission to the Gentiles. Context: Traditionally mid-to-late 60s AD | Rome. Editorial nuance: Acts ends before Paul's death; the martyrdom tradition comes from early Christian testimony rather than the New Testament narrative. Source carried forward (not reverified): https://www.cambridge.org/core/books/abs/cambridge-history-of-christianity/persecutions-genesis-and-legacy/BFAE91A76E050ADB1C0FB6D1720FEC31 Boundary: Paul's martyrdom is a separate tradition; do not depict it as Peter's execution.</x:t>
        </x:is>
      </x:c>
      <x:c r="Q9" s="247" t="n"/>
      <x:c r="R9" s="247" t="n"/>
      <x:c r="S9" s="214" t="inlineStr">
        <x:is>
          <x:t xml:space="preserve">Open for review</x:t>
        </x:is>
      </x:c>
    </x:row>
    <x:row r="10" s="202" customFormat="1" ht="44" customHeight="1">
      <x:c r="A10" s="231" t="inlineStr">
        <x:is>
          <x:t xml:space="preserve">BP-007</x:t>
        </x:is>
      </x:c>
      <x:c r="B10" s="231" t="inlineStr">
        <x:is>
          <x:t xml:space="preserve">Adam and Eve</x:t>
        </x:is>
      </x:c>
      <x:c r="C10" s="231" t="inlineStr">
        <x:is>
          <x:t xml:space="preserve">Scripture</x:t>
        </x:is>
      </x:c>
      <x:c r="D10" s="231" t="inlineStr">
        <x:is>
          <x:t xml:space="preserve">Biblical People — Shared Canon</x:t>
        </x:is>
      </x:c>
      <x:c r="E10" s="231" t="inlineStr">
        <x:is>
          <x:t xml:space="preserve">People Pair</x:t>
        </x:is>
      </x:c>
      <x:c r="F10" s="231" t="inlineStr">
        <x:is>
          <x:t xml:space="preserve">Presents Adam and Eve together as the first human pair in Genesis, connecting creation in God's image, the garden, human vocation, temptation, and the fall.</x:t>
        </x:is>
      </x:c>
      <x:c r="G10" s="231" t="n">
        <x:v>5</x:v>
      </x:c>
      <x:c r="H10" s="231" t="inlineStr">
        <x:is>
          <x:t xml:space="preserve">5 — Foundational</x:t>
        </x:is>
      </x:c>
      <x:c r="I10" s="231" t="inlineStr">
        <x:is>
          <x:t xml:space="preserve">High</x:t>
        </x:is>
      </x:c>
      <x:c r="J10" s="231" t="str">
        <x:v>Legendary</x:v>
      </x:c>
      <x:c r="K10" s="231" t="inlineStr">
        <x:is>
          <x:t xml:space="preserve">Maybe</x:t>
        </x:is>
      </x:c>
      <x:c r="L10" s="231" t="inlineStr">
        <x:is>
          <x:t xml:space="preserve">Genesis 1–5; Romans 5; 1 Corinthians 15 | Primeval history | Shared canon</x:t>
        </x:is>
      </x:c>
      <x:c r="M10" s="231" t="inlineStr">
        <x:is>
          <x:t xml:space="preserve">Eve; Cain; Abel; Seth; Creation; Fall; Absorbed / related source concepts: Eve</x:t>
        </x:is>
      </x:c>
      <x:c r="N10" s="231" t="inlineStr">
        <x:is>
          <x:t xml:space="preserve">Idea</x:t>
        </x:is>
      </x:c>
      <x:c r="O10" s="231"/>
      <x:c r="P10" s="231" t="inlineStr">
        <x:is>
          <x:t xml:space="preserve">About this subject / absorbed material:
• Eve: First woman in Genesis; foundational for creation, marriage, fall, and human origins. Context: Genesis 2–4 | Primeval history | Shared canon.</x:t>
        </x:is>
      </x:c>
      <x:c r="Q10" s="247" t="n"/>
      <x:c r="R10" s="247" t="n"/>
      <x:c r="S10" s="214" t="inlineStr">
        <x:is>
          <x:t xml:space="preserve">Open for review</x:t>
        </x:is>
      </x:c>
    </x:row>
    <x:row r="11">
      <x:c r="A11" s="231" t="inlineStr">
        <x:is>
          <x:t xml:space="preserve">BP-008</x:t>
        </x:is>
      </x:c>
      <x:c r="B11" s="231" t="inlineStr">
        <x:is>
          <x:t xml:space="preserve">Noah</x:t>
        </x:is>
      </x:c>
      <x:c r="C11" s="231" t="inlineStr">
        <x:is>
          <x:t xml:space="preserve">Scripture</x:t>
        </x:is>
      </x:c>
      <x:c r="D11" s="231" t="inlineStr">
        <x:is>
          <x:t xml:space="preserve">Biblical People — Shared Canon</x:t>
        </x:is>
      </x:c>
      <x:c r="E11" s="231" t="inlineStr">
        <x:is>
          <x:t xml:space="preserve">Person</x:t>
        </x:is>
      </x:c>
      <x:c r="F11" s="231" t="inlineStr">
        <x:is>
          <x:t xml:space="preserve">Righteous survivor of the Flood; anchors judgment, preservation, covenant, and rainbow imagery.</x:t>
        </x:is>
      </x:c>
      <x:c r="G11" s="231" t="n">
        <x:v>5</x:v>
      </x:c>
      <x:c r="H11" s="231" t="inlineStr">
        <x:is>
          <x:t xml:space="preserve">5 — Foundational</x:t>
        </x:is>
      </x:c>
      <x:c r="I11" s="231" t="inlineStr">
        <x:is>
          <x:t xml:space="preserve">Exceptional</x:t>
        </x:is>
      </x:c>
      <x:c r="J11" s="231" t="str">
        <x:v>Extraordinary</x:v>
      </x:c>
      <x:c r="K11" s="231" t="inlineStr">
        <x:is>
          <x:t xml:space="preserve">Yes</x:t>
        </x:is>
      </x:c>
      <x:c r="L11" s="231" t="inlineStr">
        <x:is>
          <x:t xml:space="preserve">Genesis 5–10; Hebrews 11 | Primeval history | Shared canon</x:t>
        </x:is>
      </x:c>
      <x:c r="M11" s="231" t="inlineStr">
        <x:is>
          <x:t xml:space="preserve">Shem; Ham; Japheth; Flood; Ark; Rainbow covenant</x:t>
        </x:is>
      </x:c>
      <x:c r="N11" s="231" t="inlineStr">
        <x:is>
          <x:t xml:space="preserve">Idea</x:t>
        </x:is>
      </x:c>
      <x:c r="O11" s="231"/>
      <x:c r="P11" s="231" t="n"/>
      <x:c r="Q11" s="247" t="n"/>
      <x:c r="R11" s="247" t="n"/>
      <x:c r="S11" s="214" t="inlineStr">
        <x:is>
          <x:t xml:space="preserve">Open for review</x:t>
        </x:is>
      </x:c>
    </x:row>
    <x:row r="12">
      <x:c r="A12" s="231" t="inlineStr">
        <x:is>
          <x:t xml:space="preserve">BP-009</x:t>
        </x:is>
      </x:c>
      <x:c r="B12" s="231" t="inlineStr">
        <x:is>
          <x:t xml:space="preserve">Jacob (Israel)</x:t>
        </x:is>
      </x:c>
      <x:c r="C12" s="231" t="inlineStr">
        <x:is>
          <x:t xml:space="preserve">Scripture</x:t>
        </x:is>
      </x:c>
      <x:c r="D12" s="231" t="inlineStr">
        <x:is>
          <x:t xml:space="preserve">Biblical People — Shared Canon</x:t>
        </x:is>
      </x:c>
      <x:c r="E12" s="231" t="inlineStr">
        <x:is>
          <x:t xml:space="preserve">Person</x:t>
        </x:is>
      </x:c>
      <x:c r="F12" s="231" t="inlineStr">
        <x:is>
          <x:t xml:space="preserve">Patriarch renamed Israel; father of the tribes and central figure in Genesis family narratives.</x:t>
        </x:is>
      </x:c>
      <x:c r="G12" s="231" t="n">
        <x:v>5</x:v>
      </x:c>
      <x:c r="H12" s="231" t="inlineStr">
        <x:is>
          <x:t xml:space="preserve">5 — Foundational</x:t>
        </x:is>
      </x:c>
      <x:c r="I12" s="231" t="inlineStr">
        <x:is>
          <x:t xml:space="preserve">High</x:t>
        </x:is>
      </x:c>
      <x:c r="J12" s="231" t="str">
        <x:v>Rare</x:v>
      </x:c>
      <x:c r="K12" s="231" t="inlineStr">
        <x:is>
          <x:t xml:space="preserve">Maybe</x:t>
        </x:is>
      </x:c>
      <x:c r="L12" s="231" t="inlineStr">
        <x:is>
          <x:t xml:space="preserve">Genesis 25–50 | Patriarchal period | Shared canon</x:t>
        </x:is>
      </x:c>
      <x:c r="M12" s="231" t="inlineStr">
        <x:is>
          <x:t xml:space="preserve">Isaac; Rebekah; Esau; Leah; Rachel; Joseph; Twelve Tribes</x:t>
        </x:is>
      </x:c>
      <x:c r="N12" s="231" t="inlineStr">
        <x:is>
          <x:t xml:space="preserve">Idea</x:t>
        </x:is>
      </x:c>
      <x:c r="O12" s="231" t="str">
        <x:v>v20: User approved the v19 rarity baseline: Uncommon → Rare. Applied as a working tier; the recorded composition/interpretation condition remains open. Rationale and conditions: Rarity Review.</x:v>
      </x:c>
      <x:c r="P12" s="231" t="n"/>
      <x:c r="Q12" s="247" t="n"/>
      <x:c r="R12" s="247" t="n"/>
      <x:c r="S12" s="214" t="inlineStr">
        <x:is>
          <x:t xml:space="preserve">Open for review</x:t>
        </x:is>
      </x:c>
    </x:row>
    <x:row r="13" s="202" customFormat="1" ht="25.5" customHeight="1">
      <x:c r="A13" s="231" t="inlineStr">
        <x:is>
          <x:t xml:space="preserve">BP-010</x:t>
        </x:is>
      </x:c>
      <x:c r="B13" s="231" t="inlineStr">
        <x:is>
          <x:t xml:space="preserve">Joseph, Son of Jacob</x:t>
        </x:is>
      </x:c>
      <x:c r="C13" s="231" t="inlineStr">
        <x:is>
          <x:t xml:space="preserve">Scripture</x:t>
        </x:is>
      </x:c>
      <x:c r="D13" s="231" t="inlineStr">
        <x:is>
          <x:t xml:space="preserve">Biblical People — Shared Canon</x:t>
        </x:is>
      </x:c>
      <x:c r="E13" s="231" t="inlineStr">
        <x:is>
          <x:t xml:space="preserve">Person</x:t>
        </x:is>
      </x:c>
      <x:c r="F13" s="231" t="inlineStr">
        <x:is>
          <x:t xml:space="preserve">Favored son sold into Egypt who rises to power and preserves his family during famine.</x:t>
        </x:is>
      </x:c>
      <x:c r="G13" s="231" t="n">
        <x:v>5</x:v>
      </x:c>
      <x:c r="H13" s="231" t="inlineStr">
        <x:is>
          <x:t xml:space="preserve">5 — Foundational</x:t>
        </x:is>
      </x:c>
      <x:c r="I13" s="231" t="inlineStr">
        <x:is>
          <x:t xml:space="preserve">Exceptional</x:t>
        </x:is>
      </x:c>
      <x:c r="J13" s="231" t="str">
        <x:v>Rare</x:v>
      </x:c>
      <x:c r="K13" s="231" t="inlineStr">
        <x:is>
          <x:t xml:space="preserve">Yes</x:t>
        </x:is>
      </x:c>
      <x:c r="L13" s="231" t="inlineStr">
        <x:is>
          <x:t xml:space="preserve">Genesis 30, 37–50 | Patriarchal period | Shared canon</x:t>
        </x:is>
      </x:c>
      <x:c r="M13" s="231" t="inlineStr">
        <x:is>
          <x:t xml:space="preserve">Jacob; Rachel; Judah; Benjamin; Potiphar; Pharaoh in Joseph’s Story</x:t>
        </x:is>
      </x:c>
      <x:c r="N13" s="231" t="inlineStr">
        <x:is>
          <x:t xml:space="preserve">Idea</x:t>
        </x:is>
      </x:c>
      <x:c r="O13" s="231"/>
      <x:c r="P13" s="231" t="n"/>
      <x:c r="Q13" s="247" t="n"/>
      <x:c r="R13" s="247" t="n"/>
      <x:c r="S13" s="214" t="inlineStr">
        <x:is>
          <x:t xml:space="preserve">Open for review</x:t>
        </x:is>
      </x:c>
    </x:row>
    <x:row r="14" s="202" customFormat="1" ht="25.5" customHeight="1">
      <x:c r="A14" s="231" t="inlineStr">
        <x:is>
          <x:t xml:space="preserve">BP-011</x:t>
        </x:is>
      </x:c>
      <x:c r="B14" s="231" t="inlineStr">
        <x:is>
          <x:t xml:space="preserve">Isaac</x:t>
        </x:is>
      </x:c>
      <x:c r="C14" s="231" t="inlineStr">
        <x:is>
          <x:t xml:space="preserve">Scripture</x:t>
        </x:is>
      </x:c>
      <x:c r="D14" s="231" t="inlineStr">
        <x:is>
          <x:t xml:space="preserve">Biblical People — Shared Canon</x:t>
        </x:is>
      </x:c>
      <x:c r="E14" s="231" t="inlineStr">
        <x:is>
          <x:t xml:space="preserve">Person</x:t>
        </x:is>
      </x:c>
      <x:c r="F14" s="231" t="inlineStr">
        <x:is>
          <x:t xml:space="preserve">Son of Abraham and Sarah; child of promise and bridge between Abraham and Jacob.</x:t>
        </x:is>
      </x:c>
      <x:c r="G14" s="231" t="n">
        <x:v>5</x:v>
      </x:c>
      <x:c r="H14" s="231" t="inlineStr">
        <x:is>
          <x:t xml:space="preserve">5 — Foundational</x:t>
        </x:is>
      </x:c>
      <x:c r="I14" s="231" t="inlineStr">
        <x:is>
          <x:t xml:space="preserve">High</x:t>
        </x:is>
      </x:c>
      <x:c r="J14" s="231" t="str">
        <x:v>Uncommon</x:v>
      </x:c>
      <x:c r="K14" s="231" t="inlineStr">
        <x:is>
          <x:t xml:space="preserve">Maybe</x:t>
        </x:is>
      </x:c>
      <x:c r="L14" s="231" t="inlineStr">
        <x:is>
          <x:t xml:space="preserve">Genesis 17–35 | Patriarchal period | Shared canon</x:t>
        </x:is>
      </x:c>
      <x:c r="M14" s="231" t="inlineStr">
        <x:is>
          <x:t xml:space="preserve">Abraham; Sarah; Rebekah; Esau; Jacob</x:t>
        </x:is>
      </x:c>
      <x:c r="N14" s="231" t="inlineStr">
        <x:is>
          <x:t xml:space="preserve">Idea</x:t>
        </x:is>
      </x:c>
      <x:c r="O14" s="231"/>
      <x:c r="P14" s="231" t="n"/>
      <x:c r="Q14" s="247" t="n"/>
      <x:c r="R14" s="247" t="n"/>
      <x:c r="S14" s="214" t="inlineStr">
        <x:is>
          <x:t xml:space="preserve">Open for review</x:t>
        </x:is>
      </x:c>
    </x:row>
    <x:row r="15" s="202" customFormat="1" ht="25.5" customHeight="1">
      <x:c r="A15" s="231" t="inlineStr">
        <x:is>
          <x:t xml:space="preserve">BP-012</x:t>
        </x:is>
      </x:c>
      <x:c r="B15" s="231" t="inlineStr">
        <x:is>
          <x:t xml:space="preserve">Solomon</x:t>
        </x:is>
      </x:c>
      <x:c r="C15" s="231" t="inlineStr">
        <x:is>
          <x:t xml:space="preserve">Scripture</x:t>
        </x:is>
      </x:c>
      <x:c r="D15" s="231" t="inlineStr">
        <x:is>
          <x:t xml:space="preserve">Biblical People — Shared Canon</x:t>
        </x:is>
      </x:c>
      <x:c r="E15" s="231" t="inlineStr">
        <x:is>
          <x:t xml:space="preserve">Person</x:t>
        </x:is>
      </x:c>
      <x:c r="F15" s="231" t="inlineStr">
        <x:is>
          <x:t xml:space="preserve">Son of David famed for wisdom, temple-building, wealth, and a complicated later reign.</x:t>
        </x:is>
      </x:c>
      <x:c r="G15" s="231" t="n">
        <x:v>5</x:v>
      </x:c>
      <x:c r="H15" s="231" t="inlineStr">
        <x:is>
          <x:t xml:space="preserve">5 — Foundational</x:t>
        </x:is>
      </x:c>
      <x:c r="I15" s="231" t="inlineStr">
        <x:is>
          <x:t xml:space="preserve">Exceptional</x:t>
        </x:is>
      </x:c>
      <x:c r="J15" s="231" t="str">
        <x:v>Rare</x:v>
      </x:c>
      <x:c r="K15" s="231" t="inlineStr">
        <x:is>
          <x:t xml:space="preserve">Yes</x:t>
        </x:is>
      </x:c>
      <x:c r="L15" s="231" t="inlineStr">
        <x:is>
          <x:t xml:space="preserve">2 Samuel 12; 1 Kings 1–11; 2 Chronicles 1–9 | United monarchy | Shared canon</x:t>
        </x:is>
      </x:c>
      <x:c r="M15" s="231" t="str">
        <x:v>David; Bathsheba; Nathan the Prophet; Rehoboam; Temple; Queen of Sheba</x:v>
      </x:c>
      <x:c r="N15" s="231" t="str">
        <x:v>Idea</x:v>
      </x:c>
      <x:c r="O15" s="231" t="str">
        <x:v>v15: Queen of Sheba's Gifts is preserved here as related context; its freed catalog slot is used by BE-127 The Temple Veil Is Torn, an unrelated event.</x:v>
      </x:c>
      <x:c r="P15" s="231" t="str">
        <x:v>Related context — distinct accounts, practices or background:
• Queen of Sheba's Gifts: Gold, spices, and precious stones given to Solomon embody the international recognition of his wisdom and wealth. Context: 1 Kings 10:10 | United monarchy | Shared canon. The gift presentation is background to Solomon's story, not the temple-veil tearing event.</x:v>
      </x:c>
      <x:c r="Q15" s="247" t="n"/>
      <x:c r="R15" s="247" t="n"/>
      <x:c r="S15" s="214" t="inlineStr">
        <x:is>
          <x:t xml:space="preserve">Open for review</x:t>
        </x:is>
      </x:c>
    </x:row>
    <x:row r="16" s="202" customFormat="1" ht="25.5" customHeight="1">
      <x:c r="A16" s="231" t="inlineStr">
        <x:is>
          <x:t xml:space="preserve">BP-013</x:t>
        </x:is>
      </x:c>
      <x:c r="B16" s="231" t="inlineStr">
        <x:is>
          <x:t xml:space="preserve">Elijah</x:t>
        </x:is>
      </x:c>
      <x:c r="C16" s="231" t="inlineStr">
        <x:is>
          <x:t xml:space="preserve">Scripture</x:t>
        </x:is>
      </x:c>
      <x:c r="D16" s="231" t="inlineStr">
        <x:is>
          <x:t xml:space="preserve">Biblical People — Shared Canon</x:t>
        </x:is>
      </x:c>
      <x:c r="E16" s="231" t="inlineStr">
        <x:is>
          <x:t xml:space="preserve">Person</x:t>
        </x:is>
      </x:c>
      <x:c r="F16" s="231" t="inlineStr">
        <x:is>
          <x:t xml:space="preserve">Prophet who confronts royal apostasy and is associated with drought, fire, and Mount Carmel.</x:t>
        </x:is>
      </x:c>
      <x:c r="G16" s="231" t="n">
        <x:v>5</x:v>
      </x:c>
      <x:c r="H16" s="231" t="inlineStr">
        <x:is>
          <x:t xml:space="preserve">5 — Foundational</x:t>
        </x:is>
      </x:c>
      <x:c r="I16" s="231" t="inlineStr">
        <x:is>
          <x:t xml:space="preserve">Exceptional</x:t>
        </x:is>
      </x:c>
      <x:c r="J16" s="231" t="str">
        <x:v>Extraordinary</x:v>
      </x:c>
      <x:c r="K16" s="231" t="inlineStr">
        <x:is>
          <x:t xml:space="preserve">Yes</x:t>
        </x:is>
      </x:c>
      <x:c r="L16" s="231" t="inlineStr">
        <x:is>
          <x:t xml:space="preserve">1 Kings 17–2 Kings 2 | Divided monarchy | Shared canon</x:t>
        </x:is>
      </x:c>
      <x:c r="M16" s="231" t="inlineStr">
        <x:is>
          <x:t xml:space="preserve">Ahab; Jezebel; Elisha; Mount Carmel</x:t>
        </x:is>
      </x:c>
      <x:c r="N16" s="231" t="inlineStr">
        <x:is>
          <x:t xml:space="preserve">Idea</x:t>
        </x:is>
      </x:c>
      <x:c r="O16" s="231"/>
      <x:c r="P16" s="231" t="n"/>
      <x:c r="Q16" s="247" t="n"/>
      <x:c r="R16" s="247" t="n"/>
      <x:c r="S16" s="214" t="inlineStr">
        <x:is>
          <x:t xml:space="preserve">Open for review</x:t>
        </x:is>
      </x:c>
    </x:row>
    <x:row r="17" s="202" customFormat="1" ht="38.25" customHeight="1">
      <x:c r="A17" s="231" t="inlineStr">
        <x:is>
          <x:t xml:space="preserve">BP-014</x:t>
        </x:is>
      </x:c>
      <x:c r="B17" s="231" t="inlineStr">
        <x:is>
          <x:t xml:space="preserve">John the Baptist</x:t>
        </x:is>
      </x:c>
      <x:c r="C17" s="231" t="inlineStr">
        <x:is>
          <x:t xml:space="preserve">Scripture</x:t>
        </x:is>
      </x:c>
      <x:c r="D17" s="231" t="inlineStr">
        <x:is>
          <x:t xml:space="preserve">Biblical People — Shared Canon</x:t>
        </x:is>
      </x:c>
      <x:c r="E17" s="231" t="inlineStr">
        <x:is>
          <x:t xml:space="preserve">Person</x:t>
        </x:is>
      </x:c>
      <x:c r="F17" s="231" t="inlineStr">
        <x:is>
          <x:t xml:space="preserve">Prophetic forerunner who calls for repentance and baptizes Jesus in the Jordan.</x:t>
        </x:is>
      </x:c>
      <x:c r="G17" s="231" t="n">
        <x:v>5</x:v>
      </x:c>
      <x:c r="H17" s="231" t="inlineStr">
        <x:is>
          <x:t xml:space="preserve">5 — Foundational</x:t>
        </x:is>
      </x:c>
      <x:c r="I17" s="231" t="inlineStr">
        <x:is>
          <x:t xml:space="preserve">Exceptional</x:t>
        </x:is>
      </x:c>
      <x:c r="J17" s="231" t="str">
        <x:v>Rare</x:v>
      </x:c>
      <x:c r="K17" s="231" t="inlineStr">
        <x:is>
          <x:t xml:space="preserve">Yes</x:t>
        </x:is>
      </x:c>
      <x:c r="L17" s="231" t="inlineStr">
        <x:is>
          <x:t xml:space="preserve">Matthew 3, 11, 14; Mark 1, 6; Luke 1, 3, 7; John 1, 3 | First century | Shared canon</x:t>
        </x:is>
      </x:c>
      <x:c r="M17" s="231" t="inlineStr">
        <x:is>
          <x:t xml:space="preserve">Jesus Christ; Zechariah; Elizabeth; Herod Antipas; Baptism of Jesus</x:t>
        </x:is>
      </x:c>
      <x:c r="N17" s="231" t="inlineStr">
        <x:is>
          <x:t xml:space="preserve">Idea</x:t>
        </x:is>
      </x:c>
      <x:c r="O17" s="231"/>
      <x:c r="P17" s="231" t="n"/>
      <x:c r="Q17" s="247" t="n"/>
      <x:c r="R17" s="247" t="n"/>
      <x:c r="S17" s="214" t="inlineStr">
        <x:is>
          <x:t xml:space="preserve">Open for review</x:t>
        </x:is>
      </x:c>
    </x:row>
    <x:row r="18" s="202" customFormat="1" ht="25.5" customHeight="1">
      <x:c r="A18" s="231" t="inlineStr">
        <x:is>
          <x:t xml:space="preserve">BP-015</x:t>
        </x:is>
      </x:c>
      <x:c r="B18" s="231" t="inlineStr">
        <x:is>
          <x:t xml:space="preserve">Isaiah</x:t>
        </x:is>
      </x:c>
      <x:c r="C18" s="231" t="inlineStr">
        <x:is>
          <x:t xml:space="preserve">Scripture</x:t>
        </x:is>
      </x:c>
      <x:c r="D18" s="231" t="inlineStr">
        <x:is>
          <x:t xml:space="preserve">Biblical People — Shared Canon</x:t>
        </x:is>
      </x:c>
      <x:c r="E18" s="231" t="inlineStr">
        <x:is>
          <x:t xml:space="preserve">Person</x:t>
        </x:is>
      </x:c>
      <x:c r="F18" s="231" t="inlineStr">
        <x:is>
          <x:t xml:space="preserve">Major prophet of judgment, holiness, hope, and restoration; central to later Christian messianic reading.</x:t>
        </x:is>
      </x:c>
      <x:c r="G18" s="231" t="n">
        <x:v>5</x:v>
      </x:c>
      <x:c r="H18" s="231" t="inlineStr">
        <x:is>
          <x:t xml:space="preserve">5 — Foundational</x:t>
        </x:is>
      </x:c>
      <x:c r="I18" s="231" t="inlineStr">
        <x:is>
          <x:t xml:space="preserve">Exceptional</x:t>
        </x:is>
      </x:c>
      <x:c r="J18" s="231" t="str">
        <x:v>Rare</x:v>
      </x:c>
      <x:c r="K18" s="231" t="inlineStr">
        <x:is>
          <x:t xml:space="preserve">Yes</x:t>
        </x:is>
      </x:c>
      <x:c r="L18" s="231" t="inlineStr">
        <x:is>
          <x:t xml:space="preserve">Isaiah; 2 Kings 19–20 | Eighth century BC prophetic era | Shared canon</x:t>
        </x:is>
      </x:c>
      <x:c r="M18" s="231" t="inlineStr">
        <x:is>
          <x:t xml:space="preserve">Hezekiah; Micah the Prophet; Sennacherib; Isaiah 6</x:t>
        </x:is>
      </x:c>
      <x:c r="N18" s="231" t="inlineStr">
        <x:is>
          <x:t xml:space="preserve">Idea</x:t>
        </x:is>
      </x:c>
      <x:c r="O18" s="231" t="str">
        <x:v>v20: User approved the v19 rarity baseline: Uncommon → Rare. Tier approved; artwork completion is not implied. Rationale and conditions: Rarity Review.</x:v>
      </x:c>
      <x:c r="P18" s="231" t="n"/>
      <x:c r="Q18" s="247" t="n"/>
      <x:c r="R18" s="247" t="n"/>
      <x:c r="S18" s="214" t="inlineStr">
        <x:is>
          <x:t xml:space="preserve">Open for review</x:t>
        </x:is>
      </x:c>
    </x:row>
    <x:row r="19" s="202" customFormat="1" ht="56" customHeight="1">
      <x:c r="A19" s="231" t="inlineStr">
        <x:is>
          <x:t xml:space="preserve">BP-016</x:t>
        </x:is>
      </x:c>
      <x:c r="B19" s="231" t="inlineStr">
        <x:is>
          <x:t xml:space="preserve">Jeremiah</x:t>
        </x:is>
      </x:c>
      <x:c r="C19" s="231" t="inlineStr">
        <x:is>
          <x:t xml:space="preserve">Scripture</x:t>
        </x:is>
      </x:c>
      <x:c r="D19" s="231" t="inlineStr">
        <x:is>
          <x:t xml:space="preserve">Biblical People — Shared Canon</x:t>
        </x:is>
      </x:c>
      <x:c r="E19" s="231" t="inlineStr">
        <x:is>
          <x:t xml:space="preserve">Person</x:t>
        </x:is>
      </x:c>
      <x:c r="F19" s="231" t="inlineStr">
        <x:is>
          <x:t xml:space="preserve">Prophet through Judah’s final crisis; teaches covenant unfaithfulness, judgment, grief, and promised restoration.</x:t>
        </x:is>
      </x:c>
      <x:c r="G19" s="231" t="n">
        <x:v>5</x:v>
      </x:c>
      <x:c r="H19" s="231" t="inlineStr">
        <x:is>
          <x:t xml:space="preserve">5 — Foundational</x:t>
        </x:is>
      </x:c>
      <x:c r="I19" s="231" t="inlineStr">
        <x:is>
          <x:t xml:space="preserve">Exceptional</x:t>
        </x:is>
      </x:c>
      <x:c r="J19" s="231" t="str">
        <x:v>Rare</x:v>
      </x:c>
      <x:c r="K19" s="231" t="inlineStr">
        <x:is>
          <x:t xml:space="preserve">Yes</x:t>
        </x:is>
      </x:c>
      <x:c r="L19" s="231" t="inlineStr">
        <x:is>
          <x:t xml:space="preserve">Jeremiah; 2 Kings 22–25 | Late Judah and Babylonian crisis | Shared canon</x:t>
        </x:is>
      </x:c>
      <x:c r="M19" s="231" t="inlineStr">
        <x:is>
          <x:t xml:space="preserve">Baruch; Zedekiah; Gedaliah; Nebuchadnezzar II; Absorbed / related source concepts: Jeremiah's Scroll</x:t>
        </x:is>
      </x:c>
      <x:c r="N19" s="231" t="inlineStr">
        <x:is>
          <x:t xml:space="preserve">Idea</x:t>
        </x:is>
      </x:c>
      <x:c r="O19" s="231" t="str">
        <x:v>v20: User approved the v19 rarity baseline: Uncommon → Rare. Tier approved; artwork completion is not implied. Rationale and conditions: Rarity Review.</x:v>
      </x:c>
      <x:c r="P19" s="231" t="inlineStr">
        <x:is>
          <x:t xml:space="preserve">About this subject / absorbed material:
• Jeremiah's Scroll: Baruch writes Jeremiah's prophecies on a scroll that is publicly read and later destroyed by King Jehoiakim. Context: Jeremiah 36 | Late monarchy | Shared canon.</x:t>
        </x:is>
      </x:c>
      <x:c r="Q19" s="247" t="n"/>
      <x:c r="R19" s="247" t="n"/>
      <x:c r="S19" s="214" t="inlineStr">
        <x:is>
          <x:t xml:space="preserve">Open for review</x:t>
        </x:is>
      </x:c>
    </x:row>
    <x:row r="20" s="202" customFormat="1" ht="25.5" customHeight="1">
      <x:c r="A20" s="231" t="inlineStr">
        <x:is>
          <x:t xml:space="preserve">BP-017</x:t>
        </x:is>
      </x:c>
      <x:c r="B20" s="231" t="inlineStr">
        <x:is>
          <x:t xml:space="preserve">Daniel</x:t>
        </x:is>
      </x:c>
      <x:c r="C20" s="231" t="inlineStr">
        <x:is>
          <x:t xml:space="preserve">Scripture</x:t>
        </x:is>
      </x:c>
      <x:c r="D20" s="231" t="inlineStr">
        <x:is>
          <x:t xml:space="preserve">Biblical People — Shared Canon</x:t>
        </x:is>
      </x:c>
      <x:c r="E20" s="231" t="inlineStr">
        <x:is>
          <x:t xml:space="preserve">Person</x:t>
        </x:is>
      </x:c>
      <x:c r="F20" s="231" t="inlineStr">
        <x:is>
          <x:t xml:space="preserve">Faithful exile and visionary associated with Babylonian courts, deliverance stories, and apocalyptic visions.</x:t>
        </x:is>
      </x:c>
      <x:c r="G20" s="231" t="n">
        <x:v>5</x:v>
      </x:c>
      <x:c r="H20" s="231" t="inlineStr">
        <x:is>
          <x:t xml:space="preserve">5 — Foundational</x:t>
        </x:is>
      </x:c>
      <x:c r="I20" s="231" t="inlineStr">
        <x:is>
          <x:t xml:space="preserve">Exceptional</x:t>
        </x:is>
      </x:c>
      <x:c r="J20" s="231" t="str">
        <x:v>Extraordinary</x:v>
      </x:c>
      <x:c r="K20" s="231" t="inlineStr">
        <x:is>
          <x:t xml:space="preserve">Yes</x:t>
        </x:is>
      </x:c>
      <x:c r="L20" s="231" t="inlineStr">
        <x:is>
          <x:t xml:space="preserve">Daniel | Babylonian and Persian periods | Shared canon</x:t>
        </x:is>
      </x:c>
      <x:c r="M20" s="231" t="inlineStr">
        <x:is>
          <x:t xml:space="preserve">Shadrach; Meshach; Abednego; Nebuchadnezzar II; Belshazzar; Darius the Mede</x:t>
        </x:is>
      </x:c>
      <x:c r="N20" s="231" t="inlineStr">
        <x:is>
          <x:t xml:space="preserve">Idea</x:t>
        </x:is>
      </x:c>
      <x:c r="O20" s="231"/>
      <x:c r="P20" s="231" t="n"/>
      <x:c r="Q20" s="247" t="n"/>
      <x:c r="R20" s="247" t="n"/>
      <x:c r="S20" s="214" t="inlineStr">
        <x:is>
          <x:t xml:space="preserve">Open for review</x:t>
        </x:is>
      </x:c>
    </x:row>
    <x:row r="21" s="202" customFormat="1" ht="25.5" customHeight="1">
      <x:c r="A21" s="231" t="inlineStr">
        <x:is>
          <x:t xml:space="preserve">BP-018</x:t>
        </x:is>
      </x:c>
      <x:c r="B21" s="231" t="inlineStr">
        <x:is>
          <x:t xml:space="preserve">Samuel</x:t>
        </x:is>
      </x:c>
      <x:c r="C21" s="231" t="inlineStr">
        <x:is>
          <x:t xml:space="preserve">Scripture</x:t>
        </x:is>
      </x:c>
      <x:c r="D21" s="231" t="inlineStr">
        <x:is>
          <x:t xml:space="preserve">Biblical People — Shared Canon</x:t>
        </x:is>
      </x:c>
      <x:c r="E21" s="231" t="inlineStr">
        <x:is>
          <x:t xml:space="preserve">Person</x:t>
        </x:is>
      </x:c>
      <x:c r="F21" s="231" t="inlineStr">
        <x:is>
          <x:t xml:space="preserve">Prophet and judge who anoints Israel’s first kings and bridges the judges and monarchy.</x:t>
        </x:is>
      </x:c>
      <x:c r="G21" s="231" t="n">
        <x:v>5</x:v>
      </x:c>
      <x:c r="H21" s="231" t="inlineStr">
        <x:is>
          <x:t xml:space="preserve">5 — Foundational</x:t>
        </x:is>
      </x:c>
      <x:c r="I21" s="231" t="inlineStr">
        <x:is>
          <x:t xml:space="preserve">High</x:t>
        </x:is>
      </x:c>
      <x:c r="J21" s="231" t="str">
        <x:v>Uncommon</x:v>
      </x:c>
      <x:c r="K21" s="231" t="inlineStr">
        <x:is>
          <x:t xml:space="preserve">Maybe</x:t>
        </x:is>
      </x:c>
      <x:c r="L21" s="231" t="inlineStr">
        <x:is>
          <x:t xml:space="preserve">1 Samuel 1–25 | Transition to monarchy | Shared canon</x:t>
        </x:is>
      </x:c>
      <x:c r="M21" s="231" t="inlineStr">
        <x:is>
          <x:t xml:space="preserve">Hannah; Eli; Saul; David</x:t>
        </x:is>
      </x:c>
      <x:c r="N21" s="231" t="inlineStr">
        <x:is>
          <x:t xml:space="preserve">Idea</x:t>
        </x:is>
      </x:c>
      <x:c r="O21" s="231"/>
      <x:c r="P21" s="231" t="n"/>
      <x:c r="Q21" s="247" t="n"/>
      <x:c r="R21" s="247" t="n"/>
      <x:c r="S21" s="214" t="inlineStr">
        <x:is>
          <x:t xml:space="preserve">Open for review</x:t>
        </x:is>
      </x:c>
    </x:row>
    <x:row r="22" s="202" customFormat="1" ht="25.5" customHeight="1">
      <x:c r="A22" s="231" t="inlineStr">
        <x:is>
          <x:t xml:space="preserve">BP-019</x:t>
        </x:is>
      </x:c>
      <x:c r="B22" s="231" t="inlineStr">
        <x:is>
          <x:t xml:space="preserve">Joshua</x:t>
        </x:is>
      </x:c>
      <x:c r="C22" s="231" t="inlineStr">
        <x:is>
          <x:t xml:space="preserve">Scripture</x:t>
        </x:is>
      </x:c>
      <x:c r="D22" s="231" t="inlineStr">
        <x:is>
          <x:t xml:space="preserve">Biblical People — Shared Canon</x:t>
        </x:is>
      </x:c>
      <x:c r="E22" s="231" t="inlineStr">
        <x:is>
          <x:t xml:space="preserve">Person</x:t>
        </x:is>
      </x:c>
      <x:c r="F22" s="231" t="inlineStr">
        <x:is>
          <x:t xml:space="preserve">Successor to Moses who leads Israel into Canaan; associated with courage, covenant, and conquest narratives.</x:t>
        </x:is>
      </x:c>
      <x:c r="G22" s="231" t="n">
        <x:v>5</x:v>
      </x:c>
      <x:c r="H22" s="231" t="inlineStr">
        <x:is>
          <x:t xml:space="preserve">5 — Foundational</x:t>
        </x:is>
      </x:c>
      <x:c r="I22" s="231" t="inlineStr">
        <x:is>
          <x:t xml:space="preserve">Exceptional</x:t>
        </x:is>
      </x:c>
      <x:c r="J22" s="231" t="str">
        <x:v>Rare</x:v>
      </x:c>
      <x:c r="K22" s="231" t="inlineStr">
        <x:is>
          <x:t xml:space="preserve">Yes</x:t>
        </x:is>
      </x:c>
      <x:c r="L22" s="231" t="inlineStr">
        <x:is>
          <x:t xml:space="preserve">Exodus 17; Numbers 13–14, 27; Joshua | Conquest period | Shared canon</x:t>
        </x:is>
      </x:c>
      <x:c r="M22" s="231" t="inlineStr">
        <x:is>
          <x:t xml:space="preserve">Moses; Caleb; Rahab; Jericho</x:t>
        </x:is>
      </x:c>
      <x:c r="N22" s="231" t="inlineStr">
        <x:is>
          <x:t xml:space="preserve">Idea</x:t>
        </x:is>
      </x:c>
      <x:c r="O22" s="231" t="str">
        <x:v>v20: User approved the v19 rarity baseline: Uncommon → Rare. Applied as a working tier; the recorded composition/interpretation condition remains open. Rationale and conditions: Rarity Review.</x:v>
      </x:c>
      <x:c r="P22" s="231" t="n"/>
      <x:c r="Q22" s="247" t="n"/>
      <x:c r="R22" s="247" t="n"/>
      <x:c r="S22" s="214" t="inlineStr">
        <x:is>
          <x:t xml:space="preserve">Open for review</x:t>
        </x:is>
      </x:c>
    </x:row>
    <x:row r="23" s="202" customFormat="1" ht="25.5" customHeight="1">
      <x:c r="A23" s="231" t="inlineStr">
        <x:is>
          <x:t xml:space="preserve">BP-020</x:t>
        </x:is>
      </x:c>
      <x:c r="B23" s="231" t="inlineStr">
        <x:is>
          <x:t xml:space="preserve">Ezekiel</x:t>
        </x:is>
      </x:c>
      <x:c r="C23" s="231" t="inlineStr">
        <x:is>
          <x:t xml:space="preserve">Scripture</x:t>
        </x:is>
      </x:c>
      <x:c r="D23" s="231" t="inlineStr">
        <x:is>
          <x:t xml:space="preserve">Biblical People — Shared Canon</x:t>
        </x:is>
      </x:c>
      <x:c r="E23" s="231" t="inlineStr">
        <x:is>
          <x:t xml:space="preserve">Person</x:t>
        </x:is>
      </x:c>
      <x:c r="F23" s="231" t="inlineStr">
        <x:is>
          <x:t xml:space="preserve">Exilic prophet known for vivid visions, symbolic actions, judgment, restoration, and the new temple.</x:t>
        </x:is>
      </x:c>
      <x:c r="G23" s="231" t="n">
        <x:v>5</x:v>
      </x:c>
      <x:c r="H23" s="231" t="inlineStr">
        <x:is>
          <x:t xml:space="preserve">5 — Foundational</x:t>
        </x:is>
      </x:c>
      <x:c r="I23" s="231" t="inlineStr">
        <x:is>
          <x:t xml:space="preserve">High</x:t>
        </x:is>
      </x:c>
      <x:c r="J23" s="231" t="str">
        <x:v>Uncommon</x:v>
      </x:c>
      <x:c r="K23" s="231" t="inlineStr">
        <x:is>
          <x:t xml:space="preserve">Maybe</x:t>
        </x:is>
      </x:c>
      <x:c r="L23" s="231" t="inlineStr">
        <x:is>
          <x:t xml:space="preserve">Ezekiel | Babylonian exile | Shared canon</x:t>
        </x:is>
      </x:c>
      <x:c r="M23" s="231" t="inlineStr">
        <x:is>
          <x:t xml:space="preserve">Jeremiah; Daniel; Babylonian exile</x:t>
        </x:is>
      </x:c>
      <x:c r="N23" s="231" t="inlineStr">
        <x:is>
          <x:t xml:space="preserve">Idea</x:t>
        </x:is>
      </x:c>
      <x:c r="O23" s="231"/>
      <x:c r="P23" s="231" t="n"/>
      <x:c r="Q23" s="247" t="n"/>
      <x:c r="R23" s="247" t="n"/>
      <x:c r="S23" s="214" t="inlineStr">
        <x:is>
          <x:t xml:space="preserve">Open for review</x:t>
        </x:is>
      </x:c>
    </x:row>
    <x:row r="24">
      <x:c r="A24" s="231" t="inlineStr">
        <x:is>
          <x:t xml:space="preserve">BP-021</x:t>
        </x:is>
      </x:c>
      <x:c r="B24" s="231" t="inlineStr">
        <x:is>
          <x:t xml:space="preserve">Aaron</x:t>
        </x:is>
      </x:c>
      <x:c r="C24" s="231" t="inlineStr">
        <x:is>
          <x:t xml:space="preserve">Scripture</x:t>
        </x:is>
      </x:c>
      <x:c r="D24" s="231" t="inlineStr">
        <x:is>
          <x:t xml:space="preserve">Biblical People — Shared Canon</x:t>
        </x:is>
      </x:c>
      <x:c r="E24" s="231" t="inlineStr">
        <x:is>
          <x:t xml:space="preserve">Person</x:t>
        </x:is>
      </x:c>
      <x:c r="F24" s="231" t="inlineStr">
        <x:is>
          <x:t xml:space="preserve">Brother of Moses and Israel’s first high priest; central to priesthood, worship, and wilderness failures.</x:t>
        </x:is>
      </x:c>
      <x:c r="G24" s="231" t="n">
        <x:v>5</x:v>
      </x:c>
      <x:c r="H24" s="231" t="inlineStr">
        <x:is>
          <x:t xml:space="preserve">5 — Foundational</x:t>
        </x:is>
      </x:c>
      <x:c r="I24" s="231" t="inlineStr">
        <x:is>
          <x:t xml:space="preserve">High</x:t>
        </x:is>
      </x:c>
      <x:c r="J24" s="231" t="str">
        <x:v>Uncommon</x:v>
      </x:c>
      <x:c r="K24" s="231" t="inlineStr">
        <x:is>
          <x:t xml:space="preserve">Maybe</x:t>
        </x:is>
      </x:c>
      <x:c r="L24" s="231" t="inlineStr">
        <x:is>
          <x:t xml:space="preserve">Exodus–Numbers | Exodus and wilderness period | Shared canon</x:t>
        </x:is>
      </x:c>
      <x:c r="M24" s="231" t="inlineStr">
        <x:is>
          <x:t xml:space="preserve">Moses; Miriam; Nadab; Abihu; Eleazar; Ithamar</x:t>
        </x:is>
      </x:c>
      <x:c r="N24" s="231" t="inlineStr">
        <x:is>
          <x:t xml:space="preserve">Idea</x:t>
        </x:is>
      </x:c>
      <x:c r="O24" s="231"/>
      <x:c r="P24" s="231" t="n"/>
      <x:c r="Q24" s="247" t="n"/>
      <x:c r="R24" s="247" t="n"/>
      <x:c r="S24" s="214" t="inlineStr">
        <x:is>
          <x:t xml:space="preserve">Open for review</x:t>
        </x:is>
      </x:c>
    </x:row>
    <x:row r="25" s="202" customFormat="1" ht="25.5" customHeight="1">
      <x:c r="A25" s="231" t="inlineStr">
        <x:is>
          <x:t xml:space="preserve">BP-022</x:t>
        </x:is>
      </x:c>
      <x:c r="B25" s="231" t="inlineStr">
        <x:is>
          <x:t xml:space="preserve">Ruth</x:t>
        </x:is>
      </x:c>
      <x:c r="C25" s="231" t="inlineStr">
        <x:is>
          <x:t xml:space="preserve">Scripture</x:t>
        </x:is>
      </x:c>
      <x:c r="D25" s="231" t="inlineStr">
        <x:is>
          <x:t xml:space="preserve">Biblical People — Shared Canon</x:t>
        </x:is>
      </x:c>
      <x:c r="E25" s="231" t="inlineStr">
        <x:is>
          <x:t xml:space="preserve">Person</x:t>
        </x:is>
      </x:c>
      <x:c r="F25" s="231" t="inlineStr">
        <x:is>
          <x:t xml:space="preserve">Moabite widow whose loyalty to Naomi and marriage to Boaz place her in David’s ancestry.</x:t>
        </x:is>
      </x:c>
      <x:c r="G25" s="231" t="n">
        <x:v>4</x:v>
      </x:c>
      <x:c r="H25" s="231" t="inlineStr">
        <x:is>
          <x:t xml:space="preserve">4 — Major</x:t>
        </x:is>
      </x:c>
      <x:c r="I25" s="231" t="inlineStr">
        <x:is>
          <x:t xml:space="preserve">High</x:t>
        </x:is>
      </x:c>
      <x:c r="J25" s="231" t="str">
        <x:v>Uncommon</x:v>
      </x:c>
      <x:c r="K25" s="231" t="inlineStr">
        <x:is>
          <x:t xml:space="preserve">Maybe</x:t>
        </x:is>
      </x:c>
      <x:c r="L25" s="231" t="inlineStr">
        <x:is>
          <x:t xml:space="preserve">Ruth | Judges period | Shared canon</x:t>
        </x:is>
      </x:c>
      <x:c r="M25" s="231" t="inlineStr">
        <x:is>
          <x:t xml:space="preserve">Naomi; Boaz; David</x:t>
        </x:is>
      </x:c>
      <x:c r="N25" s="231" t="inlineStr">
        <x:is>
          <x:t xml:space="preserve">Idea</x:t>
        </x:is>
      </x:c>
      <x:c r="O25" s="231"/>
      <x:c r="P25" s="231" t="n"/>
      <x:c r="Q25" s="247" t="n"/>
      <x:c r="R25" s="247" t="n"/>
      <x:c r="S25" s="214" t="inlineStr">
        <x:is>
          <x:t xml:space="preserve">Open for review</x:t>
        </x:is>
      </x:c>
    </x:row>
    <x:row r="26" s="202" customFormat="1" ht="92" customHeight="1">
      <x:c r="A26" s="231" t="inlineStr">
        <x:is>
          <x:t xml:space="preserve">BP-023</x:t>
        </x:is>
      </x:c>
      <x:c r="B26" s="231" t="inlineStr">
        <x:is>
          <x:t xml:space="preserve">Esther</x:t>
        </x:is>
      </x:c>
      <x:c r="C26" s="231" t="inlineStr">
        <x:is>
          <x:t xml:space="preserve">Scripture</x:t>
        </x:is>
      </x:c>
      <x:c r="D26" s="231" t="inlineStr">
        <x:is>
          <x:t xml:space="preserve">Biblical People — Shared Canon</x:t>
        </x:is>
      </x:c>
      <x:c r="E26" s="231" t="inlineStr">
        <x:is>
          <x:t xml:space="preserve">Person</x:t>
        </x:is>
      </x:c>
      <x:c r="F26" s="231" t="inlineStr">
        <x:is>
          <x:t xml:space="preserve">Jewish queen who risks her position to preserve her people from Haman’s plot.</x:t>
        </x:is>
      </x:c>
      <x:c r="G26" s="231" t="n">
        <x:v>4</x:v>
      </x:c>
      <x:c r="H26" s="231" t="inlineStr">
        <x:is>
          <x:t xml:space="preserve">4 — Major</x:t>
        </x:is>
      </x:c>
      <x:c r="I26" s="231" t="inlineStr">
        <x:is>
          <x:t xml:space="preserve">Exceptional</x:t>
        </x:is>
      </x:c>
      <x:c r="J26" s="231" t="str">
        <x:v>Rare</x:v>
      </x:c>
      <x:c r="K26" s="231" t="inlineStr">
        <x:is>
          <x:t xml:space="preserve">Yes</x:t>
        </x:is>
      </x:c>
      <x:c r="L26" s="231" t="inlineStr">
        <x:is>
          <x:t xml:space="preserve">Esther | Persian period | Shared canon</x:t>
        </x:is>
      </x:c>
      <x:c r="M26" s="231" t="inlineStr">
        <x:is>
          <x:t xml:space="preserve">Mordecai; Haman; Ahasuerus; Vashti</x:t>
        </x:is>
      </x:c>
      <x:c r="N26" s="231" t="inlineStr">
        <x:is>
          <x:t xml:space="preserve">Idea</x:t>
        </x:is>
      </x:c>
      <x:c r="O26" s="231" t="str">
        <x:v>v20: User approved the v19 rarity baseline: Uncommon → Rare. Applied as a working tier; the recorded composition/interpretation condition remains open. Rationale and conditions: Rarity Review.</x:v>
      </x:c>
      <x:c r="P26" s="231" t="inlineStr">
        <x:is>
          <x:t xml:space="preserve">Related context — distinct accounts, practices or background:
• Mordecai: Jewish exile and guardian of Esther whose refusal to honor Haman helps trigger the central conflict. Context: Esther | Persian period | Shared canon.
• Mordecai's Royal Robe: Royal clothing marks Mordecai's public honor and later elevation in the reversal of Haman's plot. Context: Esther 6:7–11; 8:15 | Persian period | Shared canon.</x:t>
        </x:is>
      </x:c>
      <x:c r="Q26" s="247" t="n"/>
      <x:c r="R26" s="247" t="n"/>
      <x:c r="S26" s="214" t="inlineStr">
        <x:is>
          <x:t xml:space="preserve">Open for review</x:t>
        </x:is>
      </x:c>
    </x:row>
    <x:row r="27" s="202" customFormat="1" ht="25.5" customHeight="1">
      <x:c r="A27" s="231" t="inlineStr">
        <x:is>
          <x:t xml:space="preserve">BP-024</x:t>
        </x:is>
      </x:c>
      <x:c r="B27" s="231" t="inlineStr">
        <x:is>
          <x:t xml:space="preserve">Sarah</x:t>
        </x:is>
      </x:c>
      <x:c r="C27" s="231" t="inlineStr">
        <x:is>
          <x:t xml:space="preserve">Scripture</x:t>
        </x:is>
      </x:c>
      <x:c r="D27" s="231" t="inlineStr">
        <x:is>
          <x:t xml:space="preserve">Biblical People — Shared Canon</x:t>
        </x:is>
      </x:c>
      <x:c r="E27" s="231" t="inlineStr">
        <x:is>
          <x:t xml:space="preserve">Person</x:t>
        </x:is>
      </x:c>
      <x:c r="F27" s="231" t="inlineStr">
        <x:is>
          <x:t xml:space="preserve">Wife of Abraham and mother of Isaac; central to covenant promise and the long-awaited birth narrative.</x:t>
        </x:is>
      </x:c>
      <x:c r="G27" s="231" t="n">
        <x:v>4</x:v>
      </x:c>
      <x:c r="H27" s="231" t="inlineStr">
        <x:is>
          <x:t xml:space="preserve">4 — Major</x:t>
        </x:is>
      </x:c>
      <x:c r="I27" s="231" t="inlineStr">
        <x:is>
          <x:t xml:space="preserve">High</x:t>
        </x:is>
      </x:c>
      <x:c r="J27" s="231" t="str">
        <x:v>Common</x:v>
      </x:c>
      <x:c r="K27" s="231" t="inlineStr">
        <x:is>
          <x:t xml:space="preserve">Maybe</x:t>
        </x:is>
      </x:c>
      <x:c r="L27" s="231" t="inlineStr">
        <x:is>
          <x:t xml:space="preserve">Genesis 11–23 | Patriarchal period | Shared canon</x:t>
        </x:is>
      </x:c>
      <x:c r="M27" s="231" t="inlineStr">
        <x:is>
          <x:t xml:space="preserve">Abraham; Hagar; Isaac</x:t>
        </x:is>
      </x:c>
      <x:c r="N27" s="231" t="inlineStr">
        <x:is>
          <x:t xml:space="preserve">Idea</x:t>
        </x:is>
      </x:c>
      <x:c r="O27" s="231"/>
      <x:c r="P27" s="231" t="n"/>
      <x:c r="Q27" s="247" t="n"/>
      <x:c r="R27" s="247" t="n"/>
      <x:c r="S27" s="214" t="inlineStr">
        <x:is>
          <x:t xml:space="preserve">Open for review</x:t>
        </x:is>
      </x:c>
    </x:row>
    <x:row r="28" s="202" customFormat="1" ht="25.5" customHeight="1">
      <x:c r="A28" s="231" t="inlineStr">
        <x:is>
          <x:t xml:space="preserve">BP-025</x:t>
        </x:is>
      </x:c>
      <x:c r="B28" s="231" t="inlineStr">
        <x:is>
          <x:t xml:space="preserve">Mary Magdalene</x:t>
        </x:is>
      </x:c>
      <x:c r="C28" s="231" t="inlineStr">
        <x:is>
          <x:t xml:space="preserve">Scripture</x:t>
        </x:is>
      </x:c>
      <x:c r="D28" s="231" t="inlineStr">
        <x:is>
          <x:t xml:space="preserve">Biblical People — Shared Canon</x:t>
        </x:is>
      </x:c>
      <x:c r="E28" s="231" t="inlineStr">
        <x:is>
          <x:t xml:space="preserve">Person</x:t>
        </x:is>
      </x:c>
      <x:c r="F28" s="231" t="inlineStr">
        <x:is>
          <x:t xml:space="preserve">Disciple of Jesus and prominent resurrection witness, especially in John 20.</x:t>
        </x:is>
      </x:c>
      <x:c r="G28" s="231" t="n">
        <x:v>4</x:v>
      </x:c>
      <x:c r="H28" s="231" t="inlineStr">
        <x:is>
          <x:t xml:space="preserve">4 — Major</x:t>
        </x:is>
      </x:c>
      <x:c r="I28" s="231" t="inlineStr">
        <x:is>
          <x:t xml:space="preserve">High</x:t>
        </x:is>
      </x:c>
      <x:c r="J28" s="231" t="str">
        <x:v>Uncommon</x:v>
      </x:c>
      <x:c r="K28" s="231" t="inlineStr">
        <x:is>
          <x:t xml:space="preserve">Maybe</x:t>
        </x:is>
      </x:c>
      <x:c r="L28" s="231" t="inlineStr">
        <x:is>
          <x:t xml:space="preserve">Luke 8; Matthew 27–28; Mark 15–16; John 19–20 | First century | Shared canon</x:t>
        </x:is>
      </x:c>
      <x:c r="M28" s="231" t="inlineStr">
        <x:is>
          <x:t xml:space="preserve">Jesus Christ; Crucifixion; Empty Tomb; Resurrection</x:t>
        </x:is>
      </x:c>
      <x:c r="N28" s="231" t="inlineStr">
        <x:is>
          <x:t xml:space="preserve">Idea</x:t>
        </x:is>
      </x:c>
      <x:c r="O28" s="231"/>
      <x:c r="P28" s="231" t="n"/>
      <x:c r="Q28" s="247" t="n"/>
      <x:c r="R28" s="247" t="n"/>
      <x:c r="S28" s="214" t="inlineStr">
        <x:is>
          <x:t xml:space="preserve">Open for review</x:t>
        </x:is>
      </x:c>
    </x:row>
    <x:row r="29" s="202" customFormat="1" ht="25.5" customHeight="1">
      <x:c r="A29" s="231" t="inlineStr">
        <x:is>
          <x:t xml:space="preserve">BP-026</x:t>
        </x:is>
      </x:c>
      <x:c r="B29" s="231" t="inlineStr">
        <x:is>
          <x:t xml:space="preserve">Joseph of Nazareth</x:t>
        </x:is>
      </x:c>
      <x:c r="C29" s="231" t="inlineStr">
        <x:is>
          <x:t xml:space="preserve">Scripture</x:t>
        </x:is>
      </x:c>
      <x:c r="D29" s="231" t="inlineStr">
        <x:is>
          <x:t xml:space="preserve">Biblical People — Shared Canon</x:t>
        </x:is>
      </x:c>
      <x:c r="E29" s="231" t="inlineStr">
        <x:is>
          <x:t xml:space="preserve">Person</x:t>
        </x:is>
      </x:c>
      <x:c r="F29" s="231" t="inlineStr">
        <x:is>
          <x:t xml:space="preserve">Husband of Mary and legal father of Jesus; models faithful obedience in the infancy narratives.</x:t>
        </x:is>
      </x:c>
      <x:c r="G29" s="231" t="n">
        <x:v>4</x:v>
      </x:c>
      <x:c r="H29" s="231" t="inlineStr">
        <x:is>
          <x:t xml:space="preserve">4 — Major</x:t>
        </x:is>
      </x:c>
      <x:c r="I29" s="231" t="inlineStr">
        <x:is>
          <x:t xml:space="preserve">High</x:t>
        </x:is>
      </x:c>
      <x:c r="J29" s="231" t="str">
        <x:v>Uncommon</x:v>
      </x:c>
      <x:c r="K29" s="231" t="inlineStr">
        <x:is>
          <x:t xml:space="preserve">Maybe</x:t>
        </x:is>
      </x:c>
      <x:c r="L29" s="231" t="inlineStr">
        <x:is>
          <x:t xml:space="preserve">Matthew 1–2; Luke 1–2 | First century | Shared canon</x:t>
        </x:is>
      </x:c>
      <x:c r="M29" s="231" t="inlineStr">
        <x:is>
          <x:t xml:space="preserve">Mary; Jesus Christ; Nativity; Flight into Egypt</x:t>
        </x:is>
      </x:c>
      <x:c r="N29" s="231" t="inlineStr">
        <x:is>
          <x:t xml:space="preserve">Idea</x:t>
        </x:is>
      </x:c>
      <x:c r="O29" s="231"/>
      <x:c r="P29" s="231" t="n"/>
      <x:c r="Q29" s="247" t="n"/>
      <x:c r="R29" s="247" t="n"/>
      <x:c r="S29" s="214" t="inlineStr">
        <x:is>
          <x:t xml:space="preserve">Open for review</x:t>
        </x:is>
      </x:c>
    </x:row>
    <x:row r="30">
      <x:c r="A30" s="231" t="inlineStr">
        <x:is>
          <x:t xml:space="preserve">BP-027</x:t>
        </x:is>
      </x:c>
      <x:c r="B30" s="231" t="inlineStr">
        <x:is>
          <x:t xml:space="preserve">Job</x:t>
        </x:is>
      </x:c>
      <x:c r="C30" s="231" t="inlineStr">
        <x:is>
          <x:t xml:space="preserve">Scripture</x:t>
        </x:is>
      </x:c>
      <x:c r="D30" s="231" t="inlineStr">
        <x:is>
          <x:t xml:space="preserve">Biblical People — Shared Canon</x:t>
        </x:is>
      </x:c>
      <x:c r="E30" s="231" t="inlineStr">
        <x:is>
          <x:t xml:space="preserve">Person</x:t>
        </x:is>
      </x:c>
      <x:c r="F30" s="231" t="inlineStr">
        <x:is>
          <x:t xml:space="preserve">Righteous sufferer whose book explores suffering, divine wisdom, integrity, and human limitation.</x:t>
        </x:is>
      </x:c>
      <x:c r="G30" s="231" t="n">
        <x:v>4</x:v>
      </x:c>
      <x:c r="H30" s="231" t="inlineStr">
        <x:is>
          <x:t xml:space="preserve">4 — Major</x:t>
        </x:is>
      </x:c>
      <x:c r="I30" s="231" t="inlineStr">
        <x:is>
          <x:t xml:space="preserve">High</x:t>
        </x:is>
      </x:c>
      <x:c r="J30" s="231" t="str">
        <x:v>Rare</x:v>
      </x:c>
      <x:c r="K30" s="231" t="inlineStr">
        <x:is>
          <x:t xml:space="preserve">Maybe</x:t>
        </x:is>
      </x:c>
      <x:c r="L30" s="231" t="inlineStr">
        <x:is>
          <x:t xml:space="preserve">Job | Wisdom literature setting | Shared canon</x:t>
        </x:is>
      </x:c>
      <x:c r="M30" s="231" t="inlineStr">
        <x:is>
          <x:t xml:space="preserve">Job’s friends; suffering; wisdom</x:t>
        </x:is>
      </x:c>
      <x:c r="N30" s="231" t="inlineStr">
        <x:is>
          <x:t xml:space="preserve">Idea</x:t>
        </x:is>
      </x:c>
      <x:c r="O30" s="231" t="str">
        <x:v>v20: User approved the v19 rarity baseline: Uncommon → Rare. Tier approved; artwork completion is not implied. Rationale and conditions: Rarity Review.</x:v>
      </x:c>
      <x:c r="P30" s="231" t="n"/>
      <x:c r="Q30" s="247" t="n"/>
      <x:c r="R30" s="247" t="n"/>
      <x:c r="S30" s="214" t="inlineStr">
        <x:is>
          <x:t xml:space="preserve">Open for review</x:t>
        </x:is>
      </x:c>
    </x:row>
    <x:row r="31">
      <x:c r="A31" s="231" t="inlineStr">
        <x:is>
          <x:t xml:space="preserve">BP-028</x:t>
        </x:is>
      </x:c>
      <x:c r="B31" s="231" t="inlineStr">
        <x:is>
          <x:t xml:space="preserve">Elisha</x:t>
        </x:is>
      </x:c>
      <x:c r="C31" s="231" t="inlineStr">
        <x:is>
          <x:t xml:space="preserve">Scripture</x:t>
        </x:is>
      </x:c>
      <x:c r="D31" s="231" t="inlineStr">
        <x:is>
          <x:t xml:space="preserve">Biblical People — Shared Canon</x:t>
        </x:is>
      </x:c>
      <x:c r="E31" s="231" t="inlineStr">
        <x:is>
          <x:t xml:space="preserve">Person</x:t>
        </x:is>
      </x:c>
      <x:c r="F31" s="231" t="inlineStr">
        <x:is>
          <x:t xml:space="preserve">Prophetic successor to Elijah whose ministry includes healings, signs, and counsel during Israel’s monarchy.</x:t>
        </x:is>
      </x:c>
      <x:c r="G31" s="231" t="n">
        <x:v>4</x:v>
      </x:c>
      <x:c r="H31" s="231" t="inlineStr">
        <x:is>
          <x:t xml:space="preserve">4 — Major</x:t>
        </x:is>
      </x:c>
      <x:c r="I31" s="231" t="inlineStr">
        <x:is>
          <x:t xml:space="preserve">High</x:t>
        </x:is>
      </x:c>
      <x:c r="J31" s="231" t="str">
        <x:v>Common</x:v>
      </x:c>
      <x:c r="K31" s="231" t="inlineStr">
        <x:is>
          <x:t xml:space="preserve">Maybe</x:t>
        </x:is>
      </x:c>
      <x:c r="L31" s="231" t="inlineStr">
        <x:is>
          <x:t xml:space="preserve">1 Kings 19; 2 Kings 2–13 | Divided monarchy | Shared canon</x:t>
        </x:is>
      </x:c>
      <x:c r="M31" s="231" t="inlineStr">
        <x:is>
          <x:t xml:space="preserve">Elijah; Naaman; Gehazi; Jehoram of Israel</x:t>
        </x:is>
      </x:c>
      <x:c r="N31" s="231" t="inlineStr">
        <x:is>
          <x:t xml:space="preserve">Idea</x:t>
        </x:is>
      </x:c>
      <x:c r="O31" s="231"/>
      <x:c r="P31" s="231" t="n"/>
      <x:c r="Q31" s="247" t="n"/>
      <x:c r="R31" s="247" t="n"/>
      <x:c r="S31" s="214" t="inlineStr">
        <x:is>
          <x:t xml:space="preserve">Open for review</x:t>
        </x:is>
      </x:c>
    </x:row>
    <x:row r="32" s="202" customFormat="1" ht="25.5" customHeight="1">
      <x:c r="A32" s="231" t="inlineStr">
        <x:is>
          <x:t xml:space="preserve">BP-029</x:t>
        </x:is>
      </x:c>
      <x:c r="B32" s="231" t="inlineStr">
        <x:is>
          <x:t xml:space="preserve">Deborah</x:t>
        </x:is>
      </x:c>
      <x:c r="C32" s="231" t="inlineStr">
        <x:is>
          <x:t xml:space="preserve">Scripture</x:t>
        </x:is>
      </x:c>
      <x:c r="D32" s="231" t="inlineStr">
        <x:is>
          <x:t xml:space="preserve">Biblical People — Shared Canon</x:t>
        </x:is>
      </x:c>
      <x:c r="E32" s="231" t="inlineStr">
        <x:is>
          <x:t xml:space="preserve">Person</x:t>
        </x:is>
      </x:c>
      <x:c r="F32" s="231" t="inlineStr">
        <x:is>
          <x:t xml:space="preserve">Prophet and judge who leads Israel with Barak in the victory celebrated in Judges 4–5.</x:t>
        </x:is>
      </x:c>
      <x:c r="G32" s="231" t="n">
        <x:v>4</x:v>
      </x:c>
      <x:c r="H32" s="231" t="inlineStr">
        <x:is>
          <x:t xml:space="preserve">4 — Major</x:t>
        </x:is>
      </x:c>
      <x:c r="I32" s="231" t="inlineStr">
        <x:is>
          <x:t xml:space="preserve">High</x:t>
        </x:is>
      </x:c>
      <x:c r="J32" s="231" t="str">
        <x:v>Common</x:v>
      </x:c>
      <x:c r="K32" s="231" t="inlineStr">
        <x:is>
          <x:t xml:space="preserve">Maybe</x:t>
        </x:is>
      </x:c>
      <x:c r="L32" s="231" t="inlineStr">
        <x:is>
          <x:t xml:space="preserve">Judges 4–5 | Judges period | Shared canon</x:t>
        </x:is>
      </x:c>
      <x:c r="M32" s="231" t="inlineStr">
        <x:is>
          <x:t xml:space="preserve">Barak; Jael; Sisera</x:t>
        </x:is>
      </x:c>
      <x:c r="N32" s="231" t="inlineStr">
        <x:is>
          <x:t xml:space="preserve">Idea</x:t>
        </x:is>
      </x:c>
      <x:c r="O32" s="231"/>
      <x:c r="P32" s="231" t="n"/>
      <x:c r="Q32" s="247" t="n"/>
      <x:c r="R32" s="247" t="n"/>
      <x:c r="S32" s="214" t="inlineStr">
        <x:is>
          <x:t xml:space="preserve">Open for review</x:t>
        </x:is>
      </x:c>
    </x:row>
    <x:row r="33">
      <x:c r="A33" s="231" t="inlineStr">
        <x:is>
          <x:t xml:space="preserve">BP-030</x:t>
        </x:is>
      </x:c>
      <x:c r="B33" s="231" t="inlineStr">
        <x:is>
          <x:t xml:space="preserve">Gideon</x:t>
        </x:is>
      </x:c>
      <x:c r="C33" s="231" t="inlineStr">
        <x:is>
          <x:t xml:space="preserve">Scripture</x:t>
        </x:is>
      </x:c>
      <x:c r="D33" s="231" t="inlineStr">
        <x:is>
          <x:t xml:space="preserve">Biblical People — Shared Canon</x:t>
        </x:is>
      </x:c>
      <x:c r="E33" s="231" t="inlineStr">
        <x:is>
          <x:t xml:space="preserve">Person</x:t>
        </x:is>
      </x:c>
      <x:c r="F33" s="231" t="inlineStr">
        <x:is>
          <x:t xml:space="preserve">Judge called from obscurity to defeat Midian, followed by a morally complicated legacy.</x:t>
        </x:is>
      </x:c>
      <x:c r="G33" s="231" t="n">
        <x:v>4</x:v>
      </x:c>
      <x:c r="H33" s="231" t="inlineStr">
        <x:is>
          <x:t xml:space="preserve">4 — Major</x:t>
        </x:is>
      </x:c>
      <x:c r="I33" s="231" t="inlineStr">
        <x:is>
          <x:t xml:space="preserve">High</x:t>
        </x:is>
      </x:c>
      <x:c r="J33" s="231" t="str">
        <x:v>Common</x:v>
      </x:c>
      <x:c r="K33" s="231" t="inlineStr">
        <x:is>
          <x:t xml:space="preserve">Maybe</x:t>
        </x:is>
      </x:c>
      <x:c r="L33" s="231" t="inlineStr">
        <x:is>
          <x:t xml:space="preserve">Judges 6–8 | Judges period | Shared canon</x:t>
        </x:is>
      </x:c>
      <x:c r="M33" s="231" t="inlineStr">
        <x:is>
          <x:t xml:space="preserve">Abimelech son of Gideon; Midianites</x:t>
        </x:is>
      </x:c>
      <x:c r="N33" s="231" t="inlineStr">
        <x:is>
          <x:t xml:space="preserve">Idea</x:t>
        </x:is>
      </x:c>
      <x:c r="O33" s="231"/>
      <x:c r="P33" s="231" t="n"/>
      <x:c r="Q33" s="247" t="n"/>
      <x:c r="R33" s="247" t="n"/>
      <x:c r="S33" s="214" t="inlineStr">
        <x:is>
          <x:t xml:space="preserve">Open for review</x:t>
        </x:is>
      </x:c>
    </x:row>
    <x:row r="34" s="202" customFormat="1" ht="25.5" customHeight="1">
      <x:c r="A34" s="231" t="inlineStr">
        <x:is>
          <x:t xml:space="preserve">BP-031</x:t>
        </x:is>
      </x:c>
      <x:c r="B34" s="231" t="inlineStr">
        <x:is>
          <x:t xml:space="preserve">Samson</x:t>
        </x:is>
      </x:c>
      <x:c r="C34" s="231" t="inlineStr">
        <x:is>
          <x:t xml:space="preserve">Scripture</x:t>
        </x:is>
      </x:c>
      <x:c r="D34" s="231" t="inlineStr">
        <x:is>
          <x:t xml:space="preserve">Biblical People — Shared Canon</x:t>
        </x:is>
      </x:c>
      <x:c r="E34" s="231" t="inlineStr">
        <x:is>
          <x:t xml:space="preserve">Person</x:t>
        </x:is>
      </x:c>
      <x:c r="F34" s="231" t="inlineStr">
        <x:is>
          <x:t xml:space="preserve">Judge of extraordinary strength whose vows, victories, and failures create one of Judges’ most vivid narratives.</x:t>
        </x:is>
      </x:c>
      <x:c r="G34" s="231" t="n">
        <x:v>4</x:v>
      </x:c>
      <x:c r="H34" s="231" t="inlineStr">
        <x:is>
          <x:t xml:space="preserve">4 — Major</x:t>
        </x:is>
      </x:c>
      <x:c r="I34" s="231" t="inlineStr">
        <x:is>
          <x:t xml:space="preserve">Exceptional</x:t>
        </x:is>
      </x:c>
      <x:c r="J34" s="231" t="str">
        <x:v>Uncommon</x:v>
      </x:c>
      <x:c r="K34" s="231" t="inlineStr">
        <x:is>
          <x:t xml:space="preserve">Yes</x:t>
        </x:is>
      </x:c>
      <x:c r="L34" s="231" t="inlineStr">
        <x:is>
          <x:t xml:space="preserve">Judges 13–16 | Judges period | Shared canon</x:t>
        </x:is>
      </x:c>
      <x:c r="M34" s="231" t="inlineStr">
        <x:is>
          <x:t xml:space="preserve">Manoah; Delilah; Philistines</x:t>
        </x:is>
      </x:c>
      <x:c r="N34" s="231" t="inlineStr">
        <x:is>
          <x:t xml:space="preserve">Idea</x:t>
        </x:is>
      </x:c>
      <x:c r="O34" s="231"/>
      <x:c r="P34" s="231" t="n"/>
      <x:c r="Q34" s="247" t="n"/>
      <x:c r="R34" s="247" t="n"/>
      <x:c r="S34" s="214" t="inlineStr">
        <x:is>
          <x:t xml:space="preserve">Open for review</x:t>
        </x:is>
      </x:c>
    </x:row>
    <x:row r="35" s="202" customFormat="1" ht="25.5" customHeight="1">
      <x:c r="A35" s="231" t="inlineStr">
        <x:is>
          <x:t xml:space="preserve">BP-032</x:t>
        </x:is>
      </x:c>
      <x:c r="B35" s="231" t="inlineStr">
        <x:is>
          <x:t xml:space="preserve">Saul</x:t>
        </x:is>
      </x:c>
      <x:c r="C35" s="231" t="inlineStr">
        <x:is>
          <x:t xml:space="preserve">Scripture</x:t>
        </x:is>
      </x:c>
      <x:c r="D35" s="231" t="inlineStr">
        <x:is>
          <x:t xml:space="preserve">Biblical People — Shared Canon</x:t>
        </x:is>
      </x:c>
      <x:c r="E35" s="231" t="inlineStr">
        <x:is>
          <x:t xml:space="preserve">Person</x:t>
        </x:is>
      </x:c>
      <x:c r="F35" s="231" t="inlineStr">
        <x:is>
          <x:t xml:space="preserve">Israel’s first king; tragic rise and fall provides a foil to David and a study of kingship.</x:t>
        </x:is>
      </x:c>
      <x:c r="G35" s="231" t="n">
        <x:v>4</x:v>
      </x:c>
      <x:c r="H35" s="231" t="inlineStr">
        <x:is>
          <x:t xml:space="preserve">4 — Major</x:t>
        </x:is>
      </x:c>
      <x:c r="I35" s="231" t="inlineStr">
        <x:is>
          <x:t xml:space="preserve">High</x:t>
        </x:is>
      </x:c>
      <x:c r="J35" s="231" t="str">
        <x:v>Common</x:v>
      </x:c>
      <x:c r="K35" s="231" t="inlineStr">
        <x:is>
          <x:t xml:space="preserve">Maybe</x:t>
        </x:is>
      </x:c>
      <x:c r="L35" s="231" t="inlineStr">
        <x:is>
          <x:t xml:space="preserve">1 Samuel 9–31 | Early united monarchy | Shared canon</x:t>
        </x:is>
      </x:c>
      <x:c r="M35" s="231" t="inlineStr">
        <x:is>
          <x:t xml:space="preserve">Samuel; Jonathan; David; Michal; Abner</x:t>
        </x:is>
      </x:c>
      <x:c r="N35" s="231" t="inlineStr">
        <x:is>
          <x:t xml:space="preserve">Idea</x:t>
        </x:is>
      </x:c>
      <x:c r="O35" s="231"/>
      <x:c r="P35" s="231" t="n"/>
      <x:c r="Q35" s="247" t="n"/>
      <x:c r="R35" s="247" t="n"/>
      <x:c r="S35" s="214" t="inlineStr">
        <x:is>
          <x:t xml:space="preserve">Open for review</x:t>
        </x:is>
      </x:c>
    </x:row>
    <x:row r="36" s="202" customFormat="1" ht="25.5" customHeight="1">
      <x:c r="A36" s="231" t="inlineStr">
        <x:is>
          <x:t xml:space="preserve">BP-033</x:t>
        </x:is>
      </x:c>
      <x:c r="B36" s="231" t="inlineStr">
        <x:is>
          <x:t xml:space="preserve">Jonathan</x:t>
        </x:is>
      </x:c>
      <x:c r="C36" s="231" t="inlineStr">
        <x:is>
          <x:t xml:space="preserve">Scripture</x:t>
        </x:is>
      </x:c>
      <x:c r="D36" s="231" t="inlineStr">
        <x:is>
          <x:t xml:space="preserve">Biblical People — Shared Canon</x:t>
        </x:is>
      </x:c>
      <x:c r="E36" s="231" t="inlineStr">
        <x:is>
          <x:t xml:space="preserve">Person</x:t>
        </x:is>
      </x:c>
      <x:c r="F36" s="231" t="inlineStr">
        <x:is>
          <x:t xml:space="preserve">Son of Saul and loyal friend of David; notable for courage, covenant friendship, and divided family loyalties.</x:t>
        </x:is>
      </x:c>
      <x:c r="G36" s="231" t="n">
        <x:v>4</x:v>
      </x:c>
      <x:c r="H36" s="231" t="inlineStr">
        <x:is>
          <x:t xml:space="preserve">4 — Major</x:t>
        </x:is>
      </x:c>
      <x:c r="I36" s="231" t="inlineStr">
        <x:is>
          <x:t xml:space="preserve">High</x:t>
        </x:is>
      </x:c>
      <x:c r="J36" s="231" t="str">
        <x:v>Common</x:v>
      </x:c>
      <x:c r="K36" s="231" t="inlineStr">
        <x:is>
          <x:t xml:space="preserve">Maybe</x:t>
        </x:is>
      </x:c>
      <x:c r="L36" s="231" t="inlineStr">
        <x:is>
          <x:t xml:space="preserve">1 Samuel 13–31; 2 Samuel 1 | Early united monarchy | Shared canon</x:t>
        </x:is>
      </x:c>
      <x:c r="M36" s="231" t="inlineStr">
        <x:is>
          <x:t xml:space="preserve">Saul; David; Michal; Mephibosheth</x:t>
        </x:is>
      </x:c>
      <x:c r="N36" s="231" t="inlineStr">
        <x:is>
          <x:t xml:space="preserve">Idea</x:t>
        </x:is>
      </x:c>
      <x:c r="O36" s="231"/>
      <x:c r="P36" s="231" t="n"/>
      <x:c r="Q36" s="247" t="n"/>
      <x:c r="R36" s="247" t="n"/>
      <x:c r="S36" s="214" t="inlineStr">
        <x:is>
          <x:t xml:space="preserve">Open for review</x:t>
        </x:is>
      </x:c>
    </x:row>
    <x:row r="37" s="202" customFormat="1" ht="38.25" customHeight="1">
      <x:c r="A37" s="231" t="inlineStr">
        <x:is>
          <x:t xml:space="preserve">BP-034</x:t>
        </x:is>
      </x:c>
      <x:c r="B37" s="231" t="inlineStr">
        <x:is>
          <x:t xml:space="preserve">Hezekiah</x:t>
        </x:is>
      </x:c>
      <x:c r="C37" s="231" t="inlineStr">
        <x:is>
          <x:t xml:space="preserve">Scripture</x:t>
        </x:is>
      </x:c>
      <x:c r="D37" s="231" t="inlineStr">
        <x:is>
          <x:t xml:space="preserve">Biblical People — Shared Canon</x:t>
        </x:is>
      </x:c>
      <x:c r="E37" s="231" t="inlineStr">
        <x:is>
          <x:t xml:space="preserve">Person</x:t>
        </x:is>
      </x:c>
      <x:c r="F37" s="231" t="inlineStr">
        <x:is>
          <x:t xml:space="preserve">King of Judah remembered for reform, trust during Assyrian invasion, and interaction with Isaiah.</x:t>
        </x:is>
      </x:c>
      <x:c r="G37" s="231" t="n">
        <x:v>4</x:v>
      </x:c>
      <x:c r="H37" s="231" t="inlineStr">
        <x:is>
          <x:t xml:space="preserve">4 — Major</x:t>
        </x:is>
      </x:c>
      <x:c r="I37" s="231" t="inlineStr">
        <x:is>
          <x:t xml:space="preserve">High</x:t>
        </x:is>
      </x:c>
      <x:c r="J37" s="231" t="str">
        <x:v>Common</x:v>
      </x:c>
      <x:c r="K37" s="231" t="inlineStr">
        <x:is>
          <x:t xml:space="preserve">Maybe</x:t>
        </x:is>
      </x:c>
      <x:c r="L37" s="231" t="inlineStr">
        <x:is>
          <x:t xml:space="preserve">2 Kings 18–20; 2 Chronicles 29–32; Isaiah 36–39 | Late eighth century BC | Shared canon</x:t>
        </x:is>
      </x:c>
      <x:c r="M37" s="231" t="inlineStr">
        <x:is>
          <x:t xml:space="preserve">Isaiah; Sennacherib; Manasseh king of Judah</x:t>
        </x:is>
      </x:c>
      <x:c r="N37" s="231" t="inlineStr">
        <x:is>
          <x:t xml:space="preserve">Idea</x:t>
        </x:is>
      </x:c>
      <x:c r="O37" s="231"/>
      <x:c r="P37" s="231" t="n"/>
      <x:c r="Q37" s="247" t="n"/>
      <x:c r="R37" s="247" t="n"/>
      <x:c r="S37" s="214" t="inlineStr">
        <x:is>
          <x:t xml:space="preserve">Open for review</x:t>
        </x:is>
      </x:c>
    </x:row>
    <x:row r="38" s="202" customFormat="1" ht="25.5" customHeight="1">
      <x:c r="A38" s="231" t="inlineStr">
        <x:is>
          <x:t xml:space="preserve">BP-035</x:t>
        </x:is>
      </x:c>
      <x:c r="B38" s="231" t="inlineStr">
        <x:is>
          <x:t xml:space="preserve">Josiah</x:t>
        </x:is>
      </x:c>
      <x:c r="C38" s="231" t="inlineStr">
        <x:is>
          <x:t xml:space="preserve">Scripture</x:t>
        </x:is>
      </x:c>
      <x:c r="D38" s="231" t="inlineStr">
        <x:is>
          <x:t xml:space="preserve">Biblical People — Shared Canon</x:t>
        </x:is>
      </x:c>
      <x:c r="E38" s="231" t="inlineStr">
        <x:is>
          <x:t xml:space="preserve">Person</x:t>
        </x:is>
      </x:c>
      <x:c r="F38" s="231" t="inlineStr">
        <x:is>
          <x:t xml:space="preserve">Reforming king of Judah associated with rediscovery of the Book of the Law and covenant renewal.</x:t>
        </x:is>
      </x:c>
      <x:c r="G38" s="231" t="n">
        <x:v>4</x:v>
      </x:c>
      <x:c r="H38" s="231" t="inlineStr">
        <x:is>
          <x:t xml:space="preserve">4 — Major</x:t>
        </x:is>
      </x:c>
      <x:c r="I38" s="231" t="inlineStr">
        <x:is>
          <x:t xml:space="preserve">High</x:t>
        </x:is>
      </x:c>
      <x:c r="J38" s="231" t="str">
        <x:v>Common</x:v>
      </x:c>
      <x:c r="K38" s="231" t="inlineStr">
        <x:is>
          <x:t xml:space="preserve">Maybe</x:t>
        </x:is>
      </x:c>
      <x:c r="L38" s="231" t="inlineStr">
        <x:is>
          <x:t xml:space="preserve">2 Kings 22–23; 2 Chronicles 34–35 | Late Judah | Shared canon</x:t>
        </x:is>
      </x:c>
      <x:c r="M38" s="231" t="inlineStr">
        <x:is>
          <x:t xml:space="preserve">Huldah; Hilkiah; Shaphan</x:t>
        </x:is>
      </x:c>
      <x:c r="N38" s="231" t="inlineStr">
        <x:is>
          <x:t xml:space="preserve">Idea</x:t>
        </x:is>
      </x:c>
      <x:c r="O38" s="231"/>
      <x:c r="P38" s="231" t="n"/>
      <x:c r="Q38" s="247" t="n"/>
      <x:c r="R38" s="247" t="n"/>
      <x:c r="S38" s="214" t="inlineStr">
        <x:is>
          <x:t xml:space="preserve">Open for review</x:t>
        </x:is>
      </x:c>
    </x:row>
    <x:row r="39" s="202" customFormat="1" ht="56" customHeight="1">
      <x:c r="A39" s="231" t="inlineStr">
        <x:is>
          <x:t xml:space="preserve">BP-036</x:t>
        </x:is>
      </x:c>
      <x:c r="B39" s="231" t="inlineStr">
        <x:is>
          <x:t xml:space="preserve">Ezra</x:t>
        </x:is>
      </x:c>
      <x:c r="C39" s="231" t="inlineStr">
        <x:is>
          <x:t xml:space="preserve">Scripture</x:t>
        </x:is>
      </x:c>
      <x:c r="D39" s="231" t="inlineStr">
        <x:is>
          <x:t xml:space="preserve">Biblical People — Shared Canon</x:t>
        </x:is>
      </x:c>
      <x:c r="E39" s="231" t="inlineStr">
        <x:is>
          <x:t xml:space="preserve">Person</x:t>
        </x:is>
      </x:c>
      <x:c r="F39" s="231" t="inlineStr">
        <x:is>
          <x:t xml:space="preserve">Priest and scribe who leads returnees and teaches the Law in post-exilic Jerusalem.</x:t>
        </x:is>
      </x:c>
      <x:c r="G39" s="231" t="n">
        <x:v>4</x:v>
      </x:c>
      <x:c r="H39" s="231" t="inlineStr">
        <x:is>
          <x:t xml:space="preserve">4 — Major</x:t>
        </x:is>
      </x:c>
      <x:c r="I39" s="231" t="inlineStr">
        <x:is>
          <x:t xml:space="preserve">High</x:t>
        </x:is>
      </x:c>
      <x:c r="J39" s="231" t="str">
        <x:v>Common</x:v>
      </x:c>
      <x:c r="K39" s="231" t="inlineStr">
        <x:is>
          <x:t xml:space="preserve">Maybe</x:t>
        </x:is>
      </x:c>
      <x:c r="L39" s="231" t="inlineStr">
        <x:is>
          <x:t xml:space="preserve">Ezra 7–10; Nehemiah 8 | Persian period restoration | Shared canon</x:t>
        </x:is>
      </x:c>
      <x:c r="M39" s="231" t="inlineStr">
        <x:is>
          <x:t xml:space="preserve">Nehemiah; Artaxerxes I; Jeshua; Zerubbabel; Absorbed / related source concepts: Ezra's Torah Scroll</x:t>
        </x:is>
      </x:c>
      <x:c r="N39" s="231" t="inlineStr">
        <x:is>
          <x:t xml:space="preserve">Idea</x:t>
        </x:is>
      </x:c>
      <x:c r="O39" s="231"/>
      <x:c r="P39" s="231" t="inlineStr">
        <x:is>
          <x:t xml:space="preserve">About this subject / absorbed material:
• Ezra's Torah Scroll: Ezra publicly reads the law to the returned community, making the scroll a central object of post-exilic renewal. Context: Nehemiah 8:1–8 | Post-exilic period | Shared canon.</x:t>
        </x:is>
      </x:c>
      <x:c r="Q39" s="247" t="n"/>
      <x:c r="R39" s="247" t="n"/>
      <x:c r="S39" s="214" t="inlineStr">
        <x:is>
          <x:t xml:space="preserve">Open for review</x:t>
        </x:is>
      </x:c>
    </x:row>
    <x:row r="40">
      <x:c r="A40" s="231" t="inlineStr">
        <x:is>
          <x:t xml:space="preserve">BP-037</x:t>
        </x:is>
      </x:c>
      <x:c r="B40" s="231" t="inlineStr">
        <x:is>
          <x:t xml:space="preserve">Nehemiah</x:t>
        </x:is>
      </x:c>
      <x:c r="C40" s="231" t="inlineStr">
        <x:is>
          <x:t xml:space="preserve">Scripture</x:t>
        </x:is>
      </x:c>
      <x:c r="D40" s="231" t="inlineStr">
        <x:is>
          <x:t xml:space="preserve">Biblical People — Shared Canon</x:t>
        </x:is>
      </x:c>
      <x:c r="E40" s="231" t="inlineStr">
        <x:is>
          <x:t xml:space="preserve">Person</x:t>
        </x:is>
      </x:c>
      <x:c r="F40" s="231" t="inlineStr">
        <x:is>
          <x:t xml:space="preserve">Governor who rebuilds Jerusalem’s walls and leads civic and covenant reforms after exile.</x:t>
        </x:is>
      </x:c>
      <x:c r="G40" s="231" t="n">
        <x:v>4</x:v>
      </x:c>
      <x:c r="H40" s="231" t="inlineStr">
        <x:is>
          <x:t xml:space="preserve">4 — Major</x:t>
        </x:is>
      </x:c>
      <x:c r="I40" s="231" t="inlineStr">
        <x:is>
          <x:t xml:space="preserve">High</x:t>
        </x:is>
      </x:c>
      <x:c r="J40" s="231" t="str">
        <x:v>Common</x:v>
      </x:c>
      <x:c r="K40" s="231" t="inlineStr">
        <x:is>
          <x:t xml:space="preserve">Maybe</x:t>
        </x:is>
      </x:c>
      <x:c r="L40" s="231" t="inlineStr">
        <x:is>
          <x:t xml:space="preserve">Nehemiah | Persian period restoration | Shared canon</x:t>
        </x:is>
      </x:c>
      <x:c r="M40" s="231" t="inlineStr">
        <x:is>
          <x:t xml:space="preserve">Ezra; Artaxerxes I; Sanballat; Tobiah; Geshem</x:t>
        </x:is>
      </x:c>
      <x:c r="N40" s="231" t="inlineStr">
        <x:is>
          <x:t xml:space="preserve">Idea</x:t>
        </x:is>
      </x:c>
      <x:c r="O40" s="231"/>
      <x:c r="P40" s="231" t="n"/>
      <x:c r="Q40" s="247" t="n"/>
      <x:c r="R40" s="247" t="n"/>
      <x:c r="S40" s="214" t="inlineStr">
        <x:is>
          <x:t xml:space="preserve">Open for review</x:t>
        </x:is>
      </x:c>
    </x:row>
    <x:row r="41" s="202" customFormat="1" ht="80" customHeight="1">
      <x:c r="A41" s="231" t="inlineStr">
        <x:is>
          <x:t xml:space="preserve">BP-038</x:t>
        </x:is>
      </x:c>
      <x:c r="B41" s="231" t="inlineStr">
        <x:is>
          <x:t xml:space="preserve">James and John, Sons of Zebedee</x:t>
        </x:is>
      </x:c>
      <x:c r="C41" s="231" t="inlineStr">
        <x:is>
          <x:t xml:space="preserve">Scripture</x:t>
        </x:is>
      </x:c>
      <x:c r="D41" s="231" t="inlineStr">
        <x:is>
          <x:t xml:space="preserve">Biblical People — Shared Canon</x:t>
        </x:is>
      </x:c>
      <x:c r="E41" s="231" t="inlineStr">
        <x:is>
          <x:t xml:space="preserve">People Pair</x:t>
        </x:is>
      </x:c>
      <x:c r="F41" s="231" t="inlineStr">
        <x:is>
          <x:t xml:space="preserve">Presents James and John, the sons of Zebedee, together as brothers called from fishing into Jesus' inner circle of disciples.</x:t>
        </x:is>
      </x:c>
      <x:c r="G41" s="231" t="n">
        <x:v>4</x:v>
      </x:c>
      <x:c r="H41" s="231" t="inlineStr">
        <x:is>
          <x:t xml:space="preserve">4 — Major</x:t>
        </x:is>
      </x:c>
      <x:c r="I41" s="231" t="inlineStr">
        <x:is>
          <x:t xml:space="preserve">High</x:t>
        </x:is>
      </x:c>
      <x:c r="J41" s="231" t="str">
        <x:v>Common</x:v>
      </x:c>
      <x:c r="K41" s="231" t="inlineStr">
        <x:is>
          <x:t xml:space="preserve">Maybe</x:t>
        </x:is>
      </x:c>
      <x:c r="L41" s="231" t="inlineStr">
        <x:is>
          <x:t xml:space="preserve">Gospels; Acts 12 | First century | Shared canon</x:t>
        </x:is>
      </x:c>
      <x:c r="M41" s="231" t="inlineStr">
        <x:is>
          <x:t xml:space="preserve">John son of Zebedee; Peter; Jesus Christ; Absorbed / related source concepts: John, Son of Zebedee</x:t>
        </x:is>
      </x:c>
      <x:c r="N41" s="231" t="inlineStr">
        <x:is>
          <x:t xml:space="preserve">Idea</x:t>
        </x:is>
      </x:c>
      <x:c r="O41" s="231"/>
      <x:c r="P41" s="231" t="inlineStr">
        <x:is>
          <x:t xml:space="preserve">About this subject / absorbed material:
• John, Son of Zebedee: One of the Twelve and brother of James; prominent disciple traditionally associated with Johannine writings. Context: Gospels; Acts; Johannine tradition | Apostolic age | Shared canon. Editorial nuance: Traditional association with Johannine writings should be distinguished from what the texts explicitly state.</x:t>
        </x:is>
      </x:c>
      <x:c r="Q41" s="247" t="n"/>
      <x:c r="R41" s="247" t="n"/>
      <x:c r="S41" s="214" t="inlineStr">
        <x:is>
          <x:t xml:space="preserve">Open for review</x:t>
        </x:is>
      </x:c>
    </x:row>
    <x:row r="42" s="202" customFormat="1" ht="25.5" customHeight="1">
      <x:c r="A42" s="231" t="inlineStr">
        <x:is>
          <x:t xml:space="preserve">BP-039</x:t>
        </x:is>
      </x:c>
      <x:c r="B42" s="231" t="inlineStr">
        <x:is>
          <x:t xml:space="preserve">Andrew</x:t>
        </x:is>
      </x:c>
      <x:c r="C42" s="231" t="inlineStr">
        <x:is>
          <x:t xml:space="preserve">Scripture</x:t>
        </x:is>
      </x:c>
      <x:c r="D42" s="231" t="inlineStr">
        <x:is>
          <x:t xml:space="preserve">Biblical People — Shared Canon</x:t>
        </x:is>
      </x:c>
      <x:c r="E42" s="231" t="inlineStr">
        <x:is>
          <x:t xml:space="preserve">Person</x:t>
        </x:is>
      </x:c>
      <x:c r="F42" s="231" t="inlineStr">
        <x:is>
          <x:t xml:space="preserve">One of the Twelve and Peter’s brother; often depicted bringing others to Jesus.</x:t>
        </x:is>
      </x:c>
      <x:c r="G42" s="231" t="n">
        <x:v>3</x:v>
      </x:c>
      <x:c r="H42" s="231" t="inlineStr">
        <x:is>
          <x:t xml:space="preserve">3 — Significant</x:t>
        </x:is>
      </x:c>
      <x:c r="I42" s="231" t="inlineStr">
        <x:is>
          <x:t xml:space="preserve">Medium</x:t>
        </x:is>
      </x:c>
      <x:c r="J42" s="231" t="str">
        <x:v>Common</x:v>
      </x:c>
      <x:c r="K42" s="231" t="inlineStr">
        <x:is>
          <x:t xml:space="preserve">No</x:t>
        </x:is>
      </x:c>
      <x:c r="L42" s="231" t="inlineStr">
        <x:is>
          <x:t xml:space="preserve">Gospels; Acts 1 | First century | Shared canon</x:t>
        </x:is>
      </x:c>
      <x:c r="M42" s="231" t="inlineStr">
        <x:is>
          <x:t xml:space="preserve">Peter; Jesus Christ; Philip the Apostle</x:t>
        </x:is>
      </x:c>
      <x:c r="N42" s="231" t="inlineStr">
        <x:is>
          <x:t xml:space="preserve">Idea</x:t>
        </x:is>
      </x:c>
      <x:c r="O42" s="231"/>
      <x:c r="P42" s="231" t="n"/>
      <x:c r="Q42" s="247" t="n"/>
      <x:c r="R42" s="247" t="n"/>
      <x:c r="S42" s="214" t="inlineStr">
        <x:is>
          <x:t xml:space="preserve">Open for review</x:t>
        </x:is>
      </x:c>
    </x:row>
    <x:row r="43" s="202" customFormat="1" ht="25.5" customHeight="1">
      <x:c r="A43" s="231" t="inlineStr">
        <x:is>
          <x:t xml:space="preserve">BP-040</x:t>
        </x:is>
      </x:c>
      <x:c r="B43" s="231" t="inlineStr">
        <x:is>
          <x:t xml:space="preserve">Thomas</x:t>
        </x:is>
      </x:c>
      <x:c r="C43" s="231" t="inlineStr">
        <x:is>
          <x:t xml:space="preserve">Scripture</x:t>
        </x:is>
      </x:c>
      <x:c r="D43" s="231" t="inlineStr">
        <x:is>
          <x:t xml:space="preserve">Biblical People — Shared Canon</x:t>
        </x:is>
      </x:c>
      <x:c r="E43" s="231" t="inlineStr">
        <x:is>
          <x:t xml:space="preserve">Person</x:t>
        </x:is>
      </x:c>
      <x:c r="F43" s="231" t="inlineStr">
        <x:is>
          <x:t xml:space="preserve">One of the Twelve remembered for his questions and climactic confession after the Resurrection.</x:t>
        </x:is>
      </x:c>
      <x:c r="G43" s="231" t="n">
        <x:v>3</x:v>
      </x:c>
      <x:c r="H43" s="231" t="inlineStr">
        <x:is>
          <x:t xml:space="preserve">3 — Significant</x:t>
        </x:is>
      </x:c>
      <x:c r="I43" s="231" t="inlineStr">
        <x:is>
          <x:t xml:space="preserve">Medium</x:t>
        </x:is>
      </x:c>
      <x:c r="J43" s="231" t="str">
        <x:v>Common</x:v>
      </x:c>
      <x:c r="K43" s="231" t="inlineStr">
        <x:is>
          <x:t xml:space="preserve">No</x:t>
        </x:is>
      </x:c>
      <x:c r="L43" s="231" t="inlineStr">
        <x:is>
          <x:t xml:space="preserve">John 11, 14, 20; Synoptic apostle lists | First century | Shared canon</x:t>
        </x:is>
      </x:c>
      <x:c r="M43" s="231" t="inlineStr">
        <x:is>
          <x:t xml:space="preserve">Jesus Christ; Resurrection; Twelve Apostles</x:t>
        </x:is>
      </x:c>
      <x:c r="N43" s="231" t="inlineStr">
        <x:is>
          <x:t xml:space="preserve">Idea</x:t>
        </x:is>
      </x:c>
      <x:c r="O43" s="231"/>
      <x:c r="P43" s="231" t="n"/>
      <x:c r="Q43" s="247" t="n"/>
      <x:c r="R43" s="247" t="n"/>
      <x:c r="S43" s="214" t="inlineStr">
        <x:is>
          <x:t xml:space="preserve">Open for review</x:t>
        </x:is>
      </x:c>
    </x:row>
    <x:row r="44">
      <x:c r="A44" s="231" t="inlineStr">
        <x:is>
          <x:t xml:space="preserve">BP-041</x:t>
        </x:is>
      </x:c>
      <x:c r="B44" s="231" t="inlineStr">
        <x:is>
          <x:t xml:space="preserve">Matthew</x:t>
        </x:is>
      </x:c>
      <x:c r="C44" s="231" t="inlineStr">
        <x:is>
          <x:t xml:space="preserve">Scripture</x:t>
        </x:is>
      </x:c>
      <x:c r="D44" s="231" t="inlineStr">
        <x:is>
          <x:t xml:space="preserve">Biblical People — Shared Canon</x:t>
        </x:is>
      </x:c>
      <x:c r="E44" s="231" t="inlineStr">
        <x:is>
          <x:t xml:space="preserve">Person</x:t>
        </x:is>
      </x:c>
      <x:c r="F44" s="231" t="inlineStr">
        <x:is>
          <x:t xml:space="preserve">One of the Twelve, identified in Matthew with a tax collector called by Jesus.</x:t>
        </x:is>
      </x:c>
      <x:c r="G44" s="231" t="n">
        <x:v>3</x:v>
      </x:c>
      <x:c r="H44" s="231" t="inlineStr">
        <x:is>
          <x:t xml:space="preserve">3 — Significant</x:t>
        </x:is>
      </x:c>
      <x:c r="I44" s="231" t="inlineStr">
        <x:is>
          <x:t xml:space="preserve">Medium</x:t>
        </x:is>
      </x:c>
      <x:c r="J44" s="231" t="str">
        <x:v>Common</x:v>
      </x:c>
      <x:c r="K44" s="231" t="inlineStr">
        <x:is>
          <x:t xml:space="preserve">No</x:t>
        </x:is>
      </x:c>
      <x:c r="L44" s="231" t="inlineStr">
        <x:is>
          <x:t xml:space="preserve">Matthew 9–10; Mark 2–3; Luke 5–6; Acts 1 | First century | Shared canon</x:t>
        </x:is>
      </x:c>
      <x:c r="M44" s="231" t="inlineStr">
        <x:is>
          <x:t xml:space="preserve">Jesus Christ; Twelve Apostles</x:t>
        </x:is>
      </x:c>
      <x:c r="N44" s="231" t="inlineStr">
        <x:is>
          <x:t xml:space="preserve">Idea</x:t>
        </x:is>
      </x:c>
      <x:c r="O44" s="231"/>
      <x:c r="P44" s="231" t="n"/>
      <x:c r="Q44" s="247" t="n"/>
      <x:c r="R44" s="247" t="n"/>
      <x:c r="S44" s="214" t="inlineStr">
        <x:is>
          <x:t xml:space="preserve">Open for review</x:t>
        </x:is>
      </x:c>
    </x:row>
    <x:row r="45">
      <x:c r="A45" s="231" t="inlineStr">
        <x:is>
          <x:t xml:space="preserve">BP-042</x:t>
        </x:is>
      </x:c>
      <x:c r="B45" s="231" t="inlineStr">
        <x:is>
          <x:t xml:space="preserve">James, Brother of Jesus</x:t>
        </x:is>
      </x:c>
      <x:c r="C45" s="231" t="inlineStr">
        <x:is>
          <x:t xml:space="preserve">Scripture</x:t>
        </x:is>
      </x:c>
      <x:c r="D45" s="231" t="inlineStr">
        <x:is>
          <x:t xml:space="preserve">Biblical People — Shared Canon</x:t>
        </x:is>
      </x:c>
      <x:c r="E45" s="231" t="inlineStr">
        <x:is>
          <x:t xml:space="preserve">Person</x:t>
        </x:is>
      </x:c>
      <x:c r="F45" s="231" t="inlineStr">
        <x:is>
          <x:t xml:space="preserve">Leader in the Jerusalem church and central participant in Acts 15; associated with the Epistle of James.</x:t>
        </x:is>
      </x:c>
      <x:c r="G45" s="231" t="n">
        <x:v>4</x:v>
      </x:c>
      <x:c r="H45" s="231" t="inlineStr">
        <x:is>
          <x:t xml:space="preserve">4 — Major</x:t>
        </x:is>
      </x:c>
      <x:c r="I45" s="231" t="inlineStr">
        <x:is>
          <x:t xml:space="preserve">High</x:t>
        </x:is>
      </x:c>
      <x:c r="J45" s="231" t="str">
        <x:v>Common</x:v>
      </x:c>
      <x:c r="K45" s="231" t="inlineStr">
        <x:is>
          <x:t xml:space="preserve">Maybe</x:t>
        </x:is>
      </x:c>
      <x:c r="L45" s="231" t="inlineStr">
        <x:is>
          <x:t xml:space="preserve">Matthew 13; Acts 12, 15, 21; Galatians 1–2; James | Apostolic age | Shared canon</x:t>
        </x:is>
      </x:c>
      <x:c r="M45" s="231" t="inlineStr">
        <x:is>
          <x:t xml:space="preserve">Jesus Christ; Peter; Paul; Jude</x:t>
        </x:is>
      </x:c>
      <x:c r="N45" s="231" t="inlineStr">
        <x:is>
          <x:t xml:space="preserve">Idea</x:t>
        </x:is>
      </x:c>
      <x:c r="O45" s="231" t="str">
        <x:v>Association with authorship of James is traditional; distinguish traditional attribution from explicit text.</x:v>
      </x:c>
      <x:c r="P45" s="231" t="n"/>
      <x:c r="Q45" s="247" t="n"/>
      <x:c r="R45" s="247" t="n"/>
      <x:c r="S45" s="214" t="inlineStr">
        <x:is>
          <x:t xml:space="preserve">Open for review</x:t>
        </x:is>
      </x:c>
    </x:row>
    <x:row r="46" s="202" customFormat="1" ht="68" customHeight="1">
      <x:c r="A46" s="231" t="inlineStr">
        <x:is>
          <x:t xml:space="preserve">BP-043</x:t>
        </x:is>
      </x:c>
      <x:c r="B46" s="231" t="inlineStr">
        <x:is>
          <x:t xml:space="preserve">Stephen</x:t>
        </x:is>
      </x:c>
      <x:c r="C46" s="231" t="inlineStr">
        <x:is>
          <x:t xml:space="preserve">Scripture</x:t>
        </x:is>
      </x:c>
      <x:c r="D46" s="231" t="inlineStr">
        <x:is>
          <x:t xml:space="preserve">Biblical People — Shared Canon</x:t>
        </x:is>
      </x:c>
      <x:c r="E46" s="231" t="inlineStr">
        <x:is>
          <x:t xml:space="preserve">Person</x:t>
        </x:is>
      </x:c>
      <x:c r="F46" s="231" t="inlineStr">
        <x:is>
          <x:t xml:space="preserve">First martyr in Acts; his speech links Israel’s history to the rejection of Jesus.</x:t>
        </x:is>
      </x:c>
      <x:c r="G46" s="231" t="n">
        <x:v>3</x:v>
      </x:c>
      <x:c r="H46" s="231" t="inlineStr">
        <x:is>
          <x:t xml:space="preserve">3 — Significant</x:t>
        </x:is>
      </x:c>
      <x:c r="I46" s="231" t="inlineStr">
        <x:is>
          <x:t xml:space="preserve">High</x:t>
        </x:is>
      </x:c>
      <x:c r="J46" s="231" t="str">
        <x:v>Common</x:v>
      </x:c>
      <x:c r="K46" s="231" t="inlineStr">
        <x:is>
          <x:t xml:space="preserve">No</x:t>
        </x:is>
      </x:c>
      <x:c r="L46" s="231" t="inlineStr">
        <x:is>
          <x:t xml:space="preserve">Acts 6–8 | Apostolic age | Shared canon</x:t>
        </x:is>
      </x:c>
      <x:c r="M46" s="231" t="inlineStr">
        <x:is>
          <x:t xml:space="preserve">Paul; Philip the Evangelist; Jerusalem church</x:t>
        </x:is>
      </x:c>
      <x:c r="N46" s="231" t="inlineStr">
        <x:is>
          <x:t xml:space="preserve">Idea</x:t>
        </x:is>
      </x:c>
      <x:c r="O46" s="231" t="str">
        <x:v>Art direction retained: testimony before the council; reserve the stoning for Martyrdom of Stephen.</x:v>
      </x:c>
      <x:c r="P46" s="231" t="n"/>
      <x:c r="Q46" s="248" t="inlineStr">
        <x:is>
          <x:t xml:space="preserve">Use a restrained environmental portrait of Stephen giving testimony before the council, his face and speaking gesture prominent and listeners secondary. Reserve the outdoor crowd, stones and execution for Martyrdom of Stephen so the person card is about witness rather than death.</x:t>
        </x:is>
      </x:c>
      <x:c r="R46" s="248" t="inlineStr">
        <x:is>
          <x:t xml:space="preserve">Clear conviction and courage in witness; intellectual composure and spiritual resolve. Avoid rage, martyrdom spectacle or a triumphant confrontation.</x:t>
        </x:is>
      </x:c>
      <x:c r="S46" s="214" t="inlineStr">
        <x:is>
          <x:t xml:space="preserve">Open for review</x:t>
        </x:is>
      </x:c>
    </x:row>
    <x:row r="47" s="202" customFormat="1" ht="25.5" customHeight="1">
      <x:c r="A47" s="231" t="inlineStr">
        <x:is>
          <x:t xml:space="preserve">BP-044</x:t>
        </x:is>
      </x:c>
      <x:c r="B47" s="231" t="inlineStr">
        <x:is>
          <x:t xml:space="preserve">Barnabas</x:t>
        </x:is>
      </x:c>
      <x:c r="C47" s="231" t="inlineStr">
        <x:is>
          <x:t xml:space="preserve">Scripture</x:t>
        </x:is>
      </x:c>
      <x:c r="D47" s="231" t="inlineStr">
        <x:is>
          <x:t xml:space="preserve">Biblical People — Shared Canon</x:t>
        </x:is>
      </x:c>
      <x:c r="E47" s="231" t="inlineStr">
        <x:is>
          <x:t xml:space="preserve">Person</x:t>
        </x:is>
      </x:c>
      <x:c r="F47" s="231" t="inlineStr">
        <x:is>
          <x:t xml:space="preserve">Early missionary and encourager who sponsors Paul and later travels with John Mark.</x:t>
        </x:is>
      </x:c>
      <x:c r="G47" s="231" t="n">
        <x:v>3</x:v>
      </x:c>
      <x:c r="H47" s="231" t="inlineStr">
        <x:is>
          <x:t xml:space="preserve">3 — Significant</x:t>
        </x:is>
      </x:c>
      <x:c r="I47" s="231" t="inlineStr">
        <x:is>
          <x:t xml:space="preserve">Medium</x:t>
        </x:is>
      </x:c>
      <x:c r="J47" s="231" t="str">
        <x:v>Common</x:v>
      </x:c>
      <x:c r="K47" s="231" t="inlineStr">
        <x:is>
          <x:t xml:space="preserve">No</x:t>
        </x:is>
      </x:c>
      <x:c r="L47" s="231" t="inlineStr">
        <x:is>
          <x:t xml:space="preserve">Acts 4, 9, 11–15; Galatians 2 | Apostolic age | Shared canon</x:t>
        </x:is>
      </x:c>
      <x:c r="M47" s="231" t="inlineStr">
        <x:is>
          <x:t xml:space="preserve">Paul; John Mark; Antioch church</x:t>
        </x:is>
      </x:c>
      <x:c r="N47" s="231" t="inlineStr">
        <x:is>
          <x:t xml:space="preserve">Idea</x:t>
        </x:is>
      </x:c>
      <x:c r="O47" s="231"/>
      <x:c r="P47" s="231" t="n"/>
      <x:c r="Q47" s="247" t="n"/>
      <x:c r="R47" s="247" t="n"/>
      <x:c r="S47" s="214" t="inlineStr">
        <x:is>
          <x:t xml:space="preserve">Open for review</x:t>
        </x:is>
      </x:c>
    </x:row>
    <x:row r="48" s="202" customFormat="1" ht="100" customHeight="1">
      <x:c r="A48" s="231" t="inlineStr">
        <x:is>
          <x:t xml:space="preserve">BP-045</x:t>
        </x:is>
      </x:c>
      <x:c r="B48" s="231" t="inlineStr">
        <x:is>
          <x:t xml:space="preserve">Timothy</x:t>
        </x:is>
      </x:c>
      <x:c r="C48" s="231" t="inlineStr">
        <x:is>
          <x:t xml:space="preserve">Scripture</x:t>
        </x:is>
      </x:c>
      <x:c r="D48" s="231" t="inlineStr">
        <x:is>
          <x:t xml:space="preserve">Biblical People — Shared Canon</x:t>
        </x:is>
      </x:c>
      <x:c r="E48" s="231" t="inlineStr">
        <x:is>
          <x:t xml:space="preserve">Person</x:t>
        </x:is>
      </x:c>
      <x:c r="F48" s="231" t="inlineStr">
        <x:is>
          <x:t xml:space="preserve">Younger coworker of Paul who appears in Acts and multiple letters as a trusted ministry partner.</x:t>
        </x:is>
      </x:c>
      <x:c r="G48" s="231" t="n">
        <x:v>3</x:v>
      </x:c>
      <x:c r="H48" s="231" t="inlineStr">
        <x:is>
          <x:t xml:space="preserve">3 — Significant</x:t>
        </x:is>
      </x:c>
      <x:c r="I48" s="231" t="inlineStr">
        <x:is>
          <x:t xml:space="preserve">Medium</x:t>
        </x:is>
      </x:c>
      <x:c r="J48" s="231" t="str">
        <x:v>Common</x:v>
      </x:c>
      <x:c r="K48" s="231" t="inlineStr">
        <x:is>
          <x:t xml:space="preserve">No</x:t>
        </x:is>
      </x:c>
      <x:c r="L48" s="231" t="inlineStr">
        <x:is>
          <x:t xml:space="preserve">Acts 16–20; Pauline Epistles; 1–2 Timothy | Apostolic age | Shared canon</x:t>
        </x:is>
      </x:c>
      <x:c r="M48" s="231" t="inlineStr">
        <x:is>
          <x:t xml:space="preserve">Paul; Eunice; Lois; Silas</x:t>
        </x:is>
      </x:c>
      <x:c r="N48" s="231" t="inlineStr">
        <x:is>
          <x:t xml:space="preserve">Complete</x:t>
        </x:is>
      </x:c>
      <x:c r="O48" s="231" t="str">
        <x:v>Production lock: user reports finished artwork and finished card design. Preserve this identity, approved Common rarity, artwork and design; exclude from automatic revisions. Finished assets were not supplied for visual inspection in this update.</x:v>
      </x:c>
      <x:c r="P48" s="231" t="n"/>
      <x:c r="Q48" s="247" t="n"/>
      <x:c r="R48" s="247" t="n"/>
      <x:c r="S48" s="214" t="inlineStr">
        <x:is>
          <x:t xml:space="preserve">Locked - complete</x:t>
        </x:is>
      </x:c>
    </x:row>
    <x:row r="49" s="202" customFormat="1" ht="38.25" customHeight="1">
      <x:c r="A49" s="231" t="inlineStr">
        <x:is>
          <x:t xml:space="preserve">BP-046</x:t>
        </x:is>
      </x:c>
      <x:c r="B49" s="231" t="inlineStr">
        <x:is>
          <x:t xml:space="preserve">Luke</x:t>
        </x:is>
      </x:c>
      <x:c r="C49" s="231" t="inlineStr">
        <x:is>
          <x:t xml:space="preserve">Scripture</x:t>
        </x:is>
      </x:c>
      <x:c r="D49" s="231" t="inlineStr">
        <x:is>
          <x:t xml:space="preserve">Biblical People — Shared Canon</x:t>
        </x:is>
      </x:c>
      <x:c r="E49" s="231" t="inlineStr">
        <x:is>
          <x:t xml:space="preserve">Person</x:t>
        </x:is>
      </x:c>
      <x:c r="F49" s="231" t="inlineStr">
        <x:is>
          <x:t xml:space="preserve">Coworker of Paul traditionally associated with Luke–Acts; important bridge between Gospel and mission history.</x:t>
        </x:is>
      </x:c>
      <x:c r="G49" s="231" t="n">
        <x:v>3</x:v>
      </x:c>
      <x:c r="H49" s="231" t="inlineStr">
        <x:is>
          <x:t xml:space="preserve">3 — Significant</x:t>
        </x:is>
      </x:c>
      <x:c r="I49" s="231" t="inlineStr">
        <x:is>
          <x:t xml:space="preserve">Medium</x:t>
        </x:is>
      </x:c>
      <x:c r="J49" s="231" t="str">
        <x:v>Common</x:v>
      </x:c>
      <x:c r="K49" s="231" t="inlineStr">
        <x:is>
          <x:t xml:space="preserve">No</x:t>
        </x:is>
      </x:c>
      <x:c r="L49" s="231" t="inlineStr">
        <x:is>
          <x:t xml:space="preserve">Colossians 4; Philemon; 2 Timothy 4; Luke–Acts tradition | Apostolic age | Shared canon</x:t>
        </x:is>
      </x:c>
      <x:c r="M49" s="231" t="inlineStr">
        <x:is>
          <x:t xml:space="preserve">Paul; Acts; Gospel of Luke</x:t>
        </x:is>
      </x:c>
      <x:c r="N49" s="231" t="inlineStr">
        <x:is>
          <x:t xml:space="preserve">Idea</x:t>
        </x:is>
      </x:c>
      <x:c r="O49" s="231" t="str">
        <x:v>Traditional authorship association with Luke–Acts should be phrased as tradition rather than an explicit self-identification.</x:v>
      </x:c>
      <x:c r="P49" s="231" t="n"/>
      <x:c r="Q49" s="247" t="n"/>
      <x:c r="R49" s="247" t="n"/>
      <x:c r="S49" s="214" t="inlineStr">
        <x:is>
          <x:t xml:space="preserve">Open for review</x:t>
        </x:is>
      </x:c>
    </x:row>
    <x:row r="50">
      <x:c r="A50" s="231" t="inlineStr">
        <x:is>
          <x:t xml:space="preserve">BP-047</x:t>
        </x:is>
      </x:c>
      <x:c r="B50" s="231" t="inlineStr">
        <x:is>
          <x:t xml:space="preserve">Mark (John Mark)</x:t>
        </x:is>
      </x:c>
      <x:c r="C50" s="231" t="inlineStr">
        <x:is>
          <x:t xml:space="preserve">Scripture</x:t>
        </x:is>
      </x:c>
      <x:c r="D50" s="231" t="inlineStr">
        <x:is>
          <x:t xml:space="preserve">Biblical People — Shared Canon</x:t>
        </x:is>
      </x:c>
      <x:c r="E50" s="231" t="inlineStr">
        <x:is>
          <x:t xml:space="preserve">Person</x:t>
        </x:is>
      </x:c>
      <x:c r="F50" s="231" t="inlineStr">
        <x:is>
          <x:t xml:space="preserve">Early Christian associated with Peter, Paul, and Barnabas and traditionally with the Gospel of Mark.</x:t>
        </x:is>
      </x:c>
      <x:c r="G50" s="231" t="n">
        <x:v>3</x:v>
      </x:c>
      <x:c r="H50" s="231" t="inlineStr">
        <x:is>
          <x:t xml:space="preserve">3 — Significant</x:t>
        </x:is>
      </x:c>
      <x:c r="I50" s="231" t="inlineStr">
        <x:is>
          <x:t xml:space="preserve">Medium</x:t>
        </x:is>
      </x:c>
      <x:c r="J50" s="231" t="str">
        <x:v>Common</x:v>
      </x:c>
      <x:c r="K50" s="231" t="inlineStr">
        <x:is>
          <x:t xml:space="preserve">No</x:t>
        </x:is>
      </x:c>
      <x:c r="L50" s="231" t="inlineStr">
        <x:is>
          <x:t xml:space="preserve">Acts 12–15; Colossians 4; Philemon; 1 Peter 5 | Apostolic age | Shared canon</x:t>
        </x:is>
      </x:c>
      <x:c r="M50" s="231" t="inlineStr">
        <x:is>
          <x:t xml:space="preserve">Barnabas; Paul; Peter; Mary mother of John Mark</x:t>
        </x:is>
      </x:c>
      <x:c r="N50" s="231" t="inlineStr">
        <x:is>
          <x:t xml:space="preserve">Idea</x:t>
        </x:is>
      </x:c>
      <x:c r="O50" s="231" t="str">
        <x:v>Traditional identification with the Evangelist is longstanding but should be phrased as tradition, not as an explicit biblical claim.</x:v>
      </x:c>
      <x:c r="P50" s="231" t="n"/>
      <x:c r="Q50" s="247" t="n"/>
      <x:c r="R50" s="247" t="n"/>
      <x:c r="S50" s="214" t="inlineStr">
        <x:is>
          <x:t xml:space="preserve">Open for review</x:t>
        </x:is>
      </x:c>
    </x:row>
    <x:row r="51" s="202" customFormat="1" ht="56" customHeight="1">
      <x:c r="A51" s="231" t="inlineStr">
        <x:is>
          <x:t xml:space="preserve">BP-048</x:t>
        </x:is>
      </x:c>
      <x:c r="B51" s="231" t="inlineStr">
        <x:is>
          <x:t xml:space="preserve">Cain and Abel</x:t>
        </x:is>
      </x:c>
      <x:c r="C51" s="231" t="inlineStr">
        <x:is>
          <x:t xml:space="preserve">Scripture</x:t>
        </x:is>
      </x:c>
      <x:c r="D51" s="231" t="inlineStr">
        <x:is>
          <x:t xml:space="preserve">Biblical People — Shared Canon</x:t>
        </x:is>
      </x:c>
      <x:c r="E51" s="231" t="inlineStr">
        <x:is>
          <x:t xml:space="preserve">People Pair</x:t>
        </x:is>
      </x:c>
      <x:c r="F51" s="231" t="inlineStr">
        <x:is>
          <x:t xml:space="preserve">Presents Cain and Abel together through their offerings, rivalry, the murder of Abel, and the Bible's first account of violence between brothers.</x:t>
        </x:is>
      </x:c>
      <x:c r="G51" s="231" t="n">
        <x:v>3</x:v>
      </x:c>
      <x:c r="H51" s="231" t="inlineStr">
        <x:is>
          <x:t xml:space="preserve">3 — Significant</x:t>
        </x:is>
      </x:c>
      <x:c r="I51" s="231" t="inlineStr">
        <x:is>
          <x:t xml:space="preserve">Medium</x:t>
        </x:is>
      </x:c>
      <x:c r="J51" s="231" t="str">
        <x:v>Common</x:v>
      </x:c>
      <x:c r="K51" s="231" t="inlineStr">
        <x:is>
          <x:t xml:space="preserve">No</x:t>
        </x:is>
      </x:c>
      <x:c r="L51" s="231" t="inlineStr">
        <x:is>
          <x:t xml:space="preserve">Genesis 4 | Primeval history | Shared canon</x:t>
        </x:is>
      </x:c>
      <x:c r="M51" s="231" t="inlineStr">
        <x:is>
          <x:t xml:space="preserve">Adam; Eve; Abel; Absorbed / related source concepts: Abel</x:t>
        </x:is>
      </x:c>
      <x:c r="N51" s="231" t="inlineStr">
        <x:is>
          <x:t xml:space="preserve">Idea</x:t>
        </x:is>
      </x:c>
      <x:c r="O51" s="231"/>
      <x:c r="P51" s="231" t="inlineStr">
        <x:is>
          <x:t xml:space="preserve">About this subject / absorbed material:
• Abel: Son of Adam and Eve murdered by Cain; later remembered as righteous and faithful. Context: Genesis 4; Hebrews 11; 1 John 3 | Primeval history | Shared canon.</x:t>
        </x:is>
      </x:c>
      <x:c r="Q51" s="247" t="n"/>
      <x:c r="R51" s="247" t="n"/>
      <x:c r="S51" s="214" t="inlineStr">
        <x:is>
          <x:t xml:space="preserve">Open for review</x:t>
        </x:is>
      </x:c>
    </x:row>
    <x:row r="52" s="202" customFormat="1" ht="25.5" customHeight="1">
      <x:c r="A52" s="231" t="inlineStr">
        <x:is>
          <x:t xml:space="preserve">BP-049</x:t>
        </x:is>
      </x:c>
      <x:c r="B52" s="231" t="inlineStr">
        <x:is>
          <x:t xml:space="preserve">Enoch</x:t>
        </x:is>
      </x:c>
      <x:c r="C52" s="231" t="inlineStr">
        <x:is>
          <x:t xml:space="preserve">Scripture</x:t>
        </x:is>
      </x:c>
      <x:c r="D52" s="231" t="inlineStr">
        <x:is>
          <x:t xml:space="preserve">Biblical People — Shared Canon</x:t>
        </x:is>
      </x:c>
      <x:c r="E52" s="231" t="inlineStr">
        <x:is>
          <x:t xml:space="preserve">Person</x:t>
        </x:is>
      </x:c>
      <x:c r="F52" s="231" t="inlineStr">
        <x:is>
          <x:t xml:space="preserve">Ancestor of Noah remembered for walking with God and being taken by God.</x:t>
        </x:is>
      </x:c>
      <x:c r="G52" s="231" t="n">
        <x:v>3</x:v>
      </x:c>
      <x:c r="H52" s="231" t="inlineStr">
        <x:is>
          <x:t xml:space="preserve">3 — Significant</x:t>
        </x:is>
      </x:c>
      <x:c r="I52" s="231" t="inlineStr">
        <x:is>
          <x:t xml:space="preserve">Medium</x:t>
        </x:is>
      </x:c>
      <x:c r="J52" s="231" t="str">
        <x:v>Common</x:v>
      </x:c>
      <x:c r="K52" s="231" t="inlineStr">
        <x:is>
          <x:t xml:space="preserve">No</x:t>
        </x:is>
      </x:c>
      <x:c r="L52" s="231" t="inlineStr">
        <x:is>
          <x:t xml:space="preserve">Genesis 5; Hebrews 11; Jude | Primeval history | Shared canon</x:t>
        </x:is>
      </x:c>
      <x:c r="M52" s="231" t="inlineStr">
        <x:is>
          <x:t xml:space="preserve">Methuselah; Noah</x:t>
        </x:is>
      </x:c>
      <x:c r="N52" s="231" t="inlineStr">
        <x:is>
          <x:t xml:space="preserve">Idea</x:t>
        </x:is>
      </x:c>
      <x:c r="O52" s="231"/>
      <x:c r="P52" s="231" t="n"/>
      <x:c r="Q52" s="247" t="n"/>
      <x:c r="R52" s="247" t="n"/>
      <x:c r="S52" s="214" t="inlineStr">
        <x:is>
          <x:t xml:space="preserve">Open for review</x:t>
        </x:is>
      </x:c>
    </x:row>
    <x:row r="53" s="202" customFormat="1" ht="25.5" customHeight="1">
      <x:c r="A53" s="231" t="inlineStr">
        <x:is>
          <x:t xml:space="preserve">BP-050</x:t>
        </x:is>
      </x:c>
      <x:c r="B53" s="231" t="inlineStr">
        <x:is>
          <x:t xml:space="preserve">Lot</x:t>
        </x:is>
      </x:c>
      <x:c r="C53" s="231" t="inlineStr">
        <x:is>
          <x:t xml:space="preserve">Scripture</x:t>
        </x:is>
      </x:c>
      <x:c r="D53" s="231" t="inlineStr">
        <x:is>
          <x:t xml:space="preserve">Biblical People — Shared Canon</x:t>
        </x:is>
      </x:c>
      <x:c r="E53" s="231" t="inlineStr">
        <x:is>
          <x:t xml:space="preserve">Person</x:t>
        </x:is>
      </x:c>
      <x:c r="F53" s="231" t="inlineStr">
        <x:is>
          <x:t xml:space="preserve">Nephew of Abraham whose story includes separation, Sodom, rescue, and family consequences.</x:t>
        </x:is>
      </x:c>
      <x:c r="G53" s="231" t="n">
        <x:v>3</x:v>
      </x:c>
      <x:c r="H53" s="231" t="inlineStr">
        <x:is>
          <x:t xml:space="preserve">3 — Significant</x:t>
        </x:is>
      </x:c>
      <x:c r="I53" s="231" t="inlineStr">
        <x:is>
          <x:t xml:space="preserve">Medium</x:t>
        </x:is>
      </x:c>
      <x:c r="J53" s="231" t="str">
        <x:v>Common</x:v>
      </x:c>
      <x:c r="K53" s="231" t="inlineStr">
        <x:is>
          <x:t xml:space="preserve">No</x:t>
        </x:is>
      </x:c>
      <x:c r="L53" s="231" t="inlineStr">
        <x:is>
          <x:t xml:space="preserve">Genesis 11–19 | Patriarchal period | Shared canon</x:t>
        </x:is>
      </x:c>
      <x:c r="M53" s="231" t="inlineStr">
        <x:is>
          <x:t xml:space="preserve">Abraham; Sodom; Moab; Ammon</x:t>
        </x:is>
      </x:c>
      <x:c r="N53" s="231" t="inlineStr">
        <x:is>
          <x:t xml:space="preserve">Idea</x:t>
        </x:is>
      </x:c>
      <x:c r="O53" s="231"/>
      <x:c r="P53" s="231" t="n"/>
      <x:c r="Q53" s="247" t="n"/>
      <x:c r="R53" s="247" t="n"/>
      <x:c r="S53" s="214" t="inlineStr">
        <x:is>
          <x:t xml:space="preserve">Open for review</x:t>
        </x:is>
      </x:c>
    </x:row>
    <x:row r="54" s="202" customFormat="1" ht="25.5" customHeight="1">
      <x:c r="A54" s="231" t="inlineStr">
        <x:is>
          <x:t xml:space="preserve">BP-051</x:t>
        </x:is>
      </x:c>
      <x:c r="B54" s="231" t="inlineStr">
        <x:is>
          <x:t xml:space="preserve">Hagar</x:t>
        </x:is>
      </x:c>
      <x:c r="C54" s="231" t="inlineStr">
        <x:is>
          <x:t xml:space="preserve">Scripture</x:t>
        </x:is>
      </x:c>
      <x:c r="D54" s="231" t="inlineStr">
        <x:is>
          <x:t xml:space="preserve">Biblical People — Shared Canon</x:t>
        </x:is>
      </x:c>
      <x:c r="E54" s="231" t="inlineStr">
        <x:is>
          <x:t xml:space="preserve">Person</x:t>
        </x:is>
      </x:c>
      <x:c r="F54" s="231" t="inlineStr">
        <x:is>
          <x:t xml:space="preserve">Egyptian servant of Sarah and mother of Ishmael; her wilderness encounters emphasize divine seeing and care.</x:t>
        </x:is>
      </x:c>
      <x:c r="G54" s="231" t="n">
        <x:v>3</x:v>
      </x:c>
      <x:c r="H54" s="231" t="inlineStr">
        <x:is>
          <x:t xml:space="preserve">3 — Significant</x:t>
        </x:is>
      </x:c>
      <x:c r="I54" s="231" t="inlineStr">
        <x:is>
          <x:t xml:space="preserve">Medium</x:t>
        </x:is>
      </x:c>
      <x:c r="J54" s="231" t="str">
        <x:v>Common</x:v>
      </x:c>
      <x:c r="K54" s="231" t="inlineStr">
        <x:is>
          <x:t xml:space="preserve">No</x:t>
        </x:is>
      </x:c>
      <x:c r="L54" s="231" t="inlineStr">
        <x:is>
          <x:t xml:space="preserve">Genesis 16, 21 | Patriarchal period | Shared canon</x:t>
        </x:is>
      </x:c>
      <x:c r="M54" s="231" t="inlineStr">
        <x:is>
          <x:t xml:space="preserve">Sarah; Abraham; Ishmael</x:t>
        </x:is>
      </x:c>
      <x:c r="N54" s="231" t="inlineStr">
        <x:is>
          <x:t xml:space="preserve">Idea</x:t>
        </x:is>
      </x:c>
      <x:c r="O54" s="231"/>
      <x:c r="P54" s="231" t="n"/>
      <x:c r="Q54" s="247" t="n"/>
      <x:c r="R54" s="247" t="n"/>
      <x:c r="S54" s="214" t="inlineStr">
        <x:is>
          <x:t xml:space="preserve">Open for review</x:t>
        </x:is>
      </x:c>
    </x:row>
    <x:row r="55" s="202" customFormat="1" ht="25.5" customHeight="1">
      <x:c r="A55" s="231" t="inlineStr">
        <x:is>
          <x:t xml:space="preserve">BP-052</x:t>
        </x:is>
      </x:c>
      <x:c r="B55" s="231" t="inlineStr">
        <x:is>
          <x:t xml:space="preserve">Ishmael</x:t>
        </x:is>
      </x:c>
      <x:c r="C55" s="231" t="inlineStr">
        <x:is>
          <x:t xml:space="preserve">Scripture</x:t>
        </x:is>
      </x:c>
      <x:c r="D55" s="231" t="inlineStr">
        <x:is>
          <x:t xml:space="preserve">Biblical People — Shared Canon</x:t>
        </x:is>
      </x:c>
      <x:c r="E55" s="231" t="inlineStr">
        <x:is>
          <x:t xml:space="preserve">Person</x:t>
        </x:is>
      </x:c>
      <x:c r="F55" s="231" t="inlineStr">
        <x:is>
          <x:t xml:space="preserve">Son of Abraham and Hagar; recipient of promises concerning his descendants despite not being Isaac.</x:t>
        </x:is>
      </x:c>
      <x:c r="G55" s="231" t="n">
        <x:v>3</x:v>
      </x:c>
      <x:c r="H55" s="231" t="inlineStr">
        <x:is>
          <x:t xml:space="preserve">3 — Significant</x:t>
        </x:is>
      </x:c>
      <x:c r="I55" s="231" t="inlineStr">
        <x:is>
          <x:t xml:space="preserve">Medium</x:t>
        </x:is>
      </x:c>
      <x:c r="J55" s="231" t="str">
        <x:v>Common</x:v>
      </x:c>
      <x:c r="K55" s="231" t="inlineStr">
        <x:is>
          <x:t xml:space="preserve">No</x:t>
        </x:is>
      </x:c>
      <x:c r="L55" s="231" t="inlineStr">
        <x:is>
          <x:t xml:space="preserve">Genesis 16–25 | Patriarchal period | Shared canon</x:t>
        </x:is>
      </x:c>
      <x:c r="M55" s="231" t="inlineStr">
        <x:is>
          <x:t xml:space="preserve">Abraham; Hagar; Isaac</x:t>
        </x:is>
      </x:c>
      <x:c r="N55" s="231" t="inlineStr">
        <x:is>
          <x:t xml:space="preserve">Idea</x:t>
        </x:is>
      </x:c>
      <x:c r="O55" s="231"/>
      <x:c r="P55" s="231" t="n"/>
      <x:c r="Q55" s="247" t="n"/>
      <x:c r="R55" s="247" t="n"/>
      <x:c r="S55" s="214" t="inlineStr">
        <x:is>
          <x:t xml:space="preserve">Open for review</x:t>
        </x:is>
      </x:c>
    </x:row>
    <x:row r="56" s="202" customFormat="1" ht="38.25" customHeight="1">
      <x:c r="A56" s="231" t="inlineStr">
        <x:is>
          <x:t xml:space="preserve">BP-053</x:t>
        </x:is>
      </x:c>
      <x:c r="B56" s="231" t="inlineStr">
        <x:is>
          <x:t xml:space="preserve">Rebekah</x:t>
        </x:is>
      </x:c>
      <x:c r="C56" s="231" t="inlineStr">
        <x:is>
          <x:t xml:space="preserve">Scripture</x:t>
        </x:is>
      </x:c>
      <x:c r="D56" s="231" t="inlineStr">
        <x:is>
          <x:t xml:space="preserve">Biblical People — Shared Canon</x:t>
        </x:is>
      </x:c>
      <x:c r="E56" s="231" t="inlineStr">
        <x:is>
          <x:t xml:space="preserve">Person</x:t>
        </x:is>
      </x:c>
      <x:c r="F56" s="231" t="inlineStr">
        <x:is>
          <x:t xml:space="preserve">Wife of Isaac and mother of Esau and Jacob; central to the blessing and succession narrative.</x:t>
        </x:is>
      </x:c>
      <x:c r="G56" s="231" t="n">
        <x:v>3</x:v>
      </x:c>
      <x:c r="H56" s="231" t="inlineStr">
        <x:is>
          <x:t xml:space="preserve">3 — Significant</x:t>
        </x:is>
      </x:c>
      <x:c r="I56" s="231" t="inlineStr">
        <x:is>
          <x:t xml:space="preserve">Medium</x:t>
        </x:is>
      </x:c>
      <x:c r="J56" s="231" t="str">
        <x:v>Common</x:v>
      </x:c>
      <x:c r="K56" s="231" t="inlineStr">
        <x:is>
          <x:t xml:space="preserve">No</x:t>
        </x:is>
      </x:c>
      <x:c r="L56" s="231" t="inlineStr">
        <x:is>
          <x:t xml:space="preserve">Genesis 24–27 | Patriarchal period | Shared canon</x:t>
        </x:is>
      </x:c>
      <x:c r="M56" s="231" t="inlineStr">
        <x:is>
          <x:t xml:space="preserve">Isaac; Esau; Jacob; Laban</x:t>
        </x:is>
      </x:c>
      <x:c r="N56" s="231" t="inlineStr">
        <x:is>
          <x:t xml:space="preserve">Idea</x:t>
        </x:is>
      </x:c>
      <x:c r="O56" s="231"/>
      <x:c r="P56" s="231" t="n"/>
      <x:c r="Q56" s="247" t="n"/>
      <x:c r="R56" s="247" t="n"/>
      <x:c r="S56" s="214" t="inlineStr">
        <x:is>
          <x:t xml:space="preserve">Open for review</x:t>
        </x:is>
      </x:c>
    </x:row>
    <x:row r="57">
      <x:c r="A57" s="231" t="inlineStr">
        <x:is>
          <x:t xml:space="preserve">BP-054</x:t>
        </x:is>
      </x:c>
      <x:c r="B57" s="231" t="inlineStr">
        <x:is>
          <x:t xml:space="preserve">Esau</x:t>
        </x:is>
      </x:c>
      <x:c r="C57" s="231" t="inlineStr">
        <x:is>
          <x:t xml:space="preserve">Scripture</x:t>
        </x:is>
      </x:c>
      <x:c r="D57" s="231" t="inlineStr">
        <x:is>
          <x:t xml:space="preserve">Biblical People — Shared Canon</x:t>
        </x:is>
      </x:c>
      <x:c r="E57" s="231" t="inlineStr">
        <x:is>
          <x:t xml:space="preserve">Person</x:t>
        </x:is>
      </x:c>
      <x:c r="F57" s="231" t="inlineStr">
        <x:is>
          <x:t xml:space="preserve">Older twin of Jacob and ancestor of Edom; central to birthright, blessing, conflict, and reconciliation.</x:t>
        </x:is>
      </x:c>
      <x:c r="G57" s="231" t="n">
        <x:v>3</x:v>
      </x:c>
      <x:c r="H57" s="231" t="inlineStr">
        <x:is>
          <x:t xml:space="preserve">3 — Significant</x:t>
        </x:is>
      </x:c>
      <x:c r="I57" s="231" t="inlineStr">
        <x:is>
          <x:t xml:space="preserve">Medium</x:t>
        </x:is>
      </x:c>
      <x:c r="J57" s="231" t="str">
        <x:v>Common</x:v>
      </x:c>
      <x:c r="K57" s="231" t="inlineStr">
        <x:is>
          <x:t xml:space="preserve">No</x:t>
        </x:is>
      </x:c>
      <x:c r="L57" s="231" t="inlineStr">
        <x:is>
          <x:t xml:space="preserve">Genesis 25–36 | Patriarchal period | Shared canon</x:t>
        </x:is>
      </x:c>
      <x:c r="M57" s="231" t="inlineStr">
        <x:is>
          <x:t xml:space="preserve">Isaac; Rebekah; Jacob; Edom</x:t>
        </x:is>
      </x:c>
      <x:c r="N57" s="231" t="inlineStr">
        <x:is>
          <x:t xml:space="preserve">Idea</x:t>
        </x:is>
      </x:c>
      <x:c r="O57" s="231"/>
      <x:c r="P57" s="231" t="n"/>
      <x:c r="Q57" s="247" t="n"/>
      <x:c r="R57" s="247" t="n"/>
      <x:c r="S57" s="214" t="inlineStr">
        <x:is>
          <x:t xml:space="preserve">Open for review</x:t>
        </x:is>
      </x:c>
    </x:row>
    <x:row r="58" s="202" customFormat="1" ht="44" customHeight="1">
      <x:c r="A58" s="231" t="inlineStr">
        <x:is>
          <x:t xml:space="preserve">BP-055</x:t>
        </x:is>
      </x:c>
      <x:c r="B58" s="231" t="inlineStr">
        <x:is>
          <x:t xml:space="preserve">Leah and Rachel</x:t>
        </x:is>
      </x:c>
      <x:c r="C58" s="231" t="inlineStr">
        <x:is>
          <x:t xml:space="preserve">Scripture</x:t>
        </x:is>
      </x:c>
      <x:c r="D58" s="231" t="inlineStr">
        <x:is>
          <x:t xml:space="preserve">Biblical People — Shared Canon</x:t>
        </x:is>
      </x:c>
      <x:c r="E58" s="231" t="inlineStr">
        <x:is>
          <x:t xml:space="preserve">People Pair</x:t>
        </x:is>
      </x:c>
      <x:c r="F58" s="231" t="inlineStr">
        <x:is>
          <x:t xml:space="preserve">Presents the sisters Leah and Rachel together within Jacob's household, tracing rivalry, marriage, motherhood, and their role in the formation of Israel.</x:t>
        </x:is>
      </x:c>
      <x:c r="G58" s="231" t="n">
        <x:v>3</x:v>
      </x:c>
      <x:c r="H58" s="231" t="inlineStr">
        <x:is>
          <x:t xml:space="preserve">3 — Significant</x:t>
        </x:is>
      </x:c>
      <x:c r="I58" s="231" t="inlineStr">
        <x:is>
          <x:t xml:space="preserve">Medium</x:t>
        </x:is>
      </x:c>
      <x:c r="J58" s="231" t="str">
        <x:v>Common</x:v>
      </x:c>
      <x:c r="K58" s="231" t="inlineStr">
        <x:is>
          <x:t xml:space="preserve">No</x:t>
        </x:is>
      </x:c>
      <x:c r="L58" s="231" t="inlineStr">
        <x:is>
          <x:t xml:space="preserve">Genesis 29–35; 49 | Patriarchal period | Shared canon</x:t>
        </x:is>
      </x:c>
      <x:c r="M58" s="231" t="inlineStr">
        <x:is>
          <x:t xml:space="preserve">Jacob; Rachel; Judah; Levi; Absorbed / related source concepts: Rachel</x:t>
        </x:is>
      </x:c>
      <x:c r="N58" s="231" t="inlineStr">
        <x:is>
          <x:t xml:space="preserve">Idea</x:t>
        </x:is>
      </x:c>
      <x:c r="O58" s="231"/>
      <x:c r="P58" s="231" t="inlineStr">
        <x:is>
          <x:t xml:space="preserve">About this subject / absorbed material:
• Rachel: Beloved wife of Jacob and mother of Joseph and Benjamin. Context: Genesis 29–35 | Patriarchal period | Shared canon.</x:t>
        </x:is>
      </x:c>
      <x:c r="Q58" s="247" t="n"/>
      <x:c r="R58" s="247" t="n"/>
      <x:c r="S58" s="214" t="inlineStr">
        <x:is>
          <x:t xml:space="preserve">Open for review</x:t>
        </x:is>
      </x:c>
    </x:row>
    <x:row r="59" s="202" customFormat="1" ht="25.5" customHeight="1">
      <x:c r="A59" s="231" t="inlineStr">
        <x:is>
          <x:t xml:space="preserve">BP-056</x:t>
        </x:is>
      </x:c>
      <x:c r="B59" s="231" t="inlineStr">
        <x:is>
          <x:t xml:space="preserve">Judah, Son of Jacob</x:t>
        </x:is>
      </x:c>
      <x:c r="C59" s="231" t="inlineStr">
        <x:is>
          <x:t xml:space="preserve">Scripture</x:t>
        </x:is>
      </x:c>
      <x:c r="D59" s="231" t="inlineStr">
        <x:is>
          <x:t xml:space="preserve">Biblical People — Shared Canon</x:t>
        </x:is>
      </x:c>
      <x:c r="E59" s="231" t="inlineStr">
        <x:is>
          <x:t xml:space="preserve">Person</x:t>
        </x:is>
      </x:c>
      <x:c r="F59" s="231" t="inlineStr">
        <x:is>
          <x:t xml:space="preserve">Son of Jacob who emerges as a family leader and ancestor of David’s royal line.</x:t>
        </x:is>
      </x:c>
      <x:c r="G59" s="231" t="n">
        <x:v>3</x:v>
      </x:c>
      <x:c r="H59" s="231" t="inlineStr">
        <x:is>
          <x:t xml:space="preserve">3 — Significant</x:t>
        </x:is>
      </x:c>
      <x:c r="I59" s="231" t="inlineStr">
        <x:is>
          <x:t xml:space="preserve">Medium</x:t>
        </x:is>
      </x:c>
      <x:c r="J59" s="231" t="str">
        <x:v>Common</x:v>
      </x:c>
      <x:c r="K59" s="231" t="inlineStr">
        <x:is>
          <x:t xml:space="preserve">No</x:t>
        </x:is>
      </x:c>
      <x:c r="L59" s="231" t="inlineStr">
        <x:is>
          <x:t xml:space="preserve">Genesis 29, 37–49 | Patriarchal period | Shared canon</x:t>
        </x:is>
      </x:c>
      <x:c r="M59" s="231" t="inlineStr">
        <x:is>
          <x:t xml:space="preserve">Jacob; Tamar; Joseph; David</x:t>
        </x:is>
      </x:c>
      <x:c r="N59" s="231" t="inlineStr">
        <x:is>
          <x:t xml:space="preserve">Idea</x:t>
        </x:is>
      </x:c>
      <x:c r="O59" s="231"/>
      <x:c r="P59" s="231" t="n"/>
      <x:c r="Q59" s="247" t="n"/>
      <x:c r="R59" s="247" t="n"/>
      <x:c r="S59" s="214" t="inlineStr">
        <x:is>
          <x:t xml:space="preserve">Open for review</x:t>
        </x:is>
      </x:c>
    </x:row>
    <x:row r="60" s="202" customFormat="1" ht="25.5" customHeight="1">
      <x:c r="A60" s="231" t="inlineStr">
        <x:is>
          <x:t xml:space="preserve">BP-057</x:t>
        </x:is>
      </x:c>
      <x:c r="B60" s="231" t="inlineStr">
        <x:is>
          <x:t xml:space="preserve">Benjamin, Son of Jacob</x:t>
        </x:is>
      </x:c>
      <x:c r="C60" s="231" t="inlineStr">
        <x:is>
          <x:t xml:space="preserve">Scripture</x:t>
        </x:is>
      </x:c>
      <x:c r="D60" s="231" t="inlineStr">
        <x:is>
          <x:t xml:space="preserve">Biblical People — Shared Canon</x:t>
        </x:is>
      </x:c>
      <x:c r="E60" s="231" t="inlineStr">
        <x:is>
          <x:t xml:space="preserve">Person</x:t>
        </x:is>
      </x:c>
      <x:c r="F60" s="231" t="inlineStr">
        <x:is>
          <x:t xml:space="preserve">Youngest son of Jacob and Rachel; tribe founder and key figure in Joseph’s reconciliation story.</x:t>
        </x:is>
      </x:c>
      <x:c r="G60" s="231" t="n">
        <x:v>3</x:v>
      </x:c>
      <x:c r="H60" s="231" t="inlineStr">
        <x:is>
          <x:t xml:space="preserve">3 — Significant</x:t>
        </x:is>
      </x:c>
      <x:c r="I60" s="231" t="inlineStr">
        <x:is>
          <x:t xml:space="preserve">Medium</x:t>
        </x:is>
      </x:c>
      <x:c r="J60" s="231" t="str">
        <x:v>Common</x:v>
      </x:c>
      <x:c r="K60" s="231" t="inlineStr">
        <x:is>
          <x:t xml:space="preserve">No</x:t>
        </x:is>
      </x:c>
      <x:c r="L60" s="231" t="inlineStr">
        <x:is>
          <x:t xml:space="preserve">Genesis 35, 42–49 | Patriarchal period | Shared canon</x:t>
        </x:is>
      </x:c>
      <x:c r="M60" s="231" t="inlineStr">
        <x:is>
          <x:t xml:space="preserve">Jacob; Rachel; Joseph; Saul</x:t>
        </x:is>
      </x:c>
      <x:c r="N60" s="231" t="inlineStr">
        <x:is>
          <x:t xml:space="preserve">Idea</x:t>
        </x:is>
      </x:c>
      <x:c r="O60" s="231"/>
      <x:c r="P60" s="231" t="n"/>
      <x:c r="Q60" s="247" t="n"/>
      <x:c r="R60" s="247" t="n"/>
      <x:c r="S60" s="214" t="inlineStr">
        <x:is>
          <x:t xml:space="preserve">Open for review</x:t>
        </x:is>
      </x:c>
    </x:row>
    <x:row r="61" s="202" customFormat="1" ht="25.5" customHeight="1">
      <x:c r="A61" s="231" t="inlineStr">
        <x:is>
          <x:t xml:space="preserve">BP-058</x:t>
        </x:is>
      </x:c>
      <x:c r="B61" s="231" t="inlineStr">
        <x:is>
          <x:t xml:space="preserve">Tamar, Daughter-in-law of Judah</x:t>
        </x:is>
      </x:c>
      <x:c r="C61" s="231" t="inlineStr">
        <x:is>
          <x:t xml:space="preserve">Scripture</x:t>
        </x:is>
      </x:c>
      <x:c r="D61" s="231" t="inlineStr">
        <x:is>
          <x:t xml:space="preserve">Biblical People — Shared Canon</x:t>
        </x:is>
      </x:c>
      <x:c r="E61" s="231" t="inlineStr">
        <x:is>
          <x:t xml:space="preserve">Person</x:t>
        </x:is>
      </x:c>
      <x:c r="F61" s="231" t="inlineStr">
        <x:is>
          <x:t xml:space="preserve">Widow whose actions expose Judah’s failure and preserve a family line later tied to David.</x:t>
        </x:is>
      </x:c>
      <x:c r="G61" s="231" t="n">
        <x:v>3</x:v>
      </x:c>
      <x:c r="H61" s="231" t="inlineStr">
        <x:is>
          <x:t xml:space="preserve">3 — Significant</x:t>
        </x:is>
      </x:c>
      <x:c r="I61" s="231" t="inlineStr">
        <x:is>
          <x:t xml:space="preserve">Medium</x:t>
        </x:is>
      </x:c>
      <x:c r="J61" s="231" t="str">
        <x:v>Common</x:v>
      </x:c>
      <x:c r="K61" s="231" t="inlineStr">
        <x:is>
          <x:t xml:space="preserve">No</x:t>
        </x:is>
      </x:c>
      <x:c r="L61" s="231" t="inlineStr">
        <x:is>
          <x:t xml:space="preserve">Genesis 38; Ruth 4; Matthew 1 | Patriarchal period | Shared canon</x:t>
        </x:is>
      </x:c>
      <x:c r="M61" s="231" t="inlineStr">
        <x:is>
          <x:t xml:space="preserve">Judah; Perez; David</x:t>
        </x:is>
      </x:c>
      <x:c r="N61" s="231" t="inlineStr">
        <x:is>
          <x:t xml:space="preserve">Idea</x:t>
        </x:is>
      </x:c>
      <x:c r="O61" s="231"/>
      <x:c r="P61" s="231" t="n"/>
      <x:c r="Q61" s="247" t="n"/>
      <x:c r="R61" s="247" t="n"/>
      <x:c r="S61" s="214" t="inlineStr">
        <x:is>
          <x:t xml:space="preserve">Open for review</x:t>
        </x:is>
      </x:c>
    </x:row>
    <x:row r="62" s="202" customFormat="1" ht="25.5" customHeight="1">
      <x:c r="A62" s="231" t="inlineStr">
        <x:is>
          <x:t xml:space="preserve">BP-059</x:t>
        </x:is>
      </x:c>
      <x:c r="B62" s="231" t="inlineStr">
        <x:is>
          <x:t xml:space="preserve">Miriam</x:t>
        </x:is>
      </x:c>
      <x:c r="C62" s="231" t="inlineStr">
        <x:is>
          <x:t xml:space="preserve">Scripture</x:t>
        </x:is>
      </x:c>
      <x:c r="D62" s="231" t="inlineStr">
        <x:is>
          <x:t xml:space="preserve">Biblical People — Shared Canon</x:t>
        </x:is>
      </x:c>
      <x:c r="E62" s="231" t="inlineStr">
        <x:is>
          <x:t xml:space="preserve">Person</x:t>
        </x:is>
      </x:c>
      <x:c r="F62" s="231" t="inlineStr">
        <x:is>
          <x:t xml:space="preserve">Sister of Moses and Aaron; prophet associated with the Exodus song and wilderness leadership.</x:t>
        </x:is>
      </x:c>
      <x:c r="G62" s="231" t="n">
        <x:v>3</x:v>
      </x:c>
      <x:c r="H62" s="231" t="inlineStr">
        <x:is>
          <x:t xml:space="preserve">3 — Significant</x:t>
        </x:is>
      </x:c>
      <x:c r="I62" s="231" t="inlineStr">
        <x:is>
          <x:t xml:space="preserve">High</x:t>
        </x:is>
      </x:c>
      <x:c r="J62" s="231" t="str">
        <x:v>Common</x:v>
      </x:c>
      <x:c r="K62" s="231" t="inlineStr">
        <x:is>
          <x:t xml:space="preserve">No</x:t>
        </x:is>
      </x:c>
      <x:c r="L62" s="231" t="inlineStr">
        <x:is>
          <x:t xml:space="preserve">Exodus 2, 15; Numbers 12, 20 | Exodus and wilderness period | Shared canon</x:t>
        </x:is>
      </x:c>
      <x:c r="M62" s="231" t="inlineStr">
        <x:is>
          <x:t xml:space="preserve">Moses; Aaron; Red Sea</x:t>
        </x:is>
      </x:c>
      <x:c r="N62" s="231" t="inlineStr">
        <x:is>
          <x:t xml:space="preserve">Idea</x:t>
        </x:is>
      </x:c>
      <x:c r="O62" s="231"/>
      <x:c r="P62" s="231" t="n"/>
      <x:c r="Q62" s="247" t="n"/>
      <x:c r="R62" s="247" t="n"/>
      <x:c r="S62" s="214" t="inlineStr">
        <x:is>
          <x:t xml:space="preserve">Open for review</x:t>
        </x:is>
      </x:c>
    </x:row>
    <x:row r="63">
      <x:c r="A63" s="231" t="inlineStr">
        <x:is>
          <x:t xml:space="preserve">BP-060</x:t>
        </x:is>
      </x:c>
      <x:c r="B63" s="231" t="inlineStr">
        <x:is>
          <x:t xml:space="preserve">Caleb</x:t>
        </x:is>
      </x:c>
      <x:c r="C63" s="231" t="inlineStr">
        <x:is>
          <x:t xml:space="preserve">Scripture</x:t>
        </x:is>
      </x:c>
      <x:c r="D63" s="231" t="inlineStr">
        <x:is>
          <x:t xml:space="preserve">Biblical People — Shared Canon</x:t>
        </x:is>
      </x:c>
      <x:c r="E63" s="231" t="inlineStr">
        <x:is>
          <x:t xml:space="preserve">Person</x:t>
        </x:is>
      </x:c>
      <x:c r="F63" s="231" t="inlineStr">
        <x:is>
          <x:t xml:space="preserve">Faithful spy who trusts God’s promise and later receives Hebron as inheritance.</x:t>
        </x:is>
      </x:c>
      <x:c r="G63" s="231" t="n">
        <x:v>3</x:v>
      </x:c>
      <x:c r="H63" s="231" t="inlineStr">
        <x:is>
          <x:t xml:space="preserve">3 — Significant</x:t>
        </x:is>
      </x:c>
      <x:c r="I63" s="231" t="inlineStr">
        <x:is>
          <x:t xml:space="preserve">Medium</x:t>
        </x:is>
      </x:c>
      <x:c r="J63" s="231" t="str">
        <x:v>Common</x:v>
      </x:c>
      <x:c r="K63" s="231" t="inlineStr">
        <x:is>
          <x:t xml:space="preserve">No</x:t>
        </x:is>
      </x:c>
      <x:c r="L63" s="231" t="inlineStr">
        <x:is>
          <x:t xml:space="preserve">Numbers 13–14; Joshua 14–15 | Wilderness and conquest periods | Shared canon</x:t>
        </x:is>
      </x:c>
      <x:c r="M63" s="231" t="inlineStr">
        <x:is>
          <x:t xml:space="preserve">Joshua; Twelve Spies; Hebron</x:t>
        </x:is>
      </x:c>
      <x:c r="N63" s="231" t="inlineStr">
        <x:is>
          <x:t xml:space="preserve">Idea</x:t>
        </x:is>
      </x:c>
      <x:c r="O63" s="231"/>
      <x:c r="P63" s="231" t="n"/>
      <x:c r="Q63" s="247" t="n"/>
      <x:c r="R63" s="247" t="n"/>
      <x:c r="S63" s="214" t="inlineStr">
        <x:is>
          <x:t xml:space="preserve">Open for review</x:t>
        </x:is>
      </x:c>
    </x:row>
    <x:row r="64">
      <x:c r="A64" s="231" t="inlineStr">
        <x:is>
          <x:t xml:space="preserve">BP-061</x:t>
        </x:is>
      </x:c>
      <x:c r="B64" s="231" t="inlineStr">
        <x:is>
          <x:t xml:space="preserve">Rahab</x:t>
        </x:is>
      </x:c>
      <x:c r="C64" s="231" t="inlineStr">
        <x:is>
          <x:t xml:space="preserve">Scripture</x:t>
        </x:is>
      </x:c>
      <x:c r="D64" s="231" t="inlineStr">
        <x:is>
          <x:t xml:space="preserve">Biblical People — Shared Canon</x:t>
        </x:is>
      </x:c>
      <x:c r="E64" s="231" t="inlineStr">
        <x:is>
          <x:t xml:space="preserve">Person</x:t>
        </x:is>
      </x:c>
      <x:c r="F64" s="231" t="inlineStr">
        <x:is>
          <x:t xml:space="preserve">Woman of Jericho who shelters Israelite spies and is later remembered for faith.</x:t>
        </x:is>
      </x:c>
      <x:c r="G64" s="231" t="n">
        <x:v>3</x:v>
      </x:c>
      <x:c r="H64" s="231" t="inlineStr">
        <x:is>
          <x:t xml:space="preserve">3 — Significant</x:t>
        </x:is>
      </x:c>
      <x:c r="I64" s="231" t="inlineStr">
        <x:is>
          <x:t xml:space="preserve">High</x:t>
        </x:is>
      </x:c>
      <x:c r="J64" s="231" t="str">
        <x:v>Common</x:v>
      </x:c>
      <x:c r="K64" s="231" t="inlineStr">
        <x:is>
          <x:t xml:space="preserve">No</x:t>
        </x:is>
      </x:c>
      <x:c r="L64" s="231" t="inlineStr">
        <x:is>
          <x:t xml:space="preserve">Joshua 2, 6; Matthew 1; Hebrews 11; James 2 | Conquest period | Shared canon</x:t>
        </x:is>
      </x:c>
      <x:c r="M64" s="231" t="inlineStr">
        <x:is>
          <x:t xml:space="preserve">Joshua; Jericho; Salmon</x:t>
        </x:is>
      </x:c>
      <x:c r="N64" s="231" t="inlineStr">
        <x:is>
          <x:t xml:space="preserve">Idea</x:t>
        </x:is>
      </x:c>
      <x:c r="O64" s="231"/>
      <x:c r="P64" s="231" t="n"/>
      <x:c r="Q64" s="247" t="n"/>
      <x:c r="R64" s="247" t="n"/>
      <x:c r="S64" s="214" t="inlineStr">
        <x:is>
          <x:t xml:space="preserve">Open for review</x:t>
        </x:is>
      </x:c>
    </x:row>
    <x:row r="65">
      <x:c r="A65" s="231" t="inlineStr">
        <x:is>
          <x:t xml:space="preserve">BP-062</x:t>
        </x:is>
      </x:c>
      <x:c r="B65" s="231" t="inlineStr">
        <x:is>
          <x:t xml:space="preserve">Naomi</x:t>
        </x:is>
      </x:c>
      <x:c r="C65" s="231" t="inlineStr">
        <x:is>
          <x:t xml:space="preserve">Scripture</x:t>
        </x:is>
      </x:c>
      <x:c r="D65" s="231" t="inlineStr">
        <x:is>
          <x:t xml:space="preserve">Biblical People — Shared Canon</x:t>
        </x:is>
      </x:c>
      <x:c r="E65" s="231" t="inlineStr">
        <x:is>
          <x:t xml:space="preserve">Person</x:t>
        </x:is>
      </x:c>
      <x:c r="F65" s="231" t="inlineStr">
        <x:is>
          <x:t xml:space="preserve">Ruth’s mother-in-law whose grief and restoration frame the Book of Ruth.</x:t>
        </x:is>
      </x:c>
      <x:c r="G65" s="231" t="n">
        <x:v>3</x:v>
      </x:c>
      <x:c r="H65" s="231" t="inlineStr">
        <x:is>
          <x:t xml:space="preserve">3 — Significant</x:t>
        </x:is>
      </x:c>
      <x:c r="I65" s="231" t="inlineStr">
        <x:is>
          <x:t xml:space="preserve">Medium</x:t>
        </x:is>
      </x:c>
      <x:c r="J65" s="231" t="str">
        <x:v>Common</x:v>
      </x:c>
      <x:c r="K65" s="231" t="inlineStr">
        <x:is>
          <x:t xml:space="preserve">No</x:t>
        </x:is>
      </x:c>
      <x:c r="L65" s="231" t="inlineStr">
        <x:is>
          <x:t xml:space="preserve">Ruth | Judges period | Shared canon</x:t>
        </x:is>
      </x:c>
      <x:c r="M65" s="231" t="inlineStr">
        <x:is>
          <x:t xml:space="preserve">Ruth; Boaz; Orpah</x:t>
        </x:is>
      </x:c>
      <x:c r="N65" s="231" t="inlineStr">
        <x:is>
          <x:t xml:space="preserve">Idea</x:t>
        </x:is>
      </x:c>
      <x:c r="O65" s="231"/>
      <x:c r="P65" s="231" t="n"/>
      <x:c r="Q65" s="247" t="n"/>
      <x:c r="R65" s="247" t="n"/>
      <x:c r="S65" s="214" t="inlineStr">
        <x:is>
          <x:t xml:space="preserve">Open for review</x:t>
        </x:is>
      </x:c>
    </x:row>
    <x:row r="66">
      <x:c r="A66" s="231" t="inlineStr">
        <x:is>
          <x:t xml:space="preserve">BP-063</x:t>
        </x:is>
      </x:c>
      <x:c r="B66" s="231" t="inlineStr">
        <x:is>
          <x:t xml:space="preserve">Boaz</x:t>
        </x:is>
      </x:c>
      <x:c r="C66" s="231" t="inlineStr">
        <x:is>
          <x:t xml:space="preserve">Scripture</x:t>
        </x:is>
      </x:c>
      <x:c r="D66" s="231" t="inlineStr">
        <x:is>
          <x:t xml:space="preserve">Biblical People — Shared Canon</x:t>
        </x:is>
      </x:c>
      <x:c r="E66" s="231" t="inlineStr">
        <x:is>
          <x:t xml:space="preserve">Person</x:t>
        </x:is>
      </x:c>
      <x:c r="F66" s="231" t="inlineStr">
        <x:is>
          <x:t xml:space="preserve">Respected Bethlehem landowner and kinsman-redeemer who marries Ruth.</x:t>
        </x:is>
      </x:c>
      <x:c r="G66" s="231" t="n">
        <x:v>3</x:v>
      </x:c>
      <x:c r="H66" s="231" t="inlineStr">
        <x:is>
          <x:t xml:space="preserve">3 — Significant</x:t>
        </x:is>
      </x:c>
      <x:c r="I66" s="231" t="inlineStr">
        <x:is>
          <x:t xml:space="preserve">Medium</x:t>
        </x:is>
      </x:c>
      <x:c r="J66" s="231" t="str">
        <x:v>Common</x:v>
      </x:c>
      <x:c r="K66" s="231" t="inlineStr">
        <x:is>
          <x:t xml:space="preserve">No</x:t>
        </x:is>
      </x:c>
      <x:c r="L66" s="231" t="inlineStr">
        <x:is>
          <x:t xml:space="preserve">Ruth | Judges period | Shared canon</x:t>
        </x:is>
      </x:c>
      <x:c r="M66" s="231" t="inlineStr">
        <x:is>
          <x:t xml:space="preserve">Ruth; Naomi; Obed; David</x:t>
        </x:is>
      </x:c>
      <x:c r="N66" s="231" t="inlineStr">
        <x:is>
          <x:t xml:space="preserve">Idea</x:t>
        </x:is>
      </x:c>
      <x:c r="O66" s="231"/>
      <x:c r="P66" s="231" t="n"/>
      <x:c r="Q66" s="247" t="n"/>
      <x:c r="R66" s="247" t="n"/>
      <x:c r="S66" s="214" t="inlineStr">
        <x:is>
          <x:t xml:space="preserve">Open for review</x:t>
        </x:is>
      </x:c>
    </x:row>
    <x:row r="67">
      <x:c r="A67" s="231" t="inlineStr">
        <x:is>
          <x:t xml:space="preserve">BP-064</x:t>
        </x:is>
      </x:c>
      <x:c r="B67" s="231" t="inlineStr">
        <x:is>
          <x:t xml:space="preserve">Hannah</x:t>
        </x:is>
      </x:c>
      <x:c r="C67" s="231" t="inlineStr">
        <x:is>
          <x:t xml:space="preserve">Scripture</x:t>
        </x:is>
      </x:c>
      <x:c r="D67" s="231" t="inlineStr">
        <x:is>
          <x:t xml:space="preserve">Biblical People — Shared Canon</x:t>
        </x:is>
      </x:c>
      <x:c r="E67" s="231" t="inlineStr">
        <x:is>
          <x:t xml:space="preserve">Person</x:t>
        </x:is>
      </x:c>
      <x:c r="F67" s="231" t="inlineStr">
        <x:is>
          <x:t xml:space="preserve">Mother of Samuel whose prayer, vow, and song frame the opening of 1 Samuel.</x:t>
        </x:is>
      </x:c>
      <x:c r="G67" s="231" t="n">
        <x:v>3</x:v>
      </x:c>
      <x:c r="H67" s="231" t="inlineStr">
        <x:is>
          <x:t xml:space="preserve">3 — Significant</x:t>
        </x:is>
      </x:c>
      <x:c r="I67" s="231" t="inlineStr">
        <x:is>
          <x:t xml:space="preserve">Medium</x:t>
        </x:is>
      </x:c>
      <x:c r="J67" s="231" t="str">
        <x:v>Common</x:v>
      </x:c>
      <x:c r="K67" s="231" t="inlineStr">
        <x:is>
          <x:t xml:space="preserve">No</x:t>
        </x:is>
      </x:c>
      <x:c r="L67" s="231" t="inlineStr">
        <x:is>
          <x:t xml:space="preserve">1 Samuel 1–2 | Transition to monarchy | Shared canon</x:t>
        </x:is>
      </x:c>
      <x:c r="M67" s="231" t="inlineStr">
        <x:is>
          <x:t xml:space="preserve">Elkanah; Samuel; Eli</x:t>
        </x:is>
      </x:c>
      <x:c r="N67" s="231" t="inlineStr">
        <x:is>
          <x:t xml:space="preserve">Idea</x:t>
        </x:is>
      </x:c>
      <x:c r="O67" s="231"/>
      <x:c r="P67" s="231" t="n"/>
      <x:c r="Q67" s="247" t="n"/>
      <x:c r="R67" s="247" t="n"/>
      <x:c r="S67" s="214" t="inlineStr">
        <x:is>
          <x:t xml:space="preserve">Open for review</x:t>
        </x:is>
      </x:c>
    </x:row>
    <x:row r="68">
      <x:c r="A68" s="231" t="inlineStr">
        <x:is>
          <x:t xml:space="preserve">BP-065</x:t>
        </x:is>
      </x:c>
      <x:c r="B68" s="231" t="inlineStr">
        <x:is>
          <x:t xml:space="preserve">Eli</x:t>
        </x:is>
      </x:c>
      <x:c r="C68" s="231" t="inlineStr">
        <x:is>
          <x:t xml:space="preserve">Scripture</x:t>
        </x:is>
      </x:c>
      <x:c r="D68" s="231" t="inlineStr">
        <x:is>
          <x:t xml:space="preserve">Biblical People — Shared Canon</x:t>
        </x:is>
      </x:c>
      <x:c r="E68" s="231" t="inlineStr">
        <x:is>
          <x:t xml:space="preserve">Person</x:t>
        </x:is>
      </x:c>
      <x:c r="F68" s="231" t="inlineStr">
        <x:is>
          <x:t xml:space="preserve">Priest at Shiloh who mentors Samuel while failing to restrain his own sons.</x:t>
        </x:is>
      </x:c>
      <x:c r="G68" s="231" t="n">
        <x:v>3</x:v>
      </x:c>
      <x:c r="H68" s="231" t="inlineStr">
        <x:is>
          <x:t xml:space="preserve">3 — Significant</x:t>
        </x:is>
      </x:c>
      <x:c r="I68" s="231" t="inlineStr">
        <x:is>
          <x:t xml:space="preserve">Medium</x:t>
        </x:is>
      </x:c>
      <x:c r="J68" s="231" t="str">
        <x:v>Common</x:v>
      </x:c>
      <x:c r="K68" s="231" t="inlineStr">
        <x:is>
          <x:t xml:space="preserve">No</x:t>
        </x:is>
      </x:c>
      <x:c r="L68" s="231" t="inlineStr">
        <x:is>
          <x:t xml:space="preserve">1 Samuel 1–4 | Transition to monarchy | Shared canon</x:t>
        </x:is>
      </x:c>
      <x:c r="M68" s="231" t="inlineStr">
        <x:is>
          <x:t xml:space="preserve">Samuel; Hophni; Phinehas son of Eli</x:t>
        </x:is>
      </x:c>
      <x:c r="N68" s="231" t="inlineStr">
        <x:is>
          <x:t xml:space="preserve">Idea</x:t>
        </x:is>
      </x:c>
      <x:c r="O68" s="231"/>
      <x:c r="P68" s="231" t="n"/>
      <x:c r="Q68" s="247" t="n"/>
      <x:c r="R68" s="247" t="n"/>
      <x:c r="S68" s="214" t="inlineStr">
        <x:is>
          <x:t xml:space="preserve">Open for review</x:t>
        </x:is>
      </x:c>
    </x:row>
    <x:row r="69" s="202" customFormat="1" ht="25.5" customHeight="1">
      <x:c r="A69" s="231" t="inlineStr">
        <x:is>
          <x:t xml:space="preserve">BP-067</x:t>
        </x:is>
      </x:c>
      <x:c r="B69" s="231" t="inlineStr">
        <x:is>
          <x:t xml:space="preserve">Abigail</x:t>
        </x:is>
      </x:c>
      <x:c r="C69" s="231" t="inlineStr">
        <x:is>
          <x:t xml:space="preserve">Scripture</x:t>
        </x:is>
      </x:c>
      <x:c r="D69" s="231" t="inlineStr">
        <x:is>
          <x:t xml:space="preserve">Biblical People — Shared Canon</x:t>
        </x:is>
      </x:c>
      <x:c r="E69" s="231" t="inlineStr">
        <x:is>
          <x:t xml:space="preserve">Person</x:t>
        </x:is>
      </x:c>
      <x:c r="F69" s="231" t="inlineStr">
        <x:is>
          <x:t xml:space="preserve">Wise woman who prevents David from bloodshed and later becomes his wife.</x:t>
        </x:is>
      </x:c>
      <x:c r="G69" s="231" t="n">
        <x:v>3</x:v>
      </x:c>
      <x:c r="H69" s="231" t="inlineStr">
        <x:is>
          <x:t xml:space="preserve">3 — Significant</x:t>
        </x:is>
      </x:c>
      <x:c r="I69" s="231" t="inlineStr">
        <x:is>
          <x:t xml:space="preserve">Medium</x:t>
        </x:is>
      </x:c>
      <x:c r="J69" s="231" t="str">
        <x:v>Common</x:v>
      </x:c>
      <x:c r="K69" s="231" t="inlineStr">
        <x:is>
          <x:t xml:space="preserve">No</x:t>
        </x:is>
      </x:c>
      <x:c r="L69" s="231" t="inlineStr">
        <x:is>
          <x:t xml:space="preserve">1 Samuel 25 | Early united monarchy | Shared canon</x:t>
        </x:is>
      </x:c>
      <x:c r="M69" s="231" t="inlineStr">
        <x:is>
          <x:t xml:space="preserve">David; Nabal</x:t>
        </x:is>
      </x:c>
      <x:c r="N69" s="231" t="inlineStr">
        <x:is>
          <x:t xml:space="preserve">Idea</x:t>
        </x:is>
      </x:c>
      <x:c r="O69" s="231"/>
      <x:c r="P69" s="231" t="n"/>
      <x:c r="Q69" s="247" t="n"/>
      <x:c r="R69" s="247" t="n"/>
      <x:c r="S69" s="214" t="inlineStr">
        <x:is>
          <x:t xml:space="preserve">Open for review</x:t>
        </x:is>
      </x:c>
    </x:row>
    <x:row r="70">
      <x:c r="A70" s="231" t="inlineStr">
        <x:is>
          <x:t xml:space="preserve">BP-068</x:t>
        </x:is>
      </x:c>
      <x:c r="B70" s="231" t="inlineStr">
        <x:is>
          <x:t xml:space="preserve">Bathsheba</x:t>
        </x:is>
      </x:c>
      <x:c r="C70" s="231" t="inlineStr">
        <x:is>
          <x:t xml:space="preserve">Scripture</x:t>
        </x:is>
      </x:c>
      <x:c r="D70" s="231" t="inlineStr">
        <x:is>
          <x:t xml:space="preserve">Biblical People — Shared Canon</x:t>
        </x:is>
      </x:c>
      <x:c r="E70" s="231" t="inlineStr">
        <x:is>
          <x:t xml:space="preserve">Person</x:t>
        </x:is>
      </x:c>
      <x:c r="F70" s="231" t="inlineStr">
        <x:is>
          <x:t xml:space="preserve">Wife of Uriah who becomes David’s wife and Solomon’s mother; central to sin, judgment, and succession.</x:t>
        </x:is>
      </x:c>
      <x:c r="G70" s="231" t="n">
        <x:v>3</x:v>
      </x:c>
      <x:c r="H70" s="231" t="inlineStr">
        <x:is>
          <x:t xml:space="preserve">3 — Significant</x:t>
        </x:is>
      </x:c>
      <x:c r="I70" s="231" t="inlineStr">
        <x:is>
          <x:t xml:space="preserve">High</x:t>
        </x:is>
      </x:c>
      <x:c r="J70" s="231" t="str">
        <x:v>Common</x:v>
      </x:c>
      <x:c r="K70" s="231" t="inlineStr">
        <x:is>
          <x:t xml:space="preserve">No</x:t>
        </x:is>
      </x:c>
      <x:c r="L70" s="231" t="inlineStr">
        <x:is>
          <x:t xml:space="preserve">2 Samuel 11–12; 1 Kings 1–2 | United monarchy | Shared canon</x:t>
        </x:is>
      </x:c>
      <x:c r="M70" s="231" t="inlineStr">
        <x:is>
          <x:t xml:space="preserve">David; Uriah; Nathan; Solomon</x:t>
        </x:is>
      </x:c>
      <x:c r="N70" s="231" t="inlineStr">
        <x:is>
          <x:t xml:space="preserve">Idea</x:t>
        </x:is>
      </x:c>
      <x:c r="O70" s="231"/>
      <x:c r="P70" s="231" t="n"/>
      <x:c r="Q70" s="247" t="n"/>
      <x:c r="R70" s="247" t="n"/>
      <x:c r="S70" s="214" t="inlineStr">
        <x:is>
          <x:t xml:space="preserve">Open for review</x:t>
        </x:is>
      </x:c>
    </x:row>
    <x:row r="71">
      <x:c r="A71" s="231" t="inlineStr">
        <x:is>
          <x:t xml:space="preserve">BP-069</x:t>
        </x:is>
      </x:c>
      <x:c r="B71" s="231" t="inlineStr">
        <x:is>
          <x:t xml:space="preserve">Nathan the Prophet</x:t>
        </x:is>
      </x:c>
      <x:c r="C71" s="231" t="inlineStr">
        <x:is>
          <x:t xml:space="preserve">Scripture</x:t>
        </x:is>
      </x:c>
      <x:c r="D71" s="231" t="inlineStr">
        <x:is>
          <x:t xml:space="preserve">Biblical People — Shared Canon</x:t>
        </x:is>
      </x:c>
      <x:c r="E71" s="231" t="inlineStr">
        <x:is>
          <x:t xml:space="preserve">Person</x:t>
        </x:is>
      </x:c>
      <x:c r="F71" s="231" t="inlineStr">
        <x:is>
          <x:t xml:space="preserve">Prophet who confronts David over Bathsheba and later supports Solomon’s succession.</x:t>
        </x:is>
      </x:c>
      <x:c r="G71" s="231" t="n">
        <x:v>3</x:v>
      </x:c>
      <x:c r="H71" s="231" t="inlineStr">
        <x:is>
          <x:t xml:space="preserve">3 — Significant</x:t>
        </x:is>
      </x:c>
      <x:c r="I71" s="231" t="inlineStr">
        <x:is>
          <x:t xml:space="preserve">Medium</x:t>
        </x:is>
      </x:c>
      <x:c r="J71" s="231" t="str">
        <x:v>Common</x:v>
      </x:c>
      <x:c r="K71" s="231" t="inlineStr">
        <x:is>
          <x:t xml:space="preserve">No</x:t>
        </x:is>
      </x:c>
      <x:c r="L71" s="231" t="inlineStr">
        <x:is>
          <x:t xml:space="preserve">2 Samuel 7, 12; 1 Kings 1 | United monarchy | Shared canon</x:t>
        </x:is>
      </x:c>
      <x:c r="M71" s="231" t="inlineStr">
        <x:is>
          <x:t xml:space="preserve">David; Bathsheba; Solomon</x:t>
        </x:is>
      </x:c>
      <x:c r="N71" s="231" t="inlineStr">
        <x:is>
          <x:t xml:space="preserve">Idea</x:t>
        </x:is>
      </x:c>
      <x:c r="O71" s="231"/>
      <x:c r="P71" s="231" t="n"/>
      <x:c r="Q71" s="247" t="n"/>
      <x:c r="R71" s="247" t="n"/>
      <x:c r="S71" s="214" t="inlineStr">
        <x:is>
          <x:t xml:space="preserve">Open for review</x:t>
        </x:is>
      </x:c>
    </x:row>
    <x:row r="72" s="202" customFormat="1" ht="25.5" customHeight="1">
      <x:c r="A72" s="231" t="inlineStr">
        <x:is>
          <x:t xml:space="preserve">BP-070</x:t>
        </x:is>
      </x:c>
      <x:c r="B72" s="231" t="inlineStr">
        <x:is>
          <x:t xml:space="preserve">Absalom</x:t>
        </x:is>
      </x:c>
      <x:c r="C72" s="231" t="inlineStr">
        <x:is>
          <x:t xml:space="preserve">Scripture</x:t>
        </x:is>
      </x:c>
      <x:c r="D72" s="231" t="inlineStr">
        <x:is>
          <x:t xml:space="preserve">Biblical People — Shared Canon</x:t>
        </x:is>
      </x:c>
      <x:c r="E72" s="231" t="inlineStr">
        <x:is>
          <x:t xml:space="preserve">Person</x:t>
        </x:is>
      </x:c>
      <x:c r="F72" s="231" t="inlineStr">
        <x:is>
          <x:t xml:space="preserve">Son of David whose rebellion and death create a major political and family tragedy.</x:t>
        </x:is>
      </x:c>
      <x:c r="G72" s="231" t="n">
        <x:v>3</x:v>
      </x:c>
      <x:c r="H72" s="231" t="inlineStr">
        <x:is>
          <x:t xml:space="preserve">3 — Significant</x:t>
        </x:is>
      </x:c>
      <x:c r="I72" s="231" t="inlineStr">
        <x:is>
          <x:t xml:space="preserve">High</x:t>
        </x:is>
      </x:c>
      <x:c r="J72" s="231" t="str">
        <x:v>Common</x:v>
      </x:c>
      <x:c r="K72" s="231" t="inlineStr">
        <x:is>
          <x:t xml:space="preserve">No</x:t>
        </x:is>
      </x:c>
      <x:c r="L72" s="231" t="inlineStr">
        <x:is>
          <x:t xml:space="preserve">2 Samuel 13–19 | United monarchy | Shared canon</x:t>
        </x:is>
      </x:c>
      <x:c r="M72" s="231" t="inlineStr">
        <x:is>
          <x:t xml:space="preserve">David; Tamar daughter of David; Amnon; Joab</x:t>
        </x:is>
      </x:c>
      <x:c r="N72" s="231" t="inlineStr">
        <x:is>
          <x:t xml:space="preserve">Idea</x:t>
        </x:is>
      </x:c>
      <x:c r="O72" s="231"/>
      <x:c r="P72" s="231" t="n"/>
      <x:c r="Q72" s="247" t="n"/>
      <x:c r="R72" s="247" t="n"/>
      <x:c r="S72" s="214" t="inlineStr">
        <x:is>
          <x:t xml:space="preserve">Open for review</x:t>
        </x:is>
      </x:c>
    </x:row>
    <x:row r="73">
      <x:c r="A73" s="231" t="inlineStr">
        <x:is>
          <x:t xml:space="preserve">BP-071</x:t>
        </x:is>
      </x:c>
      <x:c r="B73" s="231" t="inlineStr">
        <x:is>
          <x:t xml:space="preserve">Rehoboam</x:t>
        </x:is>
      </x:c>
      <x:c r="C73" s="231" t="inlineStr">
        <x:is>
          <x:t xml:space="preserve">Scripture</x:t>
        </x:is>
      </x:c>
      <x:c r="D73" s="231" t="inlineStr">
        <x:is>
          <x:t xml:space="preserve">Biblical People — Shared Canon</x:t>
        </x:is>
      </x:c>
      <x:c r="E73" s="231" t="inlineStr">
        <x:is>
          <x:t xml:space="preserve">Person</x:t>
        </x:is>
      </x:c>
      <x:c r="F73" s="231" t="inlineStr">
        <x:is>
          <x:t xml:space="preserve">Son of Solomon whose harsh response helps split the kingdom.</x:t>
        </x:is>
      </x:c>
      <x:c r="G73" s="231" t="n">
        <x:v>3</x:v>
      </x:c>
      <x:c r="H73" s="231" t="inlineStr">
        <x:is>
          <x:t xml:space="preserve">3 — Significant</x:t>
        </x:is>
      </x:c>
      <x:c r="I73" s="231" t="inlineStr">
        <x:is>
          <x:t xml:space="preserve">Medium</x:t>
        </x:is>
      </x:c>
      <x:c r="J73" s="231" t="str">
        <x:v>Common</x:v>
      </x:c>
      <x:c r="K73" s="231" t="inlineStr">
        <x:is>
          <x:t xml:space="preserve">No</x:t>
        </x:is>
      </x:c>
      <x:c r="L73" s="231" t="inlineStr">
        <x:is>
          <x:t xml:space="preserve">1 Kings 11–14; 2 Chronicles 9–12 | Divided monarchy | Shared canon</x:t>
        </x:is>
      </x:c>
      <x:c r="M73" s="231" t="inlineStr">
        <x:is>
          <x:t xml:space="preserve">Solomon; Jeroboam I; Kingdom division</x:t>
        </x:is>
      </x:c>
      <x:c r="N73" s="231" t="inlineStr">
        <x:is>
          <x:t xml:space="preserve">Idea</x:t>
        </x:is>
      </x:c>
      <x:c r="O73" s="231"/>
      <x:c r="P73" s="231" t="n"/>
      <x:c r="Q73" s="247" t="n"/>
      <x:c r="R73" s="247" t="n"/>
      <x:c r="S73" s="214" t="inlineStr">
        <x:is>
          <x:t xml:space="preserve">Open for review</x:t>
        </x:is>
      </x:c>
    </x:row>
    <x:row r="74">
      <x:c r="A74" s="231" t="inlineStr">
        <x:is>
          <x:t xml:space="preserve">BP-072</x:t>
        </x:is>
      </x:c>
      <x:c r="B74" s="231" t="inlineStr">
        <x:is>
          <x:t xml:space="preserve">Jeroboam I</x:t>
        </x:is>
      </x:c>
      <x:c r="C74" s="231" t="inlineStr">
        <x:is>
          <x:t xml:space="preserve">Scripture</x:t>
        </x:is>
      </x:c>
      <x:c r="D74" s="231" t="inlineStr">
        <x:is>
          <x:t xml:space="preserve">Biblical People — Shared Canon</x:t>
        </x:is>
      </x:c>
      <x:c r="E74" s="231" t="inlineStr">
        <x:is>
          <x:t xml:space="preserve">Person</x:t>
        </x:is>
      </x:c>
      <x:c r="F74" s="231" t="inlineStr">
        <x:is>
          <x:t xml:space="preserve">First king of the northern kingdom; establishes rival worship centers at Bethel and Dan.</x:t>
        </x:is>
      </x:c>
      <x:c r="G74" s="231" t="n">
        <x:v>3</x:v>
      </x:c>
      <x:c r="H74" s="231" t="inlineStr">
        <x:is>
          <x:t xml:space="preserve">3 — Significant</x:t>
        </x:is>
      </x:c>
      <x:c r="I74" s="231" t="inlineStr">
        <x:is>
          <x:t xml:space="preserve">Medium</x:t>
        </x:is>
      </x:c>
      <x:c r="J74" s="231" t="str">
        <x:v>Common</x:v>
      </x:c>
      <x:c r="K74" s="231" t="inlineStr">
        <x:is>
          <x:t xml:space="preserve">No</x:t>
        </x:is>
      </x:c>
      <x:c r="L74" s="231" t="inlineStr">
        <x:is>
          <x:t xml:space="preserve">1 Kings 11–14 | Early divided monarchy | Shared canon</x:t>
        </x:is>
      </x:c>
      <x:c r="M74" s="231" t="inlineStr">
        <x:is>
          <x:t xml:space="preserve">Rehoboam; Ahijah the Shilonite; Bethel</x:t>
        </x:is>
      </x:c>
      <x:c r="N74" s="231" t="inlineStr">
        <x:is>
          <x:t xml:space="preserve">Idea</x:t>
        </x:is>
      </x:c>
      <x:c r="O74" s="231"/>
      <x:c r="P74" s="231" t="n"/>
      <x:c r="Q74" s="247" t="n"/>
      <x:c r="R74" s="247" t="n"/>
      <x:c r="S74" s="214" t="inlineStr">
        <x:is>
          <x:t xml:space="preserve">Open for review</x:t>
        </x:is>
      </x:c>
    </x:row>
    <x:row r="75" s="202" customFormat="1" ht="25.5" customHeight="1">
      <x:c r="A75" s="231" t="inlineStr">
        <x:is>
          <x:t xml:space="preserve">BP-073</x:t>
        </x:is>
      </x:c>
      <x:c r="B75" s="231" t="inlineStr">
        <x:is>
          <x:t xml:space="preserve">Ahab</x:t>
        </x:is>
      </x:c>
      <x:c r="C75" s="231" t="inlineStr">
        <x:is>
          <x:t xml:space="preserve">Scripture</x:t>
        </x:is>
      </x:c>
      <x:c r="D75" s="231" t="inlineStr">
        <x:is>
          <x:t xml:space="preserve">Biblical People — Shared Canon</x:t>
        </x:is>
      </x:c>
      <x:c r="E75" s="231" t="inlineStr">
        <x:is>
          <x:t xml:space="preserve">Person</x:t>
        </x:is>
      </x:c>
      <x:c r="F75" s="231" t="inlineStr">
        <x:is>
          <x:t xml:space="preserve">King of Israel whose reign features conflict with Elijah and widespread Baal worship.</x:t>
        </x:is>
      </x:c>
      <x:c r="G75" s="231" t="n">
        <x:v>3</x:v>
      </x:c>
      <x:c r="H75" s="231" t="inlineStr">
        <x:is>
          <x:t xml:space="preserve">3 — Significant</x:t>
        </x:is>
      </x:c>
      <x:c r="I75" s="231" t="inlineStr">
        <x:is>
          <x:t xml:space="preserve">High</x:t>
        </x:is>
      </x:c>
      <x:c r="J75" s="231" t="str">
        <x:v>Common</x:v>
      </x:c>
      <x:c r="K75" s="231" t="inlineStr">
        <x:is>
          <x:t xml:space="preserve">No</x:t>
        </x:is>
      </x:c>
      <x:c r="L75" s="231" t="inlineStr">
        <x:is>
          <x:t xml:space="preserve">1 Kings 16–22 | Divided monarchy | Shared canon</x:t>
        </x:is>
      </x:c>
      <x:c r="M75" s="231" t="inlineStr">
        <x:is>
          <x:t xml:space="preserve">Jezebel; Elijah; Micaiah son of Imlah; Jehoshaphat</x:t>
        </x:is>
      </x:c>
      <x:c r="N75" s="231" t="inlineStr">
        <x:is>
          <x:t xml:space="preserve">Idea</x:t>
        </x:is>
      </x:c>
      <x:c r="O75" s="231"/>
      <x:c r="P75" s="231" t="n"/>
      <x:c r="Q75" s="247" t="n"/>
      <x:c r="R75" s="247" t="n"/>
      <x:c r="S75" s="214" t="inlineStr">
        <x:is>
          <x:t xml:space="preserve">Open for review</x:t>
        </x:is>
      </x:c>
    </x:row>
    <x:row r="76">
      <x:c r="A76" s="231" t="inlineStr">
        <x:is>
          <x:t xml:space="preserve">BP-074</x:t>
        </x:is>
      </x:c>
      <x:c r="B76" s="231" t="inlineStr">
        <x:is>
          <x:t xml:space="preserve">Jezebel</x:t>
        </x:is>
      </x:c>
      <x:c r="C76" s="231" t="inlineStr">
        <x:is>
          <x:t xml:space="preserve">Scripture</x:t>
        </x:is>
      </x:c>
      <x:c r="D76" s="231" t="inlineStr">
        <x:is>
          <x:t xml:space="preserve">Biblical People — Shared Canon</x:t>
        </x:is>
      </x:c>
      <x:c r="E76" s="231" t="inlineStr">
        <x:is>
          <x:t xml:space="preserve">Person</x:t>
        </x:is>
      </x:c>
      <x:c r="F76" s="231" t="inlineStr">
        <x:is>
          <x:t xml:space="preserve">Phoenician queen married to Ahab; major antagonist in Elijah’s conflict with royal-sponsored Baal worship.</x:t>
        </x:is>
      </x:c>
      <x:c r="G76" s="231" t="n">
        <x:v>3</x:v>
      </x:c>
      <x:c r="H76" s="231" t="inlineStr">
        <x:is>
          <x:t xml:space="preserve">3 — Significant</x:t>
        </x:is>
      </x:c>
      <x:c r="I76" s="231" t="inlineStr">
        <x:is>
          <x:t xml:space="preserve">High</x:t>
        </x:is>
      </x:c>
      <x:c r="J76" s="231" t="str">
        <x:v>Common</x:v>
      </x:c>
      <x:c r="K76" s="231" t="inlineStr">
        <x:is>
          <x:t xml:space="preserve">No</x:t>
        </x:is>
      </x:c>
      <x:c r="L76" s="231" t="inlineStr">
        <x:is>
          <x:t xml:space="preserve">1 Kings 16–21; 2 Kings 9 | Divided monarchy | Shared canon</x:t>
        </x:is>
      </x:c>
      <x:c r="M76" s="231" t="inlineStr">
        <x:is>
          <x:t xml:space="preserve">Ahab; Elijah; Jehu; Naboth</x:t>
        </x:is>
      </x:c>
      <x:c r="N76" s="231" t="inlineStr">
        <x:is>
          <x:t xml:space="preserve">Idea</x:t>
        </x:is>
      </x:c>
      <x:c r="O76" s="231"/>
      <x:c r="P76" s="231" t="n"/>
      <x:c r="Q76" s="247" t="n"/>
      <x:c r="R76" s="247" t="n"/>
      <x:c r="S76" s="214" t="inlineStr">
        <x:is>
          <x:t xml:space="preserve">Open for review</x:t>
        </x:is>
      </x:c>
    </x:row>
    <x:row r="77" s="202" customFormat="1" ht="25.5" customHeight="1">
      <x:c r="A77" s="231" t="inlineStr">
        <x:is>
          <x:t xml:space="preserve">BP-075</x:t>
        </x:is>
      </x:c>
      <x:c r="B77" s="231" t="inlineStr">
        <x:is>
          <x:t xml:space="preserve">Huldah</x:t>
        </x:is>
      </x:c>
      <x:c r="C77" s="231" t="inlineStr">
        <x:is>
          <x:t xml:space="preserve">Scripture</x:t>
        </x:is>
      </x:c>
      <x:c r="D77" s="231" t="inlineStr">
        <x:is>
          <x:t xml:space="preserve">Biblical People — Shared Canon</x:t>
        </x:is>
      </x:c>
      <x:c r="E77" s="231" t="inlineStr">
        <x:is>
          <x:t xml:space="preserve">Person</x:t>
        </x:is>
      </x:c>
      <x:c r="F77" s="231" t="inlineStr">
        <x:is>
          <x:t xml:space="preserve">Prophet consulted after discovery of the Book of the Law during Josiah’s reign.</x:t>
        </x:is>
      </x:c>
      <x:c r="G77" s="231" t="n">
        <x:v>3</x:v>
      </x:c>
      <x:c r="H77" s="231" t="inlineStr">
        <x:is>
          <x:t xml:space="preserve">3 — Significant</x:t>
        </x:is>
      </x:c>
      <x:c r="I77" s="231" t="inlineStr">
        <x:is>
          <x:t xml:space="preserve">High</x:t>
        </x:is>
      </x:c>
      <x:c r="J77" s="231" t="str">
        <x:v>Common</x:v>
      </x:c>
      <x:c r="K77" s="231" t="inlineStr">
        <x:is>
          <x:t xml:space="preserve">No</x:t>
        </x:is>
      </x:c>
      <x:c r="L77" s="231" t="inlineStr">
        <x:is>
          <x:t xml:space="preserve">2 Kings 22; 2 Chronicles 34 | Late Judah | Shared canon</x:t>
        </x:is>
      </x:c>
      <x:c r="M77" s="231" t="inlineStr">
        <x:is>
          <x:t xml:space="preserve">Josiah; Hilkiah; Shaphan</x:t>
        </x:is>
      </x:c>
      <x:c r="N77" s="231" t="inlineStr">
        <x:is>
          <x:t xml:space="preserve">Idea</x:t>
        </x:is>
      </x:c>
      <x:c r="O77" s="231"/>
      <x:c r="P77" s="231" t="n"/>
      <x:c r="Q77" s="247" t="n"/>
      <x:c r="R77" s="247" t="n"/>
      <x:c r="S77" s="214" t="inlineStr">
        <x:is>
          <x:t xml:space="preserve">Open for review</x:t>
        </x:is>
      </x:c>
    </x:row>
    <x:row r="78" s="202" customFormat="1" ht="25.5" customHeight="1">
      <x:c r="A78" s="231" t="inlineStr">
        <x:is>
          <x:t xml:space="preserve">BP-076</x:t>
        </x:is>
      </x:c>
      <x:c r="B78" s="231" t="inlineStr">
        <x:is>
          <x:t xml:space="preserve">Amos</x:t>
        </x:is>
      </x:c>
      <x:c r="C78" s="231" t="inlineStr">
        <x:is>
          <x:t xml:space="preserve">Scripture</x:t>
        </x:is>
      </x:c>
      <x:c r="D78" s="231" t="inlineStr">
        <x:is>
          <x:t xml:space="preserve">Biblical People — Shared Canon</x:t>
        </x:is>
      </x:c>
      <x:c r="E78" s="231" t="inlineStr">
        <x:is>
          <x:t xml:space="preserve">Person</x:t>
        </x:is>
      </x:c>
      <x:c r="F78" s="231" t="inlineStr">
        <x:is>
          <x:t xml:space="preserve">Shepherd-prophet from Judah who condemns injustice and complacency in the northern kingdom.</x:t>
        </x:is>
      </x:c>
      <x:c r="G78" s="231" t="n">
        <x:v>3</x:v>
      </x:c>
      <x:c r="H78" s="231" t="inlineStr">
        <x:is>
          <x:t xml:space="preserve">3 — Significant</x:t>
        </x:is>
      </x:c>
      <x:c r="I78" s="231" t="inlineStr">
        <x:is>
          <x:t xml:space="preserve">Medium</x:t>
        </x:is>
      </x:c>
      <x:c r="J78" s="231" t="str">
        <x:v>Common</x:v>
      </x:c>
      <x:c r="K78" s="231" t="inlineStr">
        <x:is>
          <x:t xml:space="preserve">No</x:t>
        </x:is>
      </x:c>
      <x:c r="L78" s="231" t="inlineStr">
        <x:is>
          <x:t xml:space="preserve">Amos | Eighth century BC | Shared canon</x:t>
        </x:is>
      </x:c>
      <x:c r="M78" s="231" t="inlineStr">
        <x:is>
          <x:t xml:space="preserve">Jeroboam II; Hosea; Bethel</x:t>
        </x:is>
      </x:c>
      <x:c r="N78" s="231" t="inlineStr">
        <x:is>
          <x:t xml:space="preserve">Idea</x:t>
        </x:is>
      </x:c>
      <x:c r="O78" s="231"/>
      <x:c r="P78" s="231" t="n"/>
      <x:c r="Q78" s="247" t="n"/>
      <x:c r="R78" s="247" t="n"/>
      <x:c r="S78" s="214" t="inlineStr">
        <x:is>
          <x:t xml:space="preserve">Open for review</x:t>
        </x:is>
      </x:c>
    </x:row>
    <x:row r="79" s="202" customFormat="1" ht="25.5" customHeight="1">
      <x:c r="A79" s="231" t="inlineStr">
        <x:is>
          <x:t xml:space="preserve">BP-077</x:t>
        </x:is>
      </x:c>
      <x:c r="B79" s="231" t="inlineStr">
        <x:is>
          <x:t xml:space="preserve">Hosea</x:t>
        </x:is>
      </x:c>
      <x:c r="C79" s="231" t="inlineStr">
        <x:is>
          <x:t xml:space="preserve">Scripture</x:t>
        </x:is>
      </x:c>
      <x:c r="D79" s="231" t="inlineStr">
        <x:is>
          <x:t xml:space="preserve">Biblical People — Shared Canon</x:t>
        </x:is>
      </x:c>
      <x:c r="E79" s="231" t="inlineStr">
        <x:is>
          <x:t xml:space="preserve">Person</x:t>
        </x:is>
      </x:c>
      <x:c r="F79" s="231" t="inlineStr">
        <x:is>
          <x:t xml:space="preserve">Prophet whose marriage imagery dramatizes Israel’s unfaithfulness and God’s covenant love.</x:t>
        </x:is>
      </x:c>
      <x:c r="G79" s="231" t="n">
        <x:v>3</x:v>
      </x:c>
      <x:c r="H79" s="231" t="inlineStr">
        <x:is>
          <x:t xml:space="preserve">3 — Significant</x:t>
        </x:is>
      </x:c>
      <x:c r="I79" s="231" t="inlineStr">
        <x:is>
          <x:t xml:space="preserve">Medium</x:t>
        </x:is>
      </x:c>
      <x:c r="J79" s="231" t="str">
        <x:v>Common</x:v>
      </x:c>
      <x:c r="K79" s="231" t="inlineStr">
        <x:is>
          <x:t xml:space="preserve">No</x:t>
        </x:is>
      </x:c>
      <x:c r="L79" s="231" t="inlineStr">
        <x:is>
          <x:t xml:space="preserve">Hosea | Eighth century BC | Shared canon</x:t>
        </x:is>
      </x:c>
      <x:c r="M79" s="231" t="inlineStr">
        <x:is>
          <x:t xml:space="preserve">Gomer; Jeroboam II; Israel</x:t>
        </x:is>
      </x:c>
      <x:c r="N79" s="231" t="inlineStr">
        <x:is>
          <x:t xml:space="preserve">Idea</x:t>
        </x:is>
      </x:c>
      <x:c r="O79" s="231"/>
      <x:c r="P79" s="231" t="n"/>
      <x:c r="Q79" s="247" t="n"/>
      <x:c r="R79" s="247" t="n"/>
      <x:c r="S79" s="214" t="inlineStr">
        <x:is>
          <x:t xml:space="preserve">Open for review</x:t>
        </x:is>
      </x:c>
    </x:row>
    <x:row r="80" s="202" customFormat="1" ht="25.5" customHeight="1">
      <x:c r="A80" s="231" t="inlineStr">
        <x:is>
          <x:t xml:space="preserve">BP-078</x:t>
        </x:is>
      </x:c>
      <x:c r="B80" s="231" t="inlineStr">
        <x:is>
          <x:t xml:space="preserve">Jonah</x:t>
        </x:is>
      </x:c>
      <x:c r="C80" s="231" t="inlineStr">
        <x:is>
          <x:t xml:space="preserve">Scripture</x:t>
        </x:is>
      </x:c>
      <x:c r="D80" s="231" t="inlineStr">
        <x:is>
          <x:t xml:space="preserve">Biblical People — Shared Canon</x:t>
        </x:is>
      </x:c>
      <x:c r="E80" s="231" t="inlineStr">
        <x:is>
          <x:t xml:space="preserve">Person</x:t>
        </x:is>
      </x:c>
      <x:c r="F80" s="231" t="inlineStr">
        <x:is>
          <x:t xml:space="preserve">Reluctant prophet sent to Nineveh; story explores mercy, repentance, nationalism, and prophetic obedience.</x:t>
        </x:is>
      </x:c>
      <x:c r="G80" s="231" t="n">
        <x:v>3</x:v>
      </x:c>
      <x:c r="H80" s="231" t="inlineStr">
        <x:is>
          <x:t xml:space="preserve">3 — Significant</x:t>
        </x:is>
      </x:c>
      <x:c r="I80" s="231" t="inlineStr">
        <x:is>
          <x:t xml:space="preserve">High</x:t>
        </x:is>
      </x:c>
      <x:c r="J80" s="231" t="str">
        <x:v>Common</x:v>
      </x:c>
      <x:c r="K80" s="231" t="inlineStr">
        <x:is>
          <x:t xml:space="preserve">No</x:t>
        </x:is>
      </x:c>
      <x:c r="L80" s="231" t="inlineStr">
        <x:is>
          <x:t xml:space="preserve">Jonah; 2 Kings 14 | Eighth century BC setting | Shared canon</x:t>
        </x:is>
      </x:c>
      <x:c r="M80" s="231" t="inlineStr">
        <x:is>
          <x:t xml:space="preserve">Nineveh; Jeroboam II</x:t>
        </x:is>
      </x:c>
      <x:c r="N80" s="231" t="inlineStr">
        <x:is>
          <x:t xml:space="preserve">Idea</x:t>
        </x:is>
      </x:c>
      <x:c r="O80" s="231"/>
      <x:c r="P80" s="231" t="n"/>
      <x:c r="Q80" s="247" t="n"/>
      <x:c r="R80" s="247" t="n"/>
      <x:c r="S80" s="214" t="inlineStr">
        <x:is>
          <x:t xml:space="preserve">Open for review</x:t>
        </x:is>
      </x:c>
    </x:row>
    <x:row r="81" s="202" customFormat="1" ht="25.5" customHeight="1">
      <x:c r="A81" s="231" t="inlineStr">
        <x:is>
          <x:t xml:space="preserve">BP-079</x:t>
        </x:is>
      </x:c>
      <x:c r="B81" s="231" t="inlineStr">
        <x:is>
          <x:t xml:space="preserve">Nebuchadnezzar II</x:t>
        </x:is>
      </x:c>
      <x:c r="C81" s="231" t="inlineStr">
        <x:is>
          <x:t xml:space="preserve">Scripture</x:t>
        </x:is>
      </x:c>
      <x:c r="D81" s="231" t="inlineStr">
        <x:is>
          <x:t xml:space="preserve">Biblical People — Shared Canon</x:t>
        </x:is>
      </x:c>
      <x:c r="E81" s="231" t="inlineStr">
        <x:is>
          <x:t xml:space="preserve">Person</x:t>
        </x:is>
      </x:c>
      <x:c r="F81" s="231" t="inlineStr">
        <x:is>
          <x:t xml:space="preserve">Babylonian king tied to Jerusalem’s destruction and prominent court narratives in Daniel.</x:t>
        </x:is>
      </x:c>
      <x:c r="G81" s="231" t="n">
        <x:v>4</x:v>
      </x:c>
      <x:c r="H81" s="231" t="inlineStr">
        <x:is>
          <x:t xml:space="preserve">4 — Major</x:t>
        </x:is>
      </x:c>
      <x:c r="I81" s="231" t="inlineStr">
        <x:is>
          <x:t xml:space="preserve">High</x:t>
        </x:is>
      </x:c>
      <x:c r="J81" s="231" t="str">
        <x:v>Common</x:v>
      </x:c>
      <x:c r="K81" s="231" t="inlineStr">
        <x:is>
          <x:t xml:space="preserve">Maybe</x:t>
        </x:is>
      </x:c>
      <x:c r="L81" s="231" t="inlineStr">
        <x:is>
          <x:t xml:space="preserve">2 Kings 24–25; Jeremiah; Daniel 1–4 | Babylonian period | Shared canon</x:t>
        </x:is>
      </x:c>
      <x:c r="M81" s="231" t="inlineStr">
        <x:is>
          <x:t xml:space="preserve">Jeremiah; Daniel; Zedekiah; Shadrach; Meshach; Abednego</x:t>
        </x:is>
      </x:c>
      <x:c r="N81" s="231" t="inlineStr">
        <x:is>
          <x:t xml:space="preserve">Idea</x:t>
        </x:is>
      </x:c>
      <x:c r="O81" s="231"/>
      <x:c r="P81" s="231" t="n"/>
      <x:c r="Q81" s="247" t="n"/>
      <x:c r="R81" s="247" t="n"/>
      <x:c r="S81" s="214" t="inlineStr">
        <x:is>
          <x:t xml:space="preserve">Open for review</x:t>
        </x:is>
      </x:c>
    </x:row>
    <x:row r="82" s="202" customFormat="1" ht="63.75" customHeight="1">
      <x:c r="A82" s="231" t="inlineStr">
        <x:is>
          <x:t xml:space="preserve">BP-080</x:t>
        </x:is>
      </x:c>
      <x:c r="B82" s="231" t="inlineStr">
        <x:is>
          <x:t xml:space="preserve">Cyrus the Great</x:t>
        </x:is>
      </x:c>
      <x:c r="C82" s="231" t="inlineStr">
        <x:is>
          <x:t xml:space="preserve">Scripture</x:t>
        </x:is>
      </x:c>
      <x:c r="D82" s="231" t="inlineStr">
        <x:is>
          <x:t xml:space="preserve">Biblical People — Shared Canon</x:t>
        </x:is>
      </x:c>
      <x:c r="E82" s="231" t="inlineStr">
        <x:is>
          <x:t xml:space="preserve">Person</x:t>
        </x:is>
      </x:c>
      <x:c r="F82" s="231" t="inlineStr">
        <x:is>
          <x:t xml:space="preserve">Persian king credited with authorizing Judean exiles to return and rebuild the temple.</x:t>
        </x:is>
      </x:c>
      <x:c r="G82" s="231" t="n">
        <x:v>3</x:v>
      </x:c>
      <x:c r="H82" s="231" t="inlineStr">
        <x:is>
          <x:t xml:space="preserve">3 — Significant</x:t>
        </x:is>
      </x:c>
      <x:c r="I82" s="231" t="inlineStr">
        <x:is>
          <x:t xml:space="preserve">Medium</x:t>
        </x:is>
      </x:c>
      <x:c r="J82" s="231" t="str">
        <x:v>Common</x:v>
      </x:c>
      <x:c r="K82" s="231" t="inlineStr">
        <x:is>
          <x:t xml:space="preserve">No</x:t>
        </x:is>
      </x:c>
      <x:c r="L82" s="231" t="inlineStr">
        <x:is>
          <x:t xml:space="preserve">2 Chronicles 36; Ezra 1; Isaiah 44–45 | Persian period | Shared canon</x:t>
        </x:is>
      </x:c>
      <x:c r="M82" s="231" t="inlineStr">
        <x:is>
          <x:t xml:space="preserve">Zerubbabel; Ezra; Return from exile</x:t>
        </x:is>
      </x:c>
      <x:c r="N82" s="231" t="inlineStr">
        <x:is>
          <x:t xml:space="preserve">Idea</x:t>
        </x:is>
      </x:c>
      <x:c r="O82" s="231"/>
      <x:c r="P82" s="231" t="n"/>
      <x:c r="Q82" s="247" t="n"/>
      <x:c r="R82" s="247" t="n"/>
      <x:c r="S82" s="214" t="inlineStr">
        <x:is>
          <x:t xml:space="preserve">Open for review</x:t>
        </x:is>
      </x:c>
    </x:row>
    <x:row r="83" s="202" customFormat="1" ht="92" customHeight="1">
      <x:c r="A83" s="231" t="inlineStr">
        <x:is>
          <x:t xml:space="preserve">BP-081</x:t>
        </x:is>
      </x:c>
      <x:c r="B83" s="231" t="inlineStr">
        <x:is>
          <x:t xml:space="preserve">Shadrach, Meshach &amp; Abednego</x:t>
        </x:is>
      </x:c>
      <x:c r="C83" s="231" t="inlineStr">
        <x:is>
          <x:t xml:space="preserve">Scripture</x:t>
        </x:is>
      </x:c>
      <x:c r="D83" s="231" t="inlineStr">
        <x:is>
          <x:t xml:space="preserve">Biblical People — Shared Canon</x:t>
        </x:is>
      </x:c>
      <x:c r="E83" s="231" t="inlineStr">
        <x:is>
          <x:t xml:space="preserve">People Group</x:t>
        </x:is>
      </x:c>
      <x:c r="F83" s="231" t="inlineStr">
        <x:is>
          <x:t xml:space="preserve">Presents Shadrach, Meshach, and Abednego together as the three Judean exiles who remain faithful under Nebuchadnezzar and survive the fiery furnace.</x:t>
        </x:is>
      </x:c>
      <x:c r="G83" s="231" t="n">
        <x:v>3</x:v>
      </x:c>
      <x:c r="H83" s="231" t="inlineStr">
        <x:is>
          <x:t xml:space="preserve">3 — Significant</x:t>
        </x:is>
      </x:c>
      <x:c r="I83" s="231" t="inlineStr">
        <x:is>
          <x:t xml:space="preserve">High</x:t>
        </x:is>
      </x:c>
      <x:c r="J83" s="231" t="str">
        <x:v>Uncommon</x:v>
      </x:c>
      <x:c r="K83" s="231" t="inlineStr">
        <x:is>
          <x:t xml:space="preserve">No</x:t>
        </x:is>
      </x:c>
      <x:c r="L83" s="231" t="inlineStr">
        <x:is>
          <x:t xml:space="preserve">Daniel 1–3 | Babylonian exile | Shared canon</x:t>
        </x:is>
      </x:c>
      <x:c r="M83" s="231" t="inlineStr">
        <x:is>
          <x:t xml:space="preserve">Daniel; Meshach; Abednego; Nebuchadnezzar II; Absorbed / related source concepts: Meshach (Mishael); Abednego (Azariah)</x:t>
        </x:is>
      </x:c>
      <x:c r="N83" s="231" t="inlineStr">
        <x:is>
          <x:t xml:space="preserve">Idea</x:t>
        </x:is>
      </x:c>
      <x:c r="O83" s="231"/>
      <x:c r="P83" s="231" t="inlineStr">
        <x:is>
          <x:t xml:space="preserve">About this subject / absorbed material:
• Meshach (Mishael): One of Daniel’s companions who survives the fiery furnace after refusing the royal image. Context: Daniel 1–3 | Babylonian exile | Shared canon.
• Abednego (Azariah): One of Daniel’s companions who remains faithful under pressure and survives the fiery furnace. Context: Daniel 1–3 | Babylonian exile | Shared canon.</x:t>
        </x:is>
      </x:c>
      <x:c r="Q83" s="247" t="n"/>
      <x:c r="R83" s="247" t="n"/>
      <x:c r="S83" s="214" t="inlineStr">
        <x:is>
          <x:t xml:space="preserve">Open for review</x:t>
        </x:is>
      </x:c>
    </x:row>
    <x:row r="84" s="202" customFormat="1" ht="56" customHeight="1">
      <x:c r="A84" s="231" t="inlineStr">
        <x:is>
          <x:t xml:space="preserve">BP-083</x:t>
        </x:is>
      </x:c>
      <x:c r="B84" s="231" t="inlineStr">
        <x:is>
          <x:t xml:space="preserve">Haman</x:t>
        </x:is>
      </x:c>
      <x:c r="C84" s="231" t="inlineStr">
        <x:is>
          <x:t xml:space="preserve">Scripture</x:t>
        </x:is>
      </x:c>
      <x:c r="D84" s="231" t="inlineStr">
        <x:is>
          <x:t xml:space="preserve">Biblical People — Shared Canon</x:t>
        </x:is>
      </x:c>
      <x:c r="E84" s="231" t="inlineStr">
        <x:is>
          <x:t xml:space="preserve">Person</x:t>
        </x:is>
      </x:c>
      <x:c r="F84" s="231" t="inlineStr">
        <x:is>
          <x:t xml:space="preserve">High official who plots the destruction of the Jews and becomes the antagonist of Esther.</x:t>
        </x:is>
      </x:c>
      <x:c r="G84" s="231" t="n">
        <x:v>3</x:v>
      </x:c>
      <x:c r="H84" s="231" t="inlineStr">
        <x:is>
          <x:t xml:space="preserve">3 — Significant</x:t>
        </x:is>
      </x:c>
      <x:c r="I84" s="231" t="inlineStr">
        <x:is>
          <x:t xml:space="preserve">High</x:t>
        </x:is>
      </x:c>
      <x:c r="J84" s="231" t="str">
        <x:v>Common</x:v>
      </x:c>
      <x:c r="K84" s="231" t="inlineStr">
        <x:is>
          <x:t xml:space="preserve">No</x:t>
        </x:is>
      </x:c>
      <x:c r="L84" s="231" t="inlineStr">
        <x:is>
          <x:t xml:space="preserve">Esther | Persian period | Shared canon</x:t>
        </x:is>
      </x:c>
      <x:c r="M84" s="231" t="inlineStr">
        <x:is>
          <x:t xml:space="preserve">Esther; Mordecai; Ahasuerus; Absorbed / related source concepts: Haman's Decree</x:t>
        </x:is>
      </x:c>
      <x:c r="N84" s="231" t="inlineStr">
        <x:is>
          <x:t xml:space="preserve">Idea</x:t>
        </x:is>
      </x:c>
      <x:c r="O84" s="231"/>
      <x:c r="P84" s="231" t="inlineStr">
        <x:is>
          <x:t xml:space="preserve">About this subject / absorbed material:
• Haman's Decree: The sealed imperial edict orders destruction of the Jewish population across the Persian Empire. Context: Esther 3:12–15 | Persian period | Shared canon.</x:t>
        </x:is>
      </x:c>
      <x:c r="Q84" s="247" t="n"/>
      <x:c r="R84" s="247" t="n"/>
      <x:c r="S84" s="214" t="inlineStr">
        <x:is>
          <x:t xml:space="preserve">Open for review</x:t>
        </x:is>
      </x:c>
    </x:row>
    <x:row r="85" s="202" customFormat="1" ht="25.5" customHeight="1">
      <x:c r="A85" s="231" t="inlineStr">
        <x:is>
          <x:t xml:space="preserve">BP-084</x:t>
        </x:is>
      </x:c>
      <x:c r="B85" s="231" t="inlineStr">
        <x:is>
          <x:t xml:space="preserve">Elizabeth</x:t>
        </x:is>
      </x:c>
      <x:c r="C85" s="231" t="inlineStr">
        <x:is>
          <x:t xml:space="preserve">Scripture</x:t>
        </x:is>
      </x:c>
      <x:c r="D85" s="231" t="inlineStr">
        <x:is>
          <x:t xml:space="preserve">Biblical People — Shared Canon</x:t>
        </x:is>
      </x:c>
      <x:c r="E85" s="231" t="inlineStr">
        <x:is>
          <x:t xml:space="preserve">Person</x:t>
        </x:is>
      </x:c>
      <x:c r="F85" s="231" t="inlineStr">
        <x:is>
          <x:t xml:space="preserve">Mother of John the Baptist and relative of Mary; her pregnancy and blessing frame Luke’s infancy narrative.</x:t>
        </x:is>
      </x:c>
      <x:c r="G85" s="231" t="n">
        <x:v>3</x:v>
      </x:c>
      <x:c r="H85" s="231" t="inlineStr">
        <x:is>
          <x:t xml:space="preserve">3 — Significant</x:t>
        </x:is>
      </x:c>
      <x:c r="I85" s="231" t="inlineStr">
        <x:is>
          <x:t xml:space="preserve">Medium</x:t>
        </x:is>
      </x:c>
      <x:c r="J85" s="231" t="str">
        <x:v>Common</x:v>
      </x:c>
      <x:c r="K85" s="231" t="inlineStr">
        <x:is>
          <x:t xml:space="preserve">No</x:t>
        </x:is>
      </x:c>
      <x:c r="L85" s="231" t="inlineStr">
        <x:is>
          <x:t xml:space="preserve">Luke 1 | First century | Shared canon</x:t>
        </x:is>
      </x:c>
      <x:c r="M85" s="231" t="inlineStr">
        <x:is>
          <x:t xml:space="preserve">Zechariah; John the Baptist; Mary</x:t>
        </x:is>
      </x:c>
      <x:c r="N85" s="231" t="inlineStr">
        <x:is>
          <x:t xml:space="preserve">Idea</x:t>
        </x:is>
      </x:c>
      <x:c r="O85" s="231"/>
      <x:c r="P85" s="231" t="n"/>
      <x:c r="Q85" s="247" t="n"/>
      <x:c r="R85" s="247" t="n"/>
      <x:c r="S85" s="214" t="inlineStr">
        <x:is>
          <x:t xml:space="preserve">Open for review</x:t>
        </x:is>
      </x:c>
    </x:row>
    <x:row r="86" s="202" customFormat="1" ht="56" customHeight="1">
      <x:c r="A86" s="231" t="inlineStr">
        <x:is>
          <x:t xml:space="preserve">BP-085</x:t>
        </x:is>
      </x:c>
      <x:c r="B86" s="231" t="inlineStr">
        <x:is>
          <x:t xml:space="preserve">Mary and Martha of Bethany</x:t>
        </x:is>
      </x:c>
      <x:c r="C86" s="231" t="inlineStr">
        <x:is>
          <x:t xml:space="preserve">Scripture</x:t>
        </x:is>
      </x:c>
      <x:c r="D86" s="231" t="inlineStr">
        <x:is>
          <x:t xml:space="preserve">Biblical People — Shared Canon</x:t>
        </x:is>
      </x:c>
      <x:c r="E86" s="231" t="inlineStr">
        <x:is>
          <x:t xml:space="preserve">People Pair</x:t>
        </x:is>
      </x:c>
      <x:c r="F86" s="231" t="inlineStr">
        <x:is>
          <x:t xml:space="preserve">Presents Mary and Martha of Bethany together through their hospitality, discipleship, grief, faith, and relationship with Jesus.</x:t>
        </x:is>
      </x:c>
      <x:c r="G86" s="231" t="n">
        <x:v>3</x:v>
      </x:c>
      <x:c r="H86" s="231" t="inlineStr">
        <x:is>
          <x:t xml:space="preserve">3 — Significant</x:t>
        </x:is>
      </x:c>
      <x:c r="I86" s="231" t="inlineStr">
        <x:is>
          <x:t xml:space="preserve">Medium</x:t>
        </x:is>
      </x:c>
      <x:c r="J86" s="231" t="str">
        <x:v>Common</x:v>
      </x:c>
      <x:c r="K86" s="231" t="inlineStr">
        <x:is>
          <x:t xml:space="preserve">No</x:t>
        </x:is>
      </x:c>
      <x:c r="L86" s="231" t="inlineStr">
        <x:is>
          <x:t xml:space="preserve">Luke 10; John 11–12 | First century | Shared canon</x:t>
        </x:is>
      </x:c>
      <x:c r="M86" s="231" t="inlineStr">
        <x:is>
          <x:t xml:space="preserve">Mary of Bethany; Lazarus; Jesus Christ; Absorbed / related source concepts: Mary of Bethany</x:t>
        </x:is>
      </x:c>
      <x:c r="N86" s="231" t="inlineStr">
        <x:is>
          <x:t xml:space="preserve">Idea</x:t>
        </x:is>
      </x:c>
      <x:c r="O86" s="231"/>
      <x:c r="P86" s="231" t="inlineStr">
        <x:is>
          <x:t xml:space="preserve">About this subject / absorbed material:
• Mary of Bethany: Sister of Martha and Lazarus; associated with listening at Jesus’ feet and anointing him. Context: Luke 10; John 11–12 | First century | Shared canon.</x:t>
        </x:is>
      </x:c>
      <x:c r="Q86" s="247" t="n"/>
      <x:c r="R86" s="247" t="n"/>
      <x:c r="S86" s="214" t="inlineStr">
        <x:is>
          <x:t xml:space="preserve">Open for review</x:t>
        </x:is>
      </x:c>
    </x:row>
    <x:row r="87">
      <x:c r="A87" s="231" t="inlineStr">
        <x:is>
          <x:t xml:space="preserve">BP-087</x:t>
        </x:is>
      </x:c>
      <x:c r="B87" s="231" t="inlineStr">
        <x:is>
          <x:t xml:space="preserve">Nicodemus</x:t>
        </x:is>
      </x:c>
      <x:c r="C87" s="231" t="inlineStr">
        <x:is>
          <x:t xml:space="preserve">Scripture</x:t>
        </x:is>
      </x:c>
      <x:c r="D87" s="231" t="inlineStr">
        <x:is>
          <x:t xml:space="preserve">Biblical People — Shared Canon</x:t>
        </x:is>
      </x:c>
      <x:c r="E87" s="231" t="inlineStr">
        <x:is>
          <x:t xml:space="preserve">Person</x:t>
        </x:is>
      </x:c>
      <x:c r="F87" s="231" t="inlineStr">
        <x:is>
          <x:t xml:space="preserve">Pharisee who visits Jesus at night and later assists in his burial.</x:t>
        </x:is>
      </x:c>
      <x:c r="G87" s="231" t="n">
        <x:v>3</x:v>
      </x:c>
      <x:c r="H87" s="231" t="inlineStr">
        <x:is>
          <x:t xml:space="preserve">3 — Significant</x:t>
        </x:is>
      </x:c>
      <x:c r="I87" s="231" t="inlineStr">
        <x:is>
          <x:t xml:space="preserve">High</x:t>
        </x:is>
      </x:c>
      <x:c r="J87" s="231" t="str">
        <x:v>Common</x:v>
      </x:c>
      <x:c r="K87" s="231" t="inlineStr">
        <x:is>
          <x:t xml:space="preserve">No</x:t>
        </x:is>
      </x:c>
      <x:c r="L87" s="231" t="inlineStr">
        <x:is>
          <x:t xml:space="preserve">John 3, 7, 19 | First century | Shared canon</x:t>
        </x:is>
      </x:c>
      <x:c r="M87" s="231" t="inlineStr">
        <x:is>
          <x:t xml:space="preserve">Jesus Christ; Joseph of Arimathea</x:t>
        </x:is>
      </x:c>
      <x:c r="N87" s="231" t="inlineStr">
        <x:is>
          <x:t xml:space="preserve">Idea</x:t>
        </x:is>
      </x:c>
      <x:c r="O87" s="231"/>
      <x:c r="P87" s="231" t="n"/>
      <x:c r="Q87" s="247" t="n"/>
      <x:c r="R87" s="247" t="n"/>
      <x:c r="S87" s="214" t="inlineStr">
        <x:is>
          <x:t xml:space="preserve">Open for review</x:t>
        </x:is>
      </x:c>
    </x:row>
    <x:row r="88">
      <x:c r="A88" s="231" t="inlineStr">
        <x:is>
          <x:t xml:space="preserve">BP-088</x:t>
        </x:is>
      </x:c>
      <x:c r="B88" s="231" t="inlineStr">
        <x:is>
          <x:t xml:space="preserve">Joseph of Arimathea</x:t>
        </x:is>
      </x:c>
      <x:c r="C88" s="231" t="inlineStr">
        <x:is>
          <x:t xml:space="preserve">Scripture</x:t>
        </x:is>
      </x:c>
      <x:c r="D88" s="231" t="inlineStr">
        <x:is>
          <x:t xml:space="preserve">Biblical People — Shared Canon</x:t>
        </x:is>
      </x:c>
      <x:c r="E88" s="231" t="inlineStr">
        <x:is>
          <x:t xml:space="preserve">Person</x:t>
        </x:is>
      </x:c>
      <x:c r="F88" s="231" t="inlineStr">
        <x:is>
          <x:t xml:space="preserve">Respected council member who provides his tomb for Jesus’ burial.</x:t>
        </x:is>
      </x:c>
      <x:c r="G88" s="231" t="n">
        <x:v>3</x:v>
      </x:c>
      <x:c r="H88" s="231" t="inlineStr">
        <x:is>
          <x:t xml:space="preserve">3 — Significant</x:t>
        </x:is>
      </x:c>
      <x:c r="I88" s="231" t="inlineStr">
        <x:is>
          <x:t xml:space="preserve">High</x:t>
        </x:is>
      </x:c>
      <x:c r="J88" s="231" t="str">
        <x:v>Common</x:v>
      </x:c>
      <x:c r="K88" s="231" t="inlineStr">
        <x:is>
          <x:t xml:space="preserve">No</x:t>
        </x:is>
      </x:c>
      <x:c r="L88" s="231" t="inlineStr">
        <x:is>
          <x:t xml:space="preserve">Matthew 27; Mark 15; Luke 23; John 19 | First century | Shared canon</x:t>
        </x:is>
      </x:c>
      <x:c r="M88" s="231" t="inlineStr">
        <x:is>
          <x:t xml:space="preserve">Nicodemus; Jesus Christ; Burial; Empty Tomb</x:t>
        </x:is>
      </x:c>
      <x:c r="N88" s="231" t="inlineStr">
        <x:is>
          <x:t xml:space="preserve">Idea</x:t>
        </x:is>
      </x:c>
      <x:c r="O88" s="231"/>
      <x:c r="P88" s="231" t="n"/>
      <x:c r="Q88" s="247" t="n"/>
      <x:c r="R88" s="247" t="n"/>
      <x:c r="S88" s="214" t="inlineStr">
        <x:is>
          <x:t xml:space="preserve">Open for review</x:t>
        </x:is>
      </x:c>
    </x:row>
    <x:row r="89" s="202" customFormat="1" ht="25.5" customHeight="1">
      <x:c r="A89" s="231" t="inlineStr">
        <x:is>
          <x:t xml:space="preserve">BP-089</x:t>
        </x:is>
      </x:c>
      <x:c r="B89" s="231" t="inlineStr">
        <x:is>
          <x:t xml:space="preserve">Judas Iscariot</x:t>
        </x:is>
      </x:c>
      <x:c r="C89" s="231" t="inlineStr">
        <x:is>
          <x:t xml:space="preserve">Scripture</x:t>
        </x:is>
      </x:c>
      <x:c r="D89" s="231" t="inlineStr">
        <x:is>
          <x:t xml:space="preserve">Biblical People — Shared Canon</x:t>
        </x:is>
      </x:c>
      <x:c r="E89" s="231" t="inlineStr">
        <x:is>
          <x:t xml:space="preserve">Person</x:t>
        </x:is>
      </x:c>
      <x:c r="F89" s="231" t="inlineStr">
        <x:is>
          <x:t xml:space="preserve">One of the Twelve who betrays Jesus; key figure in passion narratives and themes of betrayal and remorse.</x:t>
        </x:is>
      </x:c>
      <x:c r="G89" s="231" t="n">
        <x:v>4</x:v>
      </x:c>
      <x:c r="H89" s="231" t="inlineStr">
        <x:is>
          <x:t xml:space="preserve">4 — Major</x:t>
        </x:is>
      </x:c>
      <x:c r="I89" s="231" t="inlineStr">
        <x:is>
          <x:t xml:space="preserve">High</x:t>
        </x:is>
      </x:c>
      <x:c r="J89" s="231" t="str">
        <x:v>Common</x:v>
      </x:c>
      <x:c r="K89" s="231" t="inlineStr">
        <x:is>
          <x:t xml:space="preserve">Maybe</x:t>
        </x:is>
      </x:c>
      <x:c r="L89" s="231" t="inlineStr">
        <x:is>
          <x:t xml:space="preserve">Gospels; Acts 1 | First century | Shared canon</x:t>
        </x:is>
      </x:c>
      <x:c r="M89" s="231" t="inlineStr">
        <x:is>
          <x:t xml:space="preserve">Jesus Christ; Last Supper; Betrayal; Matthias</x:t>
        </x:is>
      </x:c>
      <x:c r="N89" s="231" t="inlineStr">
        <x:is>
          <x:t xml:space="preserve">Idea</x:t>
        </x:is>
      </x:c>
      <x:c r="O89" s="231"/>
      <x:c r="P89" s="231" t="n"/>
      <x:c r="Q89" s="247" t="n"/>
      <x:c r="R89" s="247" t="n"/>
      <x:c r="S89" s="214" t="inlineStr">
        <x:is>
          <x:t xml:space="preserve">Open for review</x:t>
        </x:is>
      </x:c>
    </x:row>
    <x:row r="90" s="202" customFormat="1" ht="25.5" customHeight="1">
      <x:c r="A90" s="231" t="inlineStr">
        <x:is>
          <x:t xml:space="preserve">BP-090</x:t>
        </x:is>
      </x:c>
      <x:c r="B90" s="231" t="inlineStr">
        <x:is>
          <x:t xml:space="preserve">Caiaphas</x:t>
        </x:is>
      </x:c>
      <x:c r="C90" s="231" t="inlineStr">
        <x:is>
          <x:t xml:space="preserve">Scripture</x:t>
        </x:is>
      </x:c>
      <x:c r="D90" s="231" t="inlineStr">
        <x:is>
          <x:t xml:space="preserve">Biblical People — Shared Canon</x:t>
        </x:is>
      </x:c>
      <x:c r="E90" s="231" t="inlineStr">
        <x:is>
          <x:t xml:space="preserve">Person</x:t>
        </x:is>
      </x:c>
      <x:c r="F90" s="231" t="inlineStr">
        <x:is>
          <x:t xml:space="preserve">High priest closely associated with the proceedings against Jesus in the Gospels.</x:t>
        </x:is>
      </x:c>
      <x:c r="G90" s="231" t="n">
        <x:v>3</x:v>
      </x:c>
      <x:c r="H90" s="231" t="inlineStr">
        <x:is>
          <x:t xml:space="preserve">3 — Significant</x:t>
        </x:is>
      </x:c>
      <x:c r="I90" s="231" t="inlineStr">
        <x:is>
          <x:t xml:space="preserve">Medium</x:t>
        </x:is>
      </x:c>
      <x:c r="J90" s="231" t="str">
        <x:v>Common</x:v>
      </x:c>
      <x:c r="K90" s="231" t="inlineStr">
        <x:is>
          <x:t xml:space="preserve">No</x:t>
        </x:is>
      </x:c>
      <x:c r="L90" s="231" t="inlineStr">
        <x:is>
          <x:t xml:space="preserve">Matthew 26; John 11, 18; Acts 4 | First century | Shared canon</x:t>
        </x:is>
      </x:c>
      <x:c r="M90" s="231" t="inlineStr">
        <x:is>
          <x:t xml:space="preserve">Annas; Jesus Christ; Sanhedrin</x:t>
        </x:is>
      </x:c>
      <x:c r="N90" s="231" t="inlineStr">
        <x:is>
          <x:t xml:space="preserve">Idea</x:t>
        </x:is>
      </x:c>
      <x:c r="O90" s="231"/>
      <x:c r="P90" s="231" t="n"/>
      <x:c r="Q90" s="247" t="n"/>
      <x:c r="R90" s="247" t="n"/>
      <x:c r="S90" s="214" t="inlineStr">
        <x:is>
          <x:t xml:space="preserve">Open for review</x:t>
        </x:is>
      </x:c>
    </x:row>
    <x:row r="91">
      <x:c r="A91" s="231" t="inlineStr">
        <x:is>
          <x:t xml:space="preserve">BP-091</x:t>
        </x:is>
      </x:c>
      <x:c r="B91" s="231" t="inlineStr">
        <x:is>
          <x:t xml:space="preserve">Pontius Pilate</x:t>
        </x:is>
      </x:c>
      <x:c r="C91" s="231" t="inlineStr">
        <x:is>
          <x:t xml:space="preserve">Scripture</x:t>
        </x:is>
      </x:c>
      <x:c r="D91" s="231" t="inlineStr">
        <x:is>
          <x:t xml:space="preserve">Biblical People — Shared Canon</x:t>
        </x:is>
      </x:c>
      <x:c r="E91" s="231" t="inlineStr">
        <x:is>
          <x:t xml:space="preserve">Person</x:t>
        </x:is>
      </x:c>
      <x:c r="F91" s="231" t="inlineStr">
        <x:is>
          <x:t xml:space="preserve">Roman prefect who authorizes Jesus’ crucifixion after the trial narratives.</x:t>
        </x:is>
      </x:c>
      <x:c r="G91" s="231" t="n">
        <x:v>4</x:v>
      </x:c>
      <x:c r="H91" s="231" t="inlineStr">
        <x:is>
          <x:t xml:space="preserve">4 — Major</x:t>
        </x:is>
      </x:c>
      <x:c r="I91" s="231" t="inlineStr">
        <x:is>
          <x:t xml:space="preserve">High</x:t>
        </x:is>
      </x:c>
      <x:c r="J91" s="231" t="str">
        <x:v>Uncommon</x:v>
      </x:c>
      <x:c r="K91" s="231" t="inlineStr">
        <x:is>
          <x:t xml:space="preserve">Maybe</x:t>
        </x:is>
      </x:c>
      <x:c r="L91" s="231" t="inlineStr">
        <x:is>
          <x:t xml:space="preserve">Gospels; Acts 3–4, 13; 1 Timothy 6 | First century | Shared canon</x:t>
        </x:is>
      </x:c>
      <x:c r="M91" s="231" t="inlineStr">
        <x:is>
          <x:t xml:space="preserve">Jesus Christ; Herod Antipas; Crucifixion</x:t>
        </x:is>
      </x:c>
      <x:c r="N91" s="231" t="inlineStr">
        <x:is>
          <x:t xml:space="preserve">Idea</x:t>
        </x:is>
      </x:c>
      <x:c r="O91" s="231"/>
      <x:c r="P91" s="231" t="n"/>
      <x:c r="Q91" s="247" t="n"/>
      <x:c r="R91" s="247" t="n"/>
      <x:c r="S91" s="214" t="inlineStr">
        <x:is>
          <x:t xml:space="preserve">Open for review</x:t>
        </x:is>
      </x:c>
    </x:row>
    <x:row r="92" s="202" customFormat="1" ht="56" customHeight="1">
      <x:c r="A92" s="231" t="inlineStr">
        <x:is>
          <x:t xml:space="preserve">BP-093</x:t>
        </x:is>
      </x:c>
      <x:c r="B92" s="231" t="inlineStr">
        <x:is>
          <x:t xml:space="preserve">Ahasuerus (Xerxes)</x:t>
        </x:is>
      </x:c>
      <x:c r="C92" s="231" t="inlineStr">
        <x:is>
          <x:t xml:space="preserve">Scripture</x:t>
        </x:is>
      </x:c>
      <x:c r="D92" s="231" t="inlineStr">
        <x:is>
          <x:t xml:space="preserve">Biblical People — Shared Canon</x:t>
        </x:is>
      </x:c>
      <x:c r="E92" s="231" t="inlineStr">
        <x:is>
          <x:t xml:space="preserve">Person</x:t>
        </x:is>
      </x:c>
      <x:c r="F92" s="231" t="inlineStr">
        <x:is>
          <x:t xml:space="preserve">Persian king in Esther whose court becomes the setting for Esther’s rise and Haman’s plot.</x:t>
        </x:is>
      </x:c>
      <x:c r="G92" s="231" t="n">
        <x:v>2</x:v>
      </x:c>
      <x:c r="H92" s="231" t="inlineStr">
        <x:is>
          <x:t xml:space="preserve">2 — Supporting</x:t>
        </x:is>
      </x:c>
      <x:c r="I92" s="231" t="inlineStr">
        <x:is>
          <x:t xml:space="preserve">High</x:t>
        </x:is>
      </x:c>
      <x:c r="J92" s="231" t="str">
        <x:v>Uncommon</x:v>
      </x:c>
      <x:c r="K92" s="231" t="inlineStr">
        <x:is>
          <x:t xml:space="preserve">No</x:t>
        </x:is>
      </x:c>
      <x:c r="L92" s="231" t="inlineStr">
        <x:is>
          <x:t xml:space="preserve">Esther | Persian period | Shared canon</x:t>
        </x:is>
      </x:c>
      <x:c r="M92" s="231" t="inlineStr">
        <x:is>
          <x:t xml:space="preserve">Esther; Vashti; Haman; Mordecai</x:t>
        </x:is>
      </x:c>
      <x:c r="N92" s="231" t="inlineStr">
        <x:is>
          <x:t xml:space="preserve">Idea</x:t>
        </x:is>
      </x:c>
      <x:c r="O92" s="231" t="str">
        <x:v>Added in the master-catalog refinement pass to replace Ahasuerus's Golden Scepter with a stronger person-centered Persian court card.</x:v>
      </x:c>
      <x:c r="P92" s="231" t="inlineStr">
        <x:is>
          <x:t xml:space="preserve">About this subject / absorbed material:
• Ahasuerus's Golden Scepter: The extended golden scepter signals Esther's acceptance and survival when she approaches the king unsummoned. Context: Esther 4:11; 5:2; 8:4 | Persian period | Shared canon.</x:t>
        </x:is>
      </x:c>
      <x:c r="Q92" s="247" t="n"/>
      <x:c r="R92" s="247" t="n"/>
      <x:c r="S92" s="214" t="inlineStr">
        <x:is>
          <x:t xml:space="preserve">Open for review</x:t>
        </x:is>
      </x:c>
    </x:row>
    <x:row r="93" s="202" customFormat="1" ht="25.5" customHeight="1">
      <x:c r="A93" s="231" t="inlineStr">
        <x:is>
          <x:t xml:space="preserve">BE-001</x:t>
        </x:is>
      </x:c>
      <x:c r="B93" s="231" t="inlineStr">
        <x:is>
          <x:t xml:space="preserve">Creation</x:t>
        </x:is>
      </x:c>
      <x:c r="C93" s="231" t="inlineStr">
        <x:is>
          <x:t xml:space="preserve">Scripture</x:t>
        </x:is>
      </x:c>
      <x:c r="D93" s="231" t="inlineStr">
        <x:is>
          <x:t xml:space="preserve">Biblical Events — Shared Canon</x:t>
        </x:is>
      </x:c>
      <x:c r="E93" s="231" t="inlineStr">
        <x:is>
          <x:t xml:space="preserve">Event</x:t>
        </x:is>
      </x:c>
      <x:c r="F93" s="231" t="inlineStr">
        <x:is>
          <x:t xml:space="preserve">Introduces God as Creator and the ordered goodness of creation; anchors the biblical story's opening vision.</x:t>
        </x:is>
      </x:c>
      <x:c r="G93" s="231" t="n">
        <x:v>5</x:v>
      </x:c>
      <x:c r="H93" s="231" t="inlineStr">
        <x:is>
          <x:t xml:space="preserve">5 — Foundational</x:t>
        </x:is>
      </x:c>
      <x:c r="I93" s="231" t="inlineStr">
        <x:is>
          <x:t xml:space="preserve">Exceptional</x:t>
        </x:is>
      </x:c>
      <x:c r="J93" s="231" t="str">
        <x:v>Legendary</x:v>
      </x:c>
      <x:c r="K93" s="231" t="inlineStr">
        <x:is>
          <x:t xml:space="preserve">Yes</x:t>
        </x:is>
      </x:c>
      <x:c r="L93" s="231" t="inlineStr">
        <x:is>
          <x:t xml:space="preserve">Genesis 1:1–2:3 | Primeval history | Shared canon</x:t>
        </x:is>
      </x:c>
      <x:c r="M93" s="231" t="inlineStr">
        <x:is>
          <x:t xml:space="preserve">Adam; Eve; Sabbath; The Fall</x:t>
        </x:is>
      </x:c>
      <x:c r="N93" s="231" t="inlineStr">
        <x:is>
          <x:t xml:space="preserve">Idea</x:t>
        </x:is>
      </x:c>
      <x:c r="O93" s="231"/>
      <x:c r="P93" s="231" t="n"/>
      <x:c r="Q93" s="247" t="n"/>
      <x:c r="R93" s="247" t="n"/>
      <x:c r="S93" s="214" t="inlineStr">
        <x:is>
          <x:t xml:space="preserve">Open for review</x:t>
        </x:is>
      </x:c>
    </x:row>
    <x:row r="94" s="202" customFormat="1" ht="100" customHeight="1">
      <x:c r="A94" s="231" t="inlineStr">
        <x:is>
          <x:t xml:space="preserve">BE-002</x:t>
        </x:is>
      </x:c>
      <x:c r="B94" s="231" t="inlineStr">
        <x:is>
          <x:t xml:space="preserve">The Fall</x:t>
        </x:is>
      </x:c>
      <x:c r="C94" s="231" t="inlineStr">
        <x:is>
          <x:t xml:space="preserve">Scripture</x:t>
        </x:is>
      </x:c>
      <x:c r="D94" s="231" t="inlineStr">
        <x:is>
          <x:t xml:space="preserve">Biblical Events — Shared Canon</x:t>
        </x:is>
      </x:c>
      <x:c r="E94" s="231" t="inlineStr">
        <x:is>
          <x:t xml:space="preserve">Event</x:t>
        </x:is>
      </x:c>
      <x:c r="F94" s="231" t="inlineStr">
        <x:is>
          <x:t xml:space="preserve">Explains humanity's disobedience, shame, judgment, and exile from Eden.</x:t>
        </x:is>
      </x:c>
      <x:c r="G94" s="231" t="n">
        <x:v>5</x:v>
      </x:c>
      <x:c r="H94" s="231" t="inlineStr">
        <x:is>
          <x:t xml:space="preserve">5 — Foundational</x:t>
        </x:is>
      </x:c>
      <x:c r="I94" s="231" t="inlineStr">
        <x:is>
          <x:t xml:space="preserve">Exceptional</x:t>
        </x:is>
      </x:c>
      <x:c r="J94" s="231" t="str">
        <x:v>Extraordinary</x:v>
      </x:c>
      <x:c r="K94" s="231" t="inlineStr">
        <x:is>
          <x:t xml:space="preserve">Yes</x:t>
        </x:is>
      </x:c>
      <x:c r="L94" s="231" t="inlineStr">
        <x:is>
          <x:t xml:space="preserve">Genesis 3 | Primeval history | Shared canon</x:t>
        </x:is>
      </x:c>
      <x:c r="M94" s="231" t="inlineStr">
        <x:is>
          <x:t xml:space="preserve">Adam; Eve; Serpent; Expulsion from Eden</x:t>
        </x:is>
      </x:c>
      <x:c r="N94" s="231" t="inlineStr">
        <x:is>
          <x:t xml:space="preserve">Complete</x:t>
        </x:is>
      </x:c>
      <x:c r="O94" s="231" t="str">
        <x:v>Production lock: user reports finished artwork and finished card design. Preserve this identity, approved Extraordinary rarity, artwork and design; exclude from automatic revisions. Finished assets were not supplied for visual inspection in this update.</x:v>
      </x:c>
      <x:c r="P94" s="231" t="n"/>
      <x:c r="Q94" s="247" t="n"/>
      <x:c r="R94" s="247" t="n"/>
      <x:c r="S94" s="214" t="inlineStr">
        <x:is>
          <x:t xml:space="preserve">Locked - complete</x:t>
        </x:is>
      </x:c>
    </x:row>
    <x:row r="95">
      <x:c r="A95" s="231" t="inlineStr">
        <x:is>
          <x:t xml:space="preserve">BE-003</x:t>
        </x:is>
      </x:c>
      <x:c r="B95" s="231" t="inlineStr">
        <x:is>
          <x:t xml:space="preserve">The Flood</x:t>
        </x:is>
      </x:c>
      <x:c r="C95" s="231" t="inlineStr">
        <x:is>
          <x:t xml:space="preserve">Scripture</x:t>
        </x:is>
      </x:c>
      <x:c r="D95" s="231" t="inlineStr">
        <x:is>
          <x:t xml:space="preserve">Biblical Events — Shared Canon</x:t>
        </x:is>
      </x:c>
      <x:c r="E95" s="231" t="inlineStr">
        <x:is>
          <x:t xml:space="preserve">Event</x:t>
        </x:is>
      </x:c>
      <x:c r="F95" s="231" t="inlineStr">
        <x:is>
          <x:t xml:space="preserve">Narrates judgment, preservation through the ark, and a renewed beginning after the waters recede.</x:t>
        </x:is>
      </x:c>
      <x:c r="G95" s="231" t="n">
        <x:v>5</x:v>
      </x:c>
      <x:c r="H95" s="231" t="inlineStr">
        <x:is>
          <x:t xml:space="preserve">5 — Foundational</x:t>
        </x:is>
      </x:c>
      <x:c r="I95" s="231" t="inlineStr">
        <x:is>
          <x:t xml:space="preserve">Exceptional</x:t>
        </x:is>
      </x:c>
      <x:c r="J95" s="231" t="str">
        <x:v>Extraordinary</x:v>
      </x:c>
      <x:c r="K95" s="231" t="inlineStr">
        <x:is>
          <x:t xml:space="preserve">Yes</x:t>
        </x:is>
      </x:c>
      <x:c r="L95" s="231" t="inlineStr">
        <x:is>
          <x:t xml:space="preserve">Genesis 6–9 | Primeval history | Shared canon</x:t>
        </x:is>
      </x:c>
      <x:c r="M95" s="231" t="inlineStr">
        <x:is>
          <x:t xml:space="preserve">Noah; Ark; Rainbow Covenant</x:t>
        </x:is>
      </x:c>
      <x:c r="N95" s="231" t="inlineStr">
        <x:is>
          <x:t xml:space="preserve">Idea</x:t>
        </x:is>
      </x:c>
      <x:c r="O95" s="231"/>
      <x:c r="P95" s="231" t="n"/>
      <x:c r="Q95" s="247" t="n"/>
      <x:c r="R95" s="247" t="n"/>
      <x:c r="S95" s="214" t="inlineStr">
        <x:is>
          <x:t xml:space="preserve">Open for review</x:t>
        </x:is>
      </x:c>
    </x:row>
    <x:row r="96" s="202" customFormat="1" ht="25.5" customHeight="1">
      <x:c r="A96" s="231" t="inlineStr">
        <x:is>
          <x:t xml:space="preserve">BE-004</x:t>
        </x:is>
      </x:c>
      <x:c r="B96" s="231" t="inlineStr">
        <x:is>
          <x:t xml:space="preserve">Tower of Babel</x:t>
        </x:is>
      </x:c>
      <x:c r="C96" s="231" t="inlineStr">
        <x:is>
          <x:t xml:space="preserve">Scripture</x:t>
        </x:is>
      </x:c>
      <x:c r="D96" s="231" t="inlineStr">
        <x:is>
          <x:t xml:space="preserve">Biblical Events — Shared Canon</x:t>
        </x:is>
      </x:c>
      <x:c r="E96" s="231" t="inlineStr">
        <x:is>
          <x:t xml:space="preserve">Event</x:t>
        </x:is>
      </x:c>
      <x:c r="F96" s="231" t="inlineStr">
        <x:is>
          <x:t xml:space="preserve">Explains the scattering of peoples and languages through the story of human pride at Babel.</x:t>
        </x:is>
      </x:c>
      <x:c r="G96" s="231" t="n">
        <x:v>4</x:v>
      </x:c>
      <x:c r="H96" s="231" t="inlineStr">
        <x:is>
          <x:t xml:space="preserve">4 — Major</x:t>
        </x:is>
      </x:c>
      <x:c r="I96" s="231" t="inlineStr">
        <x:is>
          <x:t xml:space="preserve">Exceptional</x:t>
        </x:is>
      </x:c>
      <x:c r="J96" s="231" t="str">
        <x:v>Rare</x:v>
      </x:c>
      <x:c r="K96" s="231" t="inlineStr">
        <x:is>
          <x:t xml:space="preserve">Yes</x:t>
        </x:is>
      </x:c>
      <x:c r="L96" s="231" t="inlineStr">
        <x:is>
          <x:t xml:space="preserve">Genesis 11:1–9 | Primeval history | Shared canon</x:t>
        </x:is>
      </x:c>
      <x:c r="M96" s="231" t="inlineStr">
        <x:is>
          <x:t xml:space="preserve">Babel; Nations; Abraham</x:t>
        </x:is>
      </x:c>
      <x:c r="N96" s="231" t="inlineStr">
        <x:is>
          <x:t xml:space="preserve">Idea</x:t>
        </x:is>
      </x:c>
      <x:c r="O96" s="231" t="str">
        <x:v>v20: User approved the v19 rarity baseline: Uncommon → Rare. Tier approved; artwork completion is not implied. Rationale and conditions: Rarity Review.</x:v>
      </x:c>
      <x:c r="P96" s="231" t="n"/>
      <x:c r="Q96" s="247" t="n"/>
      <x:c r="R96" s="247" t="n"/>
      <x:c r="S96" s="214" t="inlineStr">
        <x:is>
          <x:t xml:space="preserve">Open for review</x:t>
        </x:is>
      </x:c>
    </x:row>
    <x:row r="97" s="202" customFormat="1" ht="56" customHeight="1">
      <x:c r="A97" s="231" t="inlineStr">
        <x:is>
          <x:t xml:space="preserve">BE-005</x:t>
        </x:is>
      </x:c>
      <x:c r="B97" s="231" t="inlineStr">
        <x:is>
          <x:t xml:space="preserve">Call and Covenant of Abraham</x:t>
        </x:is>
      </x:c>
      <x:c r="C97" s="231" t="inlineStr">
        <x:is>
          <x:t xml:space="preserve">Scripture</x:t>
        </x:is>
      </x:c>
      <x:c r="D97" s="231" t="inlineStr">
        <x:is>
          <x:t xml:space="preserve">Biblical Events — Shared Canon</x:t>
        </x:is>
      </x:c>
      <x:c r="E97" s="231" t="inlineStr">
        <x:is>
          <x:t xml:space="preserve">Event</x:t>
        </x:is>
      </x:c>
      <x:c r="F97" s="231" t="inlineStr">
        <x:is>
          <x:t xml:space="preserve">Combines Abraham's call to leave his homeland with God's covenant promises of land, descendants, blessing, and a worldwide purpose.</x:t>
        </x:is>
      </x:c>
      <x:c r="G97" s="231" t="n">
        <x:v>5</x:v>
      </x:c>
      <x:c r="H97" s="231" t="inlineStr">
        <x:is>
          <x:t xml:space="preserve">5 — Foundational</x:t>
        </x:is>
      </x:c>
      <x:c r="I97" s="231" t="inlineStr">
        <x:is>
          <x:t xml:space="preserve">Exceptional</x:t>
        </x:is>
      </x:c>
      <x:c r="J97" s="231" t="str">
        <x:v>Rare</x:v>
      </x:c>
      <x:c r="K97" s="231" t="inlineStr">
        <x:is>
          <x:t xml:space="preserve">Yes</x:t>
        </x:is>
      </x:c>
      <x:c r="L97" s="231" t="inlineStr">
        <x:is>
          <x:t xml:space="preserve">Genesis 12:1–9; Genesis 15 | Patriarchal period | Shared canon</x:t>
        </x:is>
      </x:c>
      <x:c r="M97" s="231" t="inlineStr">
        <x:is>
          <x:t xml:space="preserve">Abraham; Sarah; Canaan; Abrahamic Covenant; Absorbed / related source concepts: Covenant with Abraham</x:t>
        </x:is>
      </x:c>
      <x:c r="N97" s="231" t="inlineStr">
        <x:is>
          <x:t xml:space="preserve">Idea</x:t>
        </x:is>
      </x:c>
      <x:c r="O97" s="231"/>
      <x:c r="P97" s="231" t="inlineStr">
        <x:is>
          <x:t xml:space="preserve">About this subject / absorbed material:
• Covenant with Abraham: Formalizes God's promises of descendants and land through a dramatic covenant ceremony. Context: Genesis 15 | Patriarchal period | Shared canon.</x:t>
        </x:is>
      </x:c>
      <x:c r="Q97" s="247" t="n"/>
      <x:c r="R97" s="247" t="n"/>
      <x:c r="S97" s="214" t="inlineStr">
        <x:is>
          <x:t xml:space="preserve">Open for review</x:t>
        </x:is>
      </x:c>
    </x:row>
    <x:row r="98" s="202" customFormat="1" ht="38.25" customHeight="1">
      <x:c r="A98" s="231" t="inlineStr">
        <x:is>
          <x:t xml:space="preserve">BE-006</x:t>
        </x:is>
      </x:c>
      <x:c r="B98" s="231" t="inlineStr">
        <x:is>
          <x:t xml:space="preserve">Binding of Isaac</x:t>
        </x:is>
      </x:c>
      <x:c r="C98" s="231" t="inlineStr">
        <x:is>
          <x:t xml:space="preserve">Scripture</x:t>
        </x:is>
      </x:c>
      <x:c r="D98" s="231" t="inlineStr">
        <x:is>
          <x:t xml:space="preserve">Biblical Events — Shared Canon</x:t>
        </x:is>
      </x:c>
      <x:c r="E98" s="231" t="inlineStr">
        <x:is>
          <x:t xml:space="preserve">Event</x:t>
        </x:is>
      </x:c>
      <x:c r="F98" s="231" t="inlineStr">
        <x:is>
          <x:t xml:space="preserve">Tests Abraham's faith and culminates in God's provision of a ram in Isaac's place.</x:t>
        </x:is>
      </x:c>
      <x:c r="G98" s="231" t="n">
        <x:v>5</x:v>
      </x:c>
      <x:c r="H98" s="231" t="inlineStr">
        <x:is>
          <x:t xml:space="preserve">5 — Foundational</x:t>
        </x:is>
      </x:c>
      <x:c r="I98" s="231" t="inlineStr">
        <x:is>
          <x:t xml:space="preserve">Exceptional</x:t>
        </x:is>
      </x:c>
      <x:c r="J98" s="231" t="str">
        <x:v>Rare</x:v>
      </x:c>
      <x:c r="K98" s="231" t="inlineStr">
        <x:is>
          <x:t xml:space="preserve">Yes</x:t>
        </x:is>
      </x:c>
      <x:c r="L98" s="231" t="inlineStr">
        <x:is>
          <x:t xml:space="preserve">Genesis 22:1–19 | Patriarchal period | Shared canon</x:t>
        </x:is>
      </x:c>
      <x:c r="M98" s="231" t="inlineStr">
        <x:is>
          <x:t xml:space="preserve">Abraham; Isaac; Moriah; Ram</x:t>
        </x:is>
      </x:c>
      <x:c r="N98" s="231" t="inlineStr">
        <x:is>
          <x:t xml:space="preserve">Idea</x:t>
        </x:is>
      </x:c>
      <x:c r="O98" s="231"/>
      <x:c r="P98" s="231" t="n"/>
      <x:c r="Q98" s="247" t="n"/>
      <x:c r="R98" s="247" t="n"/>
      <x:c r="S98" s="214" t="inlineStr">
        <x:is>
          <x:t xml:space="preserve">Open for review</x:t>
        </x:is>
      </x:c>
    </x:row>
    <x:row r="99">
      <x:c r="A99" s="231" t="inlineStr">
        <x:is>
          <x:t xml:space="preserve">BE-007</x:t>
        </x:is>
      </x:c>
      <x:c r="B99" s="231" t="inlineStr">
        <x:is>
          <x:t xml:space="preserve">Jacob Wrestles at the Jabbok</x:t>
        </x:is>
      </x:c>
      <x:c r="C99" s="231" t="inlineStr">
        <x:is>
          <x:t xml:space="preserve">Scripture</x:t>
        </x:is>
      </x:c>
      <x:c r="D99" s="231" t="inlineStr">
        <x:is>
          <x:t xml:space="preserve">Biblical Events — Shared Canon</x:t>
        </x:is>
      </x:c>
      <x:c r="E99" s="231" t="inlineStr">
        <x:is>
          <x:t xml:space="preserve">Event</x:t>
        </x:is>
      </x:c>
      <x:c r="F99" s="231" t="inlineStr">
        <x:is>
          <x:t xml:space="preserve">Depicts Jacob's mysterious night struggle and his receiving the name Israel.</x:t>
        </x:is>
      </x:c>
      <x:c r="G99" s="231" t="n">
        <x:v>5</x:v>
      </x:c>
      <x:c r="H99" s="231" t="inlineStr">
        <x:is>
          <x:t xml:space="preserve">5 — Foundational</x:t>
        </x:is>
      </x:c>
      <x:c r="I99" s="231" t="inlineStr">
        <x:is>
          <x:t xml:space="preserve">Exceptional</x:t>
        </x:is>
      </x:c>
      <x:c r="J99" s="231" t="str">
        <x:v>Rare</x:v>
      </x:c>
      <x:c r="K99" s="231" t="inlineStr">
        <x:is>
          <x:t xml:space="preserve">Yes</x:t>
        </x:is>
      </x:c>
      <x:c r="L99" s="231" t="inlineStr">
        <x:is>
          <x:t xml:space="preserve">Genesis 32:22–32 | Patriarchal period | Shared canon</x:t>
        </x:is>
      </x:c>
      <x:c r="M99" s="231" t="inlineStr">
        <x:is>
          <x:t xml:space="preserve">Jacob; Israel; Esau; Jabbok</x:t>
        </x:is>
      </x:c>
      <x:c r="N99" s="231" t="inlineStr">
        <x:is>
          <x:t xml:space="preserve">Idea</x:t>
        </x:is>
      </x:c>
      <x:c r="O99" s="231"/>
      <x:c r="P99" s="231" t="n"/>
      <x:c r="Q99" s="247" t="n"/>
      <x:c r="R99" s="247" t="n"/>
      <x:c r="S99" s="214" t="inlineStr">
        <x:is>
          <x:t xml:space="preserve">Open for review</x:t>
        </x:is>
      </x:c>
    </x:row>
    <x:row r="100">
      <x:c r="A100" s="231" t="inlineStr">
        <x:is>
          <x:t xml:space="preserve">BE-008</x:t>
        </x:is>
      </x:c>
      <x:c r="B100" s="231" t="inlineStr">
        <x:is>
          <x:t xml:space="preserve">Joseph Sold into Slavery</x:t>
        </x:is>
      </x:c>
      <x:c r="C100" s="231" t="inlineStr">
        <x:is>
          <x:t xml:space="preserve">Scripture</x:t>
        </x:is>
      </x:c>
      <x:c r="D100" s="231" t="inlineStr">
        <x:is>
          <x:t xml:space="preserve">Biblical Events — Shared Canon</x:t>
        </x:is>
      </x:c>
      <x:c r="E100" s="231" t="inlineStr">
        <x:is>
          <x:t xml:space="preserve">Event</x:t>
        </x:is>
      </x:c>
      <x:c r="F100" s="231" t="inlineStr">
        <x:is>
          <x:t xml:space="preserve">Begins Joseph's descent into Egypt after betrayal by his brothers.</x:t>
        </x:is>
      </x:c>
      <x:c r="G100" s="231" t="n">
        <x:v>4</x:v>
      </x:c>
      <x:c r="H100" s="231" t="inlineStr">
        <x:is>
          <x:t xml:space="preserve">4 — Major</x:t>
        </x:is>
      </x:c>
      <x:c r="I100" s="231" t="inlineStr">
        <x:is>
          <x:t xml:space="preserve">Exceptional</x:t>
        </x:is>
      </x:c>
      <x:c r="J100" s="231" t="str">
        <x:v>Uncommon</x:v>
      </x:c>
      <x:c r="K100" s="231" t="inlineStr">
        <x:is>
          <x:t xml:space="preserve">Maybe</x:t>
        </x:is>
      </x:c>
      <x:c r="L100" s="231" t="inlineStr">
        <x:is>
          <x:t xml:space="preserve">Genesis 37:12–36 | Patriarchal period | Shared canon</x:t>
        </x:is>
      </x:c>
      <x:c r="M100" s="231" t="inlineStr">
        <x:is>
          <x:t xml:space="preserve">Joseph; Judah; Reuben; Egypt</x:t>
        </x:is>
      </x:c>
      <x:c r="N100" s="231" t="inlineStr">
        <x:is>
          <x:t xml:space="preserve">Idea</x:t>
        </x:is>
      </x:c>
      <x:c r="O100" s="231"/>
      <x:c r="P100" s="231" t="n"/>
      <x:c r="Q100" s="247" t="n"/>
      <x:c r="R100" s="247" t="n"/>
      <x:c r="S100" s="214" t="inlineStr">
        <x:is>
          <x:t xml:space="preserve">Open for review</x:t>
        </x:is>
      </x:c>
    </x:row>
    <x:row r="101">
      <x:c r="A101" s="231" t="inlineStr">
        <x:is>
          <x:t xml:space="preserve">BE-009</x:t>
        </x:is>
      </x:c>
      <x:c r="B101" s="231" t="inlineStr">
        <x:is>
          <x:t xml:space="preserve">Joseph Reveals Himself</x:t>
        </x:is>
      </x:c>
      <x:c r="C101" s="231" t="inlineStr">
        <x:is>
          <x:t xml:space="preserve">Scripture</x:t>
        </x:is>
      </x:c>
      <x:c r="D101" s="231" t="inlineStr">
        <x:is>
          <x:t xml:space="preserve">Biblical Events — Shared Canon</x:t>
        </x:is>
      </x:c>
      <x:c r="E101" s="231" t="inlineStr">
        <x:is>
          <x:t xml:space="preserve">Event</x:t>
        </x:is>
      </x:c>
      <x:c r="F101" s="231" t="inlineStr">
        <x:is>
          <x:t xml:space="preserve">Climaxes Joseph's family story in forgiveness, providence, and reconciliation.</x:t>
        </x:is>
      </x:c>
      <x:c r="G101" s="231" t="n">
        <x:v>5</x:v>
      </x:c>
      <x:c r="H101" s="231" t="inlineStr">
        <x:is>
          <x:t xml:space="preserve">5 — Foundational</x:t>
        </x:is>
      </x:c>
      <x:c r="I101" s="231" t="inlineStr">
        <x:is>
          <x:t xml:space="preserve">Exceptional</x:t>
        </x:is>
      </x:c>
      <x:c r="J101" s="231" t="str">
        <x:v>Rare</x:v>
      </x:c>
      <x:c r="K101" s="231" t="inlineStr">
        <x:is>
          <x:t xml:space="preserve">Yes</x:t>
        </x:is>
      </x:c>
      <x:c r="L101" s="231" t="inlineStr">
        <x:is>
          <x:t xml:space="preserve">Genesis 45 | Patriarchal period | Shared canon</x:t>
        </x:is>
      </x:c>
      <x:c r="M101" s="231" t="inlineStr">
        <x:is>
          <x:t xml:space="preserve">Joseph; Judah; Benjamin; Jacob</x:t>
        </x:is>
      </x:c>
      <x:c r="N101" s="231" t="inlineStr">
        <x:is>
          <x:t xml:space="preserve">Idea</x:t>
        </x:is>
      </x:c>
      <x:c r="O101" s="231"/>
      <x:c r="P101" s="231" t="n"/>
      <x:c r="Q101" s="247" t="n"/>
      <x:c r="R101" s="247" t="n"/>
      <x:c r="S101" s="214" t="inlineStr">
        <x:is>
          <x:t xml:space="preserve">Open for review</x:t>
        </x:is>
      </x:c>
    </x:row>
    <x:row r="102" s="202" customFormat="1" ht="100" customHeight="1">
      <x:c r="A102" s="231" t="inlineStr">
        <x:is>
          <x:t xml:space="preserve">BE-010</x:t>
        </x:is>
      </x:c>
      <x:c r="B102" s="231" t="inlineStr">
        <x:is>
          <x:t xml:space="preserve">The Burning Bush</x:t>
        </x:is>
      </x:c>
      <x:c r="C102" s="231" t="inlineStr">
        <x:is>
          <x:t xml:space="preserve">Scripture</x:t>
        </x:is>
      </x:c>
      <x:c r="D102" s="231" t="inlineStr">
        <x:is>
          <x:t xml:space="preserve">Biblical Events — Shared Canon</x:t>
        </x:is>
      </x:c>
      <x:c r="E102" s="231" t="inlineStr">
        <x:is>
          <x:t xml:space="preserve">Event</x:t>
        </x:is>
      </x:c>
      <x:c r="F102" s="231" t="inlineStr">
        <x:is>
          <x:t xml:space="preserve">Records God's call of Moses, revelation of the divine name, and commission to confront Pharaoh.</x:t>
        </x:is>
      </x:c>
      <x:c r="G102" s="231" t="n">
        <x:v>5</x:v>
      </x:c>
      <x:c r="H102" s="231" t="inlineStr">
        <x:is>
          <x:t xml:space="preserve">5 — Foundational</x:t>
        </x:is>
      </x:c>
      <x:c r="I102" s="231" t="inlineStr">
        <x:is>
          <x:t xml:space="preserve">Exceptional</x:t>
        </x:is>
      </x:c>
      <x:c r="J102" s="231" t="str">
        <x:v>Rare</x:v>
      </x:c>
      <x:c r="K102" s="231" t="inlineStr">
        <x:is>
          <x:t xml:space="preserve">Yes</x:t>
        </x:is>
      </x:c>
      <x:c r="L102" s="231" t="inlineStr">
        <x:is>
          <x:t xml:space="preserve">Exodus 3–4 | Exodus period | Shared canon</x:t>
        </x:is>
      </x:c>
      <x:c r="M102" s="231" t="inlineStr">
        <x:is>
          <x:t xml:space="preserve">Moses; Burning Bush; Aaron; Sinai/Horeb</x:t>
        </x:is>
      </x:c>
      <x:c r="N102" s="231" t="inlineStr">
        <x:is>
          <x:t xml:space="preserve">Complete</x:t>
        </x:is>
      </x:c>
      <x:c r="O102" s="231" t="str">
        <x:v>Production lock: user reports finished artwork and finished card design. Preserve this identity, approved Rare rarity, artwork and design; exclude from automatic revisions. Finished assets were not supplied for visual inspection in this update.</x:v>
      </x:c>
      <x:c r="P102" s="231" t="n"/>
      <x:c r="Q102" s="247" t="n"/>
      <x:c r="R102" s="247" t="n"/>
      <x:c r="S102" s="214" t="inlineStr">
        <x:is>
          <x:t xml:space="preserve">Locked - complete</x:t>
        </x:is>
      </x:c>
    </x:row>
    <x:row r="103" s="202" customFormat="1" ht="25.5" customHeight="1">
      <x:c r="A103" s="231" t="inlineStr">
        <x:is>
          <x:t xml:space="preserve">BE-011</x:t>
        </x:is>
      </x:c>
      <x:c r="B103" s="231" t="inlineStr">
        <x:is>
          <x:t xml:space="preserve">Tenth Plague: Death of the Firstborn</x:t>
        </x:is>
      </x:c>
      <x:c r="C103" s="231" t="inlineStr">
        <x:is>
          <x:t xml:space="preserve">Scripture</x:t>
        </x:is>
      </x:c>
      <x:c r="D103" s="231" t="inlineStr">
        <x:is>
          <x:t xml:space="preserve">Biblical Events — Shared Canon</x:t>
        </x:is>
      </x:c>
      <x:c r="E103" s="231" t="inlineStr">
        <x:is>
          <x:t xml:space="preserve">Event</x:t>
        </x:is>
      </x:c>
      <x:c r="F103" s="231" t="inlineStr">
        <x:is>
          <x:t xml:space="preserve">The final plague breaks Pharaoh's resistance and forms the immediate background to Passover.</x:t>
        </x:is>
      </x:c>
      <x:c r="G103" s="231" t="n">
        <x:v>5</x:v>
      </x:c>
      <x:c r="H103" s="231" t="inlineStr">
        <x:is>
          <x:t xml:space="preserve">5 — Foundational</x:t>
        </x:is>
      </x:c>
      <x:c r="I103" s="231" t="inlineStr">
        <x:is>
          <x:t xml:space="preserve">Exceptional</x:t>
        </x:is>
      </x:c>
      <x:c r="J103" s="231" t="str">
        <x:v>Rare</x:v>
      </x:c>
      <x:c r="K103" s="231" t="inlineStr">
        <x:is>
          <x:t xml:space="preserve">Yes</x:t>
        </x:is>
      </x:c>
      <x:c r="L103" s="231" t="inlineStr">
        <x:is>
          <x:t xml:space="preserve">Exodus 11–12:30 | Exodus period | Shared canon</x:t>
        </x:is>
      </x:c>
      <x:c r="M103" s="231" t="inlineStr">
        <x:is>
          <x:t xml:space="preserve">Passover; Moses; Pharaoh; Exodus</x:t>
        </x:is>
      </x:c>
      <x:c r="N103" s="231" t="inlineStr">
        <x:is>
          <x:t xml:space="preserve">Idea</x:t>
        </x:is>
      </x:c>
      <x:c r="O103" s="231"/>
      <x:c r="P103" s="231" t="n"/>
      <x:c r="Q103" s="247" t="n"/>
      <x:c r="R103" s="247" t="n"/>
      <x:c r="S103" s="214" t="inlineStr">
        <x:is>
          <x:t xml:space="preserve">Open for review</x:t>
        </x:is>
      </x:c>
    </x:row>
    <x:row r="104" s="202" customFormat="1" ht="25.5" customHeight="1">
      <x:c r="A104" s="231" t="inlineStr">
        <x:is>
          <x:t xml:space="preserve">BE-012</x:t>
        </x:is>
      </x:c>
      <x:c r="B104" s="231" t="inlineStr">
        <x:is>
          <x:t xml:space="preserve">The First Passover</x:t>
        </x:is>
      </x:c>
      <x:c r="C104" s="231" t="inlineStr">
        <x:is>
          <x:t xml:space="preserve">Scripture</x:t>
        </x:is>
      </x:c>
      <x:c r="D104" s="231" t="inlineStr">
        <x:is>
          <x:t xml:space="preserve">Biblical Events — Shared Canon</x:t>
        </x:is>
      </x:c>
      <x:c r="E104" s="231" t="inlineStr">
        <x:is>
          <x:t xml:space="preserve">Event</x:t>
        </x:is>
      </x:c>
      <x:c r="F104" s="231" t="inlineStr">
        <x:is>
          <x:t xml:space="preserve">Institutes Passover through the lamb, blood-marked doors, unleavened bread, and remembrance of deliverance.</x:t>
        </x:is>
      </x:c>
      <x:c r="G104" s="231" t="n">
        <x:v>5</x:v>
      </x:c>
      <x:c r="H104" s="231" t="inlineStr">
        <x:is>
          <x:t xml:space="preserve">5 — Foundational</x:t>
        </x:is>
      </x:c>
      <x:c r="I104" s="231" t="inlineStr">
        <x:is>
          <x:t xml:space="preserve">Exceptional</x:t>
        </x:is>
      </x:c>
      <x:c r="J104" s="231" t="str">
        <x:v>Rare</x:v>
      </x:c>
      <x:c r="K104" s="231" t="inlineStr">
        <x:is>
          <x:t xml:space="preserve">Yes</x:t>
        </x:is>
      </x:c>
      <x:c r="L104" s="231" t="inlineStr">
        <x:is>
          <x:t xml:space="preserve">Exodus 12:1–28 | Exodus period | Shared canon</x:t>
        </x:is>
      </x:c>
      <x:c r="M104" s="231" t="inlineStr">
        <x:is>
          <x:t xml:space="preserve">Passover Lamb; Exodus; Moses; Tenth Plague</x:t>
        </x:is>
      </x:c>
      <x:c r="N104" s="231" t="inlineStr">
        <x:is>
          <x:t xml:space="preserve">Idea</x:t>
        </x:is>
      </x:c>
      <x:c r="O104" s="231"/>
      <x:c r="P104" s="231" t="n"/>
      <x:c r="Q104" s="247" t="n"/>
      <x:c r="R104" s="247" t="n"/>
      <x:c r="S104" s="214" t="inlineStr">
        <x:is>
          <x:t xml:space="preserve">Open for review</x:t>
        </x:is>
      </x:c>
    </x:row>
    <x:row r="105" s="202" customFormat="1" ht="25.5" customHeight="1">
      <x:c r="A105" s="231" t="inlineStr">
        <x:is>
          <x:t xml:space="preserve">BE-013</x:t>
        </x:is>
      </x:c>
      <x:c r="B105" s="231" t="inlineStr">
        <x:is>
          <x:t xml:space="preserve">The Exodus</x:t>
        </x:is>
      </x:c>
      <x:c r="C105" s="231" t="inlineStr">
        <x:is>
          <x:t xml:space="preserve">Scripture</x:t>
        </x:is>
      </x:c>
      <x:c r="D105" s="231" t="inlineStr">
        <x:is>
          <x:t xml:space="preserve">Biblical Events — Shared Canon</x:t>
        </x:is>
      </x:c>
      <x:c r="E105" s="231" t="inlineStr">
        <x:is>
          <x:t xml:space="preserve">Event</x:t>
        </x:is>
      </x:c>
      <x:c r="F105" s="231" t="inlineStr">
        <x:is>
          <x:t xml:space="preserve">Israel leaves slavery in Egypt under Moses, becoming the defining Old Testament deliverance narrative.</x:t>
        </x:is>
      </x:c>
      <x:c r="G105" s="231" t="n">
        <x:v>5</x:v>
      </x:c>
      <x:c r="H105" s="231" t="inlineStr">
        <x:is>
          <x:t xml:space="preserve">5 — Foundational</x:t>
        </x:is>
      </x:c>
      <x:c r="I105" s="231" t="inlineStr">
        <x:is>
          <x:t xml:space="preserve">Exceptional</x:t>
        </x:is>
      </x:c>
      <x:c r="J105" s="231" t="str">
        <x:v>Extraordinary</x:v>
      </x:c>
      <x:c r="K105" s="231" t="inlineStr">
        <x:is>
          <x:t xml:space="preserve">Yes</x:t>
        </x:is>
      </x:c>
      <x:c r="L105" s="231" t="inlineStr">
        <x:is>
          <x:t xml:space="preserve">Exodus 12:31–15:21 | Exodus period | Shared canon</x:t>
        </x:is>
      </x:c>
      <x:c r="M105" s="231" t="inlineStr">
        <x:is>
          <x:t xml:space="preserve">Moses; Pharaoh; Passover; Red Sea</x:t>
        </x:is>
      </x:c>
      <x:c r="N105" s="231" t="inlineStr">
        <x:is>
          <x:t xml:space="preserve">Idea</x:t>
        </x:is>
      </x:c>
      <x:c r="O105" s="231" t="str">
        <x:v>v17: user-approved rarity-only swap, Legendary to Extraordinary. User selected Sinai for the Legendary position; The Exodus remains active at Extraordinary, with departure/liberation distinct from the Red Sea crossing. Existing component scores, artwork notes, status and production lock are unchanged; this is not art completion.</x:v>
      </x:c>
      <x:c r="P105" s="231" t="n"/>
      <x:c r="Q105" s="247" t="n"/>
      <x:c r="R105" s="247" t="n"/>
      <x:c r="S105" s="214" t="inlineStr">
        <x:is>
          <x:t xml:space="preserve">Open for review</x:t>
        </x:is>
      </x:c>
    </x:row>
    <x:row r="106" s="202" customFormat="1" ht="80" customHeight="1">
      <x:c r="A106" s="231" t="inlineStr">
        <x:is>
          <x:t xml:space="preserve">BE-014</x:t>
        </x:is>
      </x:c>
      <x:c r="B106" s="231" t="inlineStr">
        <x:is>
          <x:t xml:space="preserve">Crossing of the Red Sea</x:t>
        </x:is>
      </x:c>
      <x:c r="C106" s="231" t="inlineStr">
        <x:is>
          <x:t xml:space="preserve">Scripture</x:t>
        </x:is>
      </x:c>
      <x:c r="D106" s="231" t="inlineStr">
        <x:is>
          <x:t xml:space="preserve">Biblical Events — Shared Canon</x:t>
        </x:is>
      </x:c>
      <x:c r="E106" s="231" t="inlineStr">
        <x:is>
          <x:t xml:space="preserve">Event</x:t>
        </x:is>
      </x:c>
      <x:c r="F106" s="231" t="inlineStr">
        <x:is>
          <x:t xml:space="preserve">Depicts Israel passing through the sea and Pharaoh's army being overwhelmed.</x:t>
        </x:is>
      </x:c>
      <x:c r="G106" s="231" t="n">
        <x:v>5</x:v>
      </x:c>
      <x:c r="H106" s="231" t="inlineStr">
        <x:is>
          <x:t xml:space="preserve">5 — Foundational</x:t>
        </x:is>
      </x:c>
      <x:c r="I106" s="231" t="inlineStr">
        <x:is>
          <x:t xml:space="preserve">Exceptional</x:t>
        </x:is>
      </x:c>
      <x:c r="J106" s="231" t="str">
        <x:v>Legendary</x:v>
      </x:c>
      <x:c r="K106" s="231" t="inlineStr">
        <x:is>
          <x:t xml:space="preserve">Yes</x:t>
        </x:is>
      </x:c>
      <x:c r="L106" s="231" t="inlineStr">
        <x:is>
          <x:t xml:space="preserve">Exodus 14 | Exodus period | Shared canon</x:t>
        </x:is>
      </x:c>
      <x:c r="M106" s="231" t="inlineStr">
        <x:is>
          <x:t xml:space="preserve">Moses; Pharaoh; Exodus; Song of the Sea; Absorbed / related source concepts: The Red Sea / Sea of Reeds</x:t>
        </x:is>
      </x:c>
      <x:c r="N106" s="231" t="inlineStr">
        <x:is>
          <x:t xml:space="preserve">Idea</x:t>
        </x:is>
      </x:c>
      <x:c r="O106" s="231"/>
      <x:c r="P106" s="231" t="inlineStr">
        <x:is>
          <x:t xml:space="preserve">About this subject / absorbed material:
• The Red Sea / Sea of Reeds: Body of water crossed during Israel's escape from Pharaoh, one of Scripture's defining deliverance settings. Context: Exodus 14–15 | Exodus period | Shared canon. Editorial nuance: The Hebrew term yam suph is often rendered 'Red Sea' and can be translated 'Sea of Reeds'; precise geographic identification is debated.</x:t>
        </x:is>
      </x:c>
      <x:c r="Q106" s="247" t="n"/>
      <x:c r="R106" s="247" t="n"/>
      <x:c r="S106" s="214" t="inlineStr">
        <x:is>
          <x:t xml:space="preserve">Open for review</x:t>
        </x:is>
      </x:c>
    </x:row>
    <x:row r="107" s="202" customFormat="1" ht="188" customHeight="1">
      <x:c r="A107" s="231" t="inlineStr">
        <x:is>
          <x:t xml:space="preserve">BE-015</x:t>
        </x:is>
      </x:c>
      <x:c r="B107" s="231" t="inlineStr">
        <x:is>
          <x:t xml:space="preserve">The Ten Commandments at Mount Sinai</x:t>
        </x:is>
      </x:c>
      <x:c r="C107" s="231" t="inlineStr">
        <x:is>
          <x:t xml:space="preserve">Scripture</x:t>
        </x:is>
      </x:c>
      <x:c r="D107" s="231" t="inlineStr">
        <x:is>
          <x:t xml:space="preserve">Biblical Events — Shared Canon</x:t>
        </x:is>
      </x:c>
      <x:c r="E107" s="231" t="inlineStr">
        <x:is>
          <x:t xml:space="preserve">Event</x:t>
        </x:is>
      </x:c>
      <x:c r="F107" s="231" t="inlineStr">
        <x:is>
          <x:t xml:space="preserve">Centers the Sinai revelation of the Ten Commandments while incorporating Israel's arrival at Sinai and the covenant ratification that frames the giving of the law.</x:t>
        </x:is>
      </x:c>
      <x:c r="G107" s="231" t="n">
        <x:v>5</x:v>
      </x:c>
      <x:c r="H107" s="231" t="inlineStr">
        <x:is>
          <x:t xml:space="preserve">5 — Foundational</x:t>
        </x:is>
      </x:c>
      <x:c r="I107" s="231" t="inlineStr">
        <x:is>
          <x:t xml:space="preserve">Exceptional</x:t>
        </x:is>
      </x:c>
      <x:c r="J107" s="231" t="str">
        <x:v>Legendary</x:v>
      </x:c>
      <x:c r="K107" s="231" t="inlineStr">
        <x:is>
          <x:t xml:space="preserve">Yes</x:t>
        </x:is>
      </x:c>
      <x:c r="L107" s="231" t="inlineStr">
        <x:is>
          <x:t xml:space="preserve">Exodus 20:1–21; Deuteronomy 5 | Wilderness period | Shared canon</x:t>
        </x:is>
      </x:c>
      <x:c r="M107" s="231" t="inlineStr">
        <x:is>
          <x:t xml:space="preserve">Moses; Mount Sinai; Tablets of Stone; Absorbed / related source concepts: Arrival at Mount Sinai; Covenant Ratified at Sinai; Mount Sinai / Horeb; Tablets of the Covenant</x:t>
        </x:is>
      </x:c>
      <x:c r="N107" s="231" t="inlineStr">
        <x:is>
          <x:t xml:space="preserve">Idea</x:t>
        </x:is>
      </x:c>
      <x:c r="O107" s="231" t="str">
        <x:v>v17: user-approved rarity-only swap, Extraordinary to Legendary. User approved the Ten Commandments at Mount Sinai for Legendary; covenant/tablets distinguish it from the Red Sea deliverance image. Existing component scores, artwork notes, status and production lock are unchanged; this is not art completion.</x:v>
      </x:c>
      <x:c r="P107" s="231" t="inlineStr">
        <x:is>
          <x:t xml:space="preserve">About this subject / absorbed material:
• Arrival at Mount Sinai: Israel arrives at Sinai and prepares to meet God amid thunder, cloud, trumpet, and holiness boundaries. Context: Exodus 19 | Wilderness period | Shared canon.
• Covenant Ratified at Sinai: Israel confirms the covenant and Moses ascends the mountain amid divine glory. Context: Exodus 24 | Wilderness period | Shared canon.
• Mount Sinai / Horeb: Mountain of divine encounter, covenant, commandments, and later Elijah's journey; foundational to biblical covenant geography. Context: Exodus 19–34; Deuteronomy; 1 Kings 19 | Exodus and monarchy | Shared canon. Editorial nuance: Biblical Sinai/Horeb's precise modern location is uncertain; avoid presenting a specific modern peak as settled fact.
• Tablets of the Covenant: The stone tablets bearing the covenant commandments given at Sinai are a central material sign of the Mosaic covenant. Context: Exodus 24:12; 31:18; 34:1–4 | Sinai / wilderness | Shared canon.</x:t>
        </x:is>
      </x:c>
      <x:c r="Q107" s="247" t="n"/>
      <x:c r="R107" s="247" t="n"/>
      <x:c r="S107" s="214" t="inlineStr">
        <x:is>
          <x:t xml:space="preserve">Open for review</x:t>
        </x:is>
      </x:c>
    </x:row>
    <x:row r="108" s="202" customFormat="1" ht="153" customHeight="1">
      <x:c r="A108" s="231" t="inlineStr">
        <x:is>
          <x:t xml:space="preserve">BE-016</x:t>
        </x:is>
      </x:c>
      <x:c r="B108" s="231" t="inlineStr">
        <x:is>
          <x:t xml:space="preserve">The Golden Calf</x:t>
        </x:is>
      </x:c>
      <x:c r="C108" s="231" t="inlineStr">
        <x:is>
          <x:t xml:space="preserve">Scripture</x:t>
        </x:is>
      </x:c>
      <x:c r="D108" s="231" t="inlineStr">
        <x:is>
          <x:t xml:space="preserve">Biblical Events — Shared Canon</x:t>
        </x:is>
      </x:c>
      <x:c r="E108" s="231" t="inlineStr">
        <x:is>
          <x:t xml:space="preserve">Event</x:t>
        </x:is>
      </x:c>
      <x:c r="F108" s="231" t="inlineStr">
        <x:is>
          <x:t xml:space="preserve">Shows Israel's idolatry at Sinai, Moses' intercession, and the shattering of the tablets.</x:t>
        </x:is>
      </x:c>
      <x:c r="G108" s="231" t="n">
        <x:v>5</x:v>
      </x:c>
      <x:c r="H108" s="231" t="inlineStr">
        <x:is>
          <x:t xml:space="preserve">5 — Foundational</x:t>
        </x:is>
      </x:c>
      <x:c r="I108" s="231" t="inlineStr">
        <x:is>
          <x:t xml:space="preserve">Exceptional</x:t>
        </x:is>
      </x:c>
      <x:c r="J108" s="231" t="str">
        <x:v>Rare</x:v>
      </x:c>
      <x:c r="K108" s="231" t="inlineStr">
        <x:is>
          <x:t xml:space="preserve">Yes</x:t>
        </x:is>
      </x:c>
      <x:c r="L108" s="231" t="inlineStr">
        <x:is>
          <x:t xml:space="preserve">Exodus 32 | Wilderness period | Shared canon</x:t>
        </x:is>
      </x:c>
      <x:c r="M108" s="231" t="inlineStr">
        <x:is>
          <x:t xml:space="preserve">Moses; Aaron; Golden Calf; Tablets</x:t>
        </x:is>
      </x:c>
      <x:c r="N108" s="231" t="inlineStr">
        <x:is>
          <x:t xml:space="preserve">Idea</x:t>
        </x:is>
      </x:c>
      <x:c r="O108" s="231"/>
      <x:c r="P108" s="231" t="n"/>
      <x:c r="Q108" s="247" t="n"/>
      <x:c r="R108" s="247" t="n"/>
      <x:c r="S108" s="214" t="inlineStr">
        <x:is>
          <x:t xml:space="preserve">Open for review</x:t>
        </x:is>
      </x:c>
    </x:row>
    <x:row r="109">
      <x:c r="A109" s="231" t="inlineStr">
        <x:is>
          <x:t xml:space="preserve">BE-017</x:t>
        </x:is>
      </x:c>
      <x:c r="B109" s="231" t="inlineStr">
        <x:is>
          <x:t xml:space="preserve">The Tabernacle Is Raised</x:t>
        </x:is>
      </x:c>
      <x:c r="C109" s="231" t="inlineStr">
        <x:is>
          <x:t xml:space="preserve">Scripture</x:t>
        </x:is>
      </x:c>
      <x:c r="D109" s="231" t="inlineStr">
        <x:is>
          <x:t xml:space="preserve">Biblical Events — Shared Canon</x:t>
        </x:is>
      </x:c>
      <x:c r="E109" s="231" t="inlineStr">
        <x:is>
          <x:t xml:space="preserve">Event</x:t>
        </x:is>
      </x:c>
      <x:c r="F109" s="231" t="inlineStr">
        <x:is>
          <x:t xml:space="preserve">Concludes Exodus with the completed tabernacle filled by the glory cloud.</x:t>
        </x:is>
      </x:c>
      <x:c r="G109" s="231" t="n">
        <x:v>5</x:v>
      </x:c>
      <x:c r="H109" s="231" t="inlineStr">
        <x:is>
          <x:t xml:space="preserve">5 — Foundational</x:t>
        </x:is>
      </x:c>
      <x:c r="I109" s="231" t="inlineStr">
        <x:is>
          <x:t xml:space="preserve">Exceptional</x:t>
        </x:is>
      </x:c>
      <x:c r="J109" s="231" t="str">
        <x:v>Rare</x:v>
      </x:c>
      <x:c r="K109" s="231" t="inlineStr">
        <x:is>
          <x:t xml:space="preserve">Yes</x:t>
        </x:is>
      </x:c>
      <x:c r="L109" s="231" t="inlineStr">
        <x:is>
          <x:t xml:space="preserve">Exodus 40 | Wilderness period | Shared canon</x:t>
        </x:is>
      </x:c>
      <x:c r="M109" s="231" t="inlineStr">
        <x:is>
          <x:t xml:space="preserve">Moses; Tabernacle; Ark of the Covenant</x:t>
        </x:is>
      </x:c>
      <x:c r="N109" s="231" t="inlineStr">
        <x:is>
          <x:t xml:space="preserve">Idea</x:t>
        </x:is>
      </x:c>
      <x:c r="O109" s="231"/>
      <x:c r="P109" s="231" t="n"/>
      <x:c r="Q109" s="247" t="n"/>
      <x:c r="R109" s="247" t="n"/>
      <x:c r="S109" s="214" t="inlineStr">
        <x:is>
          <x:t xml:space="preserve">Open for review</x:t>
        </x:is>
      </x:c>
    </x:row>
    <x:row r="110">
      <x:c r="A110" s="231" t="inlineStr">
        <x:is>
          <x:t xml:space="preserve">BE-018</x:t>
        </x:is>
      </x:c>
      <x:c r="B110" s="231" t="inlineStr">
        <x:is>
          <x:t xml:space="preserve">The Twelve Spies</x:t>
        </x:is>
      </x:c>
      <x:c r="C110" s="231" t="inlineStr">
        <x:is>
          <x:t xml:space="preserve">Scripture</x:t>
        </x:is>
      </x:c>
      <x:c r="D110" s="231" t="inlineStr">
        <x:is>
          <x:t xml:space="preserve">Biblical Events — Shared Canon</x:t>
        </x:is>
      </x:c>
      <x:c r="E110" s="231" t="inlineStr">
        <x:is>
          <x:t xml:space="preserve">Event</x:t>
        </x:is>
      </x:c>
      <x:c r="F110" s="231" t="inlineStr">
        <x:is>
          <x:t xml:space="preserve">Contrasts the fearful majority report with Joshua and Caleb's trust, leading to wilderness judgment.</x:t>
        </x:is>
      </x:c>
      <x:c r="G110" s="231" t="n">
        <x:v>5</x:v>
      </x:c>
      <x:c r="H110" s="231" t="inlineStr">
        <x:is>
          <x:t xml:space="preserve">5 — Foundational</x:t>
        </x:is>
      </x:c>
      <x:c r="I110" s="231" t="inlineStr">
        <x:is>
          <x:t xml:space="preserve">Exceptional</x:t>
        </x:is>
      </x:c>
      <x:c r="J110" s="231" t="str">
        <x:v>Uncommon</x:v>
      </x:c>
      <x:c r="K110" s="231" t="inlineStr">
        <x:is>
          <x:t xml:space="preserve">Yes</x:t>
        </x:is>
      </x:c>
      <x:c r="L110" s="231" t="inlineStr">
        <x:is>
          <x:t xml:space="preserve">Numbers 13–14 | Wilderness period | Shared canon</x:t>
        </x:is>
      </x:c>
      <x:c r="M110" s="231" t="inlineStr">
        <x:is>
          <x:t xml:space="preserve">Joshua; Caleb; Moses; Canaan</x:t>
        </x:is>
      </x:c>
      <x:c r="N110" s="231" t="inlineStr">
        <x:is>
          <x:t xml:space="preserve">Idea</x:t>
        </x:is>
      </x:c>
      <x:c r="O110" s="231" t="str">
        <x:v>v20: User approved the v19 rarity baseline: Rare → Uncommon. Applied as a working tier; the recorded composition/interpretation condition remains open. Rationale and conditions: Rarity Review.</x:v>
      </x:c>
      <x:c r="P110" s="231" t="n"/>
      <x:c r="Q110" s="247" t="n"/>
      <x:c r="R110" s="247" t="n"/>
      <x:c r="S110" s="214" t="inlineStr">
        <x:is>
          <x:t xml:space="preserve">Open for review</x:t>
        </x:is>
      </x:c>
    </x:row>
    <x:row r="111" s="202" customFormat="1" ht="25.5" customHeight="1">
      <x:c r="A111" s="231" t="inlineStr">
        <x:is>
          <x:t xml:space="preserve">BE-019</x:t>
        </x:is>
      </x:c>
      <x:c r="B111" s="231" t="inlineStr">
        <x:is>
          <x:t xml:space="preserve">Bronze Serpent</x:t>
        </x:is>
      </x:c>
      <x:c r="C111" s="231" t="inlineStr">
        <x:is>
          <x:t xml:space="preserve">Scripture</x:t>
        </x:is>
      </x:c>
      <x:c r="D111" s="231" t="inlineStr">
        <x:is>
          <x:t xml:space="preserve">Biblical Events — Shared Canon</x:t>
        </x:is>
      </x:c>
      <x:c r="E111" s="231" t="inlineStr">
        <x:is>
          <x:t xml:space="preserve">Event</x:t>
        </x:is>
      </x:c>
      <x:c r="F111" s="231" t="inlineStr">
        <x:is>
          <x:t xml:space="preserve">Israel is healed from serpent bites by looking at the bronze serpent God commands Moses to raise.</x:t>
        </x:is>
      </x:c>
      <x:c r="G111" s="231" t="n">
        <x:v>5</x:v>
      </x:c>
      <x:c r="H111" s="231" t="inlineStr">
        <x:is>
          <x:t xml:space="preserve">5 — Foundational</x:t>
        </x:is>
      </x:c>
      <x:c r="I111" s="231" t="inlineStr">
        <x:is>
          <x:t xml:space="preserve">Exceptional</x:t>
        </x:is>
      </x:c>
      <x:c r="J111" s="231" t="str">
        <x:v>Rare</x:v>
      </x:c>
      <x:c r="K111" s="231" t="inlineStr">
        <x:is>
          <x:t xml:space="preserve">Yes</x:t>
        </x:is>
      </x:c>
      <x:c r="L111" s="231" t="inlineStr">
        <x:is>
          <x:t xml:space="preserve">Numbers 21:4–9 | Wilderness period | Shared canon</x:t>
        </x:is>
      </x:c>
      <x:c r="M111" s="231" t="inlineStr">
        <x:is>
          <x:t xml:space="preserve">Moses; Bronze Serpent; Wilderness</x:t>
        </x:is>
      </x:c>
      <x:c r="N111" s="231" t="inlineStr">
        <x:is>
          <x:t xml:space="preserve">Idea</x:t>
        </x:is>
      </x:c>
      <x:c r="O111" s="231"/>
      <x:c r="P111" s="231" t="n"/>
      <x:c r="Q111" s="247" t="n"/>
      <x:c r="R111" s="247" t="n"/>
      <x:c r="S111" s="214" t="inlineStr">
        <x:is>
          <x:t xml:space="preserve">Open for review</x:t>
        </x:is>
      </x:c>
    </x:row>
    <x:row r="112" s="202" customFormat="1" ht="25.5" customHeight="1">
      <x:c r="A112" s="231" t="inlineStr">
        <x:is>
          <x:t xml:space="preserve">BE-020</x:t>
        </x:is>
      </x:c>
      <x:c r="B112" s="231" t="inlineStr">
        <x:is>
          <x:t xml:space="preserve">Death of Moses</x:t>
        </x:is>
      </x:c>
      <x:c r="C112" s="231" t="inlineStr">
        <x:is>
          <x:t xml:space="preserve">Scripture</x:t>
        </x:is>
      </x:c>
      <x:c r="D112" s="231" t="inlineStr">
        <x:is>
          <x:t xml:space="preserve">Biblical Events — Shared Canon</x:t>
        </x:is>
      </x:c>
      <x:c r="E112" s="231" t="inlineStr">
        <x:is>
          <x:t xml:space="preserve">Event</x:t>
        </x:is>
      </x:c>
      <x:c r="F112" s="231" t="inlineStr">
        <x:is>
          <x:t xml:space="preserve">Closes Moses' earthly life and transitions leadership to Joshua.</x:t>
        </x:is>
      </x:c>
      <x:c r="G112" s="231" t="n">
        <x:v>5</x:v>
      </x:c>
      <x:c r="H112" s="231" t="inlineStr">
        <x:is>
          <x:t xml:space="preserve">5 — Foundational</x:t>
        </x:is>
      </x:c>
      <x:c r="I112" s="231" t="inlineStr">
        <x:is>
          <x:t xml:space="preserve">High</x:t>
        </x:is>
      </x:c>
      <x:c r="J112" s="231" t="str">
        <x:v>Uncommon</x:v>
      </x:c>
      <x:c r="K112" s="231" t="inlineStr">
        <x:is>
          <x:t xml:space="preserve">No</x:t>
        </x:is>
      </x:c>
      <x:c r="L112" s="231" t="inlineStr">
        <x:is>
          <x:t xml:space="preserve">Deuteronomy 34:5–12 | End of wilderness period | Shared canon</x:t>
        </x:is>
      </x:c>
      <x:c r="M112" s="231" t="inlineStr">
        <x:is>
          <x:t xml:space="preserve">Moses; Joshua; Mount Nebo</x:t>
        </x:is>
      </x:c>
      <x:c r="N112" s="231" t="inlineStr">
        <x:is>
          <x:t xml:space="preserve">Idea</x:t>
        </x:is>
      </x:c>
      <x:c r="O112" s="231"/>
      <x:c r="P112" s="231" t="n"/>
      <x:c r="Q112" s="247" t="n"/>
      <x:c r="R112" s="247" t="n"/>
      <x:c r="S112" s="214" t="inlineStr">
        <x:is>
          <x:t xml:space="preserve">Open for review</x:t>
        </x:is>
      </x:c>
    </x:row>
    <x:row r="113">
      <x:c r="A113" s="231" t="inlineStr">
        <x:is>
          <x:t xml:space="preserve">BE-021</x:t>
        </x:is>
      </x:c>
      <x:c r="B113" s="231" t="inlineStr">
        <x:is>
          <x:t xml:space="preserve">Crossing the Jordan</x:t>
        </x:is>
      </x:c>
      <x:c r="C113" s="231" t="inlineStr">
        <x:is>
          <x:t xml:space="preserve">Scripture</x:t>
        </x:is>
      </x:c>
      <x:c r="D113" s="231" t="inlineStr">
        <x:is>
          <x:t xml:space="preserve">Biblical Events — Shared Canon</x:t>
        </x:is>
      </x:c>
      <x:c r="E113" s="231" t="inlineStr">
        <x:is>
          <x:t xml:space="preserve">Event</x:t>
        </x:is>
      </x:c>
      <x:c r="F113" s="231" t="inlineStr">
        <x:is>
          <x:t xml:space="preserve">Israel crosses the Jordan on dry ground and sets memorial stones to remember God's provision.</x:t>
        </x:is>
      </x:c>
      <x:c r="G113" s="231" t="n">
        <x:v>4</x:v>
      </x:c>
      <x:c r="H113" s="231" t="inlineStr">
        <x:is>
          <x:t xml:space="preserve">4 — Major</x:t>
        </x:is>
      </x:c>
      <x:c r="I113" s="231" t="inlineStr">
        <x:is>
          <x:t xml:space="preserve">Exceptional</x:t>
        </x:is>
      </x:c>
      <x:c r="J113" s="231" t="str">
        <x:v>Uncommon</x:v>
      </x:c>
      <x:c r="K113" s="231" t="inlineStr">
        <x:is>
          <x:t xml:space="preserve">Maybe</x:t>
        </x:is>
      </x:c>
      <x:c r="L113" s="231" t="inlineStr">
        <x:is>
          <x:t xml:space="preserve">Joshua 3–4 | Conquest period | Shared canon</x:t>
        </x:is>
      </x:c>
      <x:c r="M113" s="231" t="inlineStr">
        <x:is>
          <x:t xml:space="preserve">Joshua; Ark of the Covenant; Jordan River</x:t>
        </x:is>
      </x:c>
      <x:c r="N113" s="231" t="inlineStr">
        <x:is>
          <x:t xml:space="preserve">Idea</x:t>
        </x:is>
      </x:c>
      <x:c r="O113" s="231"/>
      <x:c r="P113" s="231" t="n"/>
      <x:c r="Q113" s="247" t="n"/>
      <x:c r="R113" s="247" t="n"/>
      <x:c r="S113" s="214" t="inlineStr">
        <x:is>
          <x:t xml:space="preserve">Open for review</x:t>
        </x:is>
      </x:c>
    </x:row>
    <x:row r="114" s="202" customFormat="1" ht="25.5" customHeight="1">
      <x:c r="A114" s="231" t="inlineStr">
        <x:is>
          <x:t xml:space="preserve">BE-022</x:t>
        </x:is>
      </x:c>
      <x:c r="B114" s="231" t="inlineStr">
        <x:is>
          <x:t xml:space="preserve">Fall of Jericho</x:t>
        </x:is>
      </x:c>
      <x:c r="C114" s="231" t="inlineStr">
        <x:is>
          <x:t xml:space="preserve">Scripture</x:t>
        </x:is>
      </x:c>
      <x:c r="D114" s="231" t="inlineStr">
        <x:is>
          <x:t xml:space="preserve">Biblical Events — Shared Canon</x:t>
        </x:is>
      </x:c>
      <x:c r="E114" s="231" t="inlineStr">
        <x:is>
          <x:t xml:space="preserve">Event</x:t>
        </x:is>
      </x:c>
      <x:c r="F114" s="231" t="inlineStr">
        <x:is>
          <x:t xml:space="preserve">Jericho's walls fall after Israel's ritual procession, opening the conquest narrative.</x:t>
        </x:is>
      </x:c>
      <x:c r="G114" s="231" t="n">
        <x:v>5</x:v>
      </x:c>
      <x:c r="H114" s="231" t="inlineStr">
        <x:is>
          <x:t xml:space="preserve">5 — Foundational</x:t>
        </x:is>
      </x:c>
      <x:c r="I114" s="231" t="inlineStr">
        <x:is>
          <x:t xml:space="preserve">Exceptional</x:t>
        </x:is>
      </x:c>
      <x:c r="J114" s="231" t="str">
        <x:v>Rare</x:v>
      </x:c>
      <x:c r="K114" s="231" t="inlineStr">
        <x:is>
          <x:t xml:space="preserve">Yes</x:t>
        </x:is>
      </x:c>
      <x:c r="L114" s="231" t="inlineStr">
        <x:is>
          <x:t xml:space="preserve">Joshua 5:13–6:27 | Conquest period | Shared canon</x:t>
        </x:is>
      </x:c>
      <x:c r="M114" s="231" t="inlineStr">
        <x:is>
          <x:t xml:space="preserve">Joshua; Rahab; Jericho; Ark of the Covenant</x:t>
        </x:is>
      </x:c>
      <x:c r="N114" s="231" t="inlineStr">
        <x:is>
          <x:t xml:space="preserve">Idea</x:t>
        </x:is>
      </x:c>
      <x:c r="O114" s="231"/>
      <x:c r="P114" s="231" t="n"/>
      <x:c r="Q114" s="247" t="n"/>
      <x:c r="R114" s="247" t="n"/>
      <x:c r="S114" s="214" t="inlineStr">
        <x:is>
          <x:t xml:space="preserve">Open for review</x:t>
        </x:is>
      </x:c>
    </x:row>
    <x:row r="115" s="202" customFormat="1" ht="56" customHeight="1">
      <x:c r="A115" s="231" t="inlineStr">
        <x:is>
          <x:t xml:space="preserve">BE-023</x:t>
        </x:is>
      </x:c>
      <x:c r="B115" s="231" t="inlineStr">
        <x:is>
          <x:t xml:space="preserve">David Anointed by Samuel</x:t>
        </x:is>
      </x:c>
      <x:c r="C115" s="231" t="inlineStr">
        <x:is>
          <x:t xml:space="preserve">Scripture</x:t>
        </x:is>
      </x:c>
      <x:c r="D115" s="231" t="inlineStr">
        <x:is>
          <x:t xml:space="preserve">Biblical Events — Shared Canon</x:t>
        </x:is>
      </x:c>
      <x:c r="E115" s="231" t="inlineStr">
        <x:is>
          <x:t xml:space="preserve">Event</x:t>
        </x:is>
      </x:c>
      <x:c r="F115" s="231" t="inlineStr">
        <x:is>
          <x:t xml:space="preserve">Samuel anoints the overlooked shepherd David, emphasizing God's regard for the heart.</x:t>
        </x:is>
      </x:c>
      <x:c r="G115" s="231" t="n">
        <x:v>5</x:v>
      </x:c>
      <x:c r="H115" s="231" t="inlineStr">
        <x:is>
          <x:t xml:space="preserve">5 — Foundational</x:t>
        </x:is>
      </x:c>
      <x:c r="I115" s="231" t="inlineStr">
        <x:is>
          <x:t xml:space="preserve">Exceptional</x:t>
        </x:is>
      </x:c>
      <x:c r="J115" s="231" t="str">
        <x:v>Rare</x:v>
      </x:c>
      <x:c r="K115" s="231" t="inlineStr">
        <x:is>
          <x:t xml:space="preserve">Yes</x:t>
        </x:is>
      </x:c>
      <x:c r="L115" s="231" t="inlineStr">
        <x:is>
          <x:t xml:space="preserve">1 Samuel 16:1–13 | United monarchy | Shared canon</x:t>
        </x:is>
      </x:c>
      <x:c r="M115" s="231" t="inlineStr">
        <x:is>
          <x:t xml:space="preserve">David; Samuel; Jesse</x:t>
        </x:is>
      </x:c>
      <x:c r="N115" s="231" t="inlineStr">
        <x:is>
          <x:t xml:space="preserve">Idea</x:t>
        </x:is>
      </x:c>
      <x:c r="O115" s="231"/>
      <x:c r="P115" s="231" t="inlineStr">
        <x:is>
          <x:t xml:space="preserve">About this subject / absorbed material:
• Samuel's Horn of Oil: The horn of oil used to anoint David represents divine selection of a king overlooked by human expectations. Context: 1 Samuel 16:1, 13 | Transition to monarchy | Shared canon.</x:t>
        </x:is>
      </x:c>
      <x:c r="Q115" s="247" t="n"/>
      <x:c r="R115" s="247" t="n"/>
      <x:c r="S115" s="214" t="inlineStr">
        <x:is>
          <x:t xml:space="preserve">Open for review</x:t>
        </x:is>
      </x:c>
    </x:row>
    <x:row r="116" s="202" customFormat="1" ht="152" customHeight="1">
      <x:c r="A116" s="231" t="inlineStr">
        <x:is>
          <x:t xml:space="preserve">BE-024</x:t>
        </x:is>
      </x:c>
      <x:c r="B116" s="231" t="inlineStr">
        <x:is>
          <x:t xml:space="preserve">David and Goliath</x:t>
        </x:is>
      </x:c>
      <x:c r="C116" s="231" t="inlineStr">
        <x:is>
          <x:t xml:space="preserve">Scripture</x:t>
        </x:is>
      </x:c>
      <x:c r="D116" s="231" t="inlineStr">
        <x:is>
          <x:t xml:space="preserve">Biblical Events — Shared Canon</x:t>
        </x:is>
      </x:c>
      <x:c r="E116" s="231" t="inlineStr">
        <x:is>
          <x:t xml:space="preserve">Event</x:t>
        </x:is>
      </x:c>
      <x:c r="F116" s="231" t="inlineStr">
        <x:is>
          <x:t xml:space="preserve">David defeats the Philistine champion Goliath with sling and stone.</x:t>
        </x:is>
      </x:c>
      <x:c r="G116" s="231" t="n">
        <x:v>5</x:v>
      </x:c>
      <x:c r="H116" s="231" t="inlineStr">
        <x:is>
          <x:t xml:space="preserve">5 — Foundational</x:t>
        </x:is>
      </x:c>
      <x:c r="I116" s="231" t="inlineStr">
        <x:is>
          <x:t xml:space="preserve">Exceptional</x:t>
        </x:is>
      </x:c>
      <x:c r="J116" s="231" t="str">
        <x:v>Extraordinary</x:v>
      </x:c>
      <x:c r="K116" s="231" t="inlineStr">
        <x:is>
          <x:t xml:space="preserve">Yes</x:t>
        </x:is>
      </x:c>
      <x:c r="L116" s="231" t="inlineStr">
        <x:is>
          <x:t xml:space="preserve">1 Samuel 17 | United monarchy | Shared canon</x:t>
        </x:is>
      </x:c>
      <x:c r="M116" s="231" t="inlineStr">
        <x:is>
          <x:t xml:space="preserve">David; Goliath; Saul; Philistines; Absorbed / related source concepts: Valley of Elah</x:t>
        </x:is>
      </x:c>
      <x:c r="N116" s="231" t="inlineStr">
        <x:is>
          <x:t xml:space="preserve">Idea</x:t>
        </x:is>
      </x:c>
      <x:c r="O116" s="231"/>
      <x:c r="P116" s="231" t="inlineStr">
        <x:is>
          <x:t xml:space="preserve">About this subject / absorbed material:
• Valley of Elah: Battlefield where David confronts Goliath, making it one of Scripture's most visually recognizable combat settings. Context: 1 Samuel 17 | United monarchy | Shared canon.
• Goliath: Philistine champion defeated by David in the Valley of Elah. Context: 1 Samuel 17 | Early united monarchy | Shared canon.
• Five Smooth Stones: David selects five stones from the brook before confronting Goliath; visually inseparable from the famous encounter. Context: 1 Samuel 17:40 | United monarchy | Shared canon.
• David's Sling and Five Smooth Stones: Combines David's sling and the five smooth stones he selects before confronting Goliath. Context: 1 Samuel 17:40–50 | United monarchy | Shared canon.</x:t>
        </x:is>
      </x:c>
      <x:c r="Q116" s="247" t="n"/>
      <x:c r="R116" s="247" t="n"/>
      <x:c r="S116" s="214" t="inlineStr">
        <x:is>
          <x:t xml:space="preserve">Open for review</x:t>
        </x:is>
      </x:c>
    </x:row>
    <x:row r="117" s="202" customFormat="1" ht="38.25" customHeight="1">
      <x:c r="A117" s="231" t="inlineStr">
        <x:is>
          <x:t xml:space="preserve">BE-025</x:t>
        </x:is>
      </x:c>
      <x:c r="B117" s="231" t="inlineStr">
        <x:is>
          <x:t xml:space="preserve">Davidic Covenant</x:t>
        </x:is>
      </x:c>
      <x:c r="C117" s="231" t="inlineStr">
        <x:is>
          <x:t xml:space="preserve">Scripture</x:t>
        </x:is>
      </x:c>
      <x:c r="D117" s="231" t="inlineStr">
        <x:is>
          <x:t xml:space="preserve">Biblical Events — Shared Canon</x:t>
        </x:is>
      </x:c>
      <x:c r="E117" s="231" t="inlineStr">
        <x:is>
          <x:t xml:space="preserve">Event</x:t>
        </x:is>
      </x:c>
      <x:c r="F117" s="231" t="inlineStr">
        <x:is>
          <x:t xml:space="preserve">God promises David an enduring house and kingdom, becoming central to messianic expectation.</x:t>
        </x:is>
      </x:c>
      <x:c r="G117" s="231" t="n">
        <x:v>5</x:v>
      </x:c>
      <x:c r="H117" s="231" t="inlineStr">
        <x:is>
          <x:t xml:space="preserve">5 — Foundational</x:t>
        </x:is>
      </x:c>
      <x:c r="I117" s="231" t="inlineStr">
        <x:is>
          <x:t xml:space="preserve">Exceptional</x:t>
        </x:is>
      </x:c>
      <x:c r="J117" s="231" t="str">
        <x:v>Uncommon</x:v>
      </x:c>
      <x:c r="K117" s="231" t="inlineStr">
        <x:is>
          <x:t xml:space="preserve">Yes</x:t>
        </x:is>
      </x:c>
      <x:c r="L117" s="231" t="inlineStr">
        <x:is>
          <x:t xml:space="preserve">2 Samuel 7 | United monarchy | Shared canon</x:t>
        </x:is>
      </x:c>
      <x:c r="M117" s="231" t="inlineStr">
        <x:is>
          <x:t xml:space="preserve">David; Nathan; Solomon; Messiah</x:t>
        </x:is>
      </x:c>
      <x:c r="N117" s="231" t="inlineStr">
        <x:is>
          <x:t xml:space="preserve">Idea</x:t>
        </x:is>
      </x:c>
      <x:c r="O117" s="231" t="str">
        <x:v>v20: User approved the v19 rarity baseline: Rare → Uncommon. Applied as a working tier; the recorded composition/interpretation condition remains open. Rationale and conditions: Rarity Review.</x:v>
      </x:c>
      <x:c r="P117" s="231" t="n"/>
      <x:c r="Q117" s="247" t="n"/>
      <x:c r="R117" s="247" t="n"/>
      <x:c r="S117" s="214" t="inlineStr">
        <x:is>
          <x:t xml:space="preserve">Open for review</x:t>
        </x:is>
      </x:c>
    </x:row>
    <x:row r="118" s="202" customFormat="1" ht="25.5" customHeight="1">
      <x:c r="A118" s="231" t="inlineStr">
        <x:is>
          <x:t xml:space="preserve">BE-026</x:t>
        </x:is>
      </x:c>
      <x:c r="B118" s="231" t="inlineStr">
        <x:is>
          <x:t xml:space="preserve">David and Bathsheba</x:t>
        </x:is>
      </x:c>
      <x:c r="C118" s="231" t="inlineStr">
        <x:is>
          <x:t xml:space="preserve">Scripture</x:t>
        </x:is>
      </x:c>
      <x:c r="D118" s="231" t="inlineStr">
        <x:is>
          <x:t xml:space="preserve">Biblical Events — Shared Canon</x:t>
        </x:is>
      </x:c>
      <x:c r="E118" s="231" t="inlineStr">
        <x:is>
          <x:t xml:space="preserve">Event</x:t>
        </x:is>
      </x:c>
      <x:c r="F118" s="231" t="inlineStr">
        <x:is>
          <x:t xml:space="preserve">Narrates David's abuse of power, adultery, and orchestration of Uriah's death.</x:t>
        </x:is>
      </x:c>
      <x:c r="G118" s="231" t="n">
        <x:v>5</x:v>
      </x:c>
      <x:c r="H118" s="231" t="inlineStr">
        <x:is>
          <x:t xml:space="preserve">5 — Foundational</x:t>
        </x:is>
      </x:c>
      <x:c r="I118" s="231" t="inlineStr">
        <x:is>
          <x:t xml:space="preserve">High</x:t>
        </x:is>
      </x:c>
      <x:c r="J118" s="231" t="str">
        <x:v>Uncommon</x:v>
      </x:c>
      <x:c r="K118" s="231" t="inlineStr">
        <x:is>
          <x:t xml:space="preserve">No</x:t>
        </x:is>
      </x:c>
      <x:c r="L118" s="231" t="inlineStr">
        <x:is>
          <x:t xml:space="preserve">2 Samuel 11 | United monarchy | Shared canon</x:t>
        </x:is>
      </x:c>
      <x:c r="M118" s="231" t="inlineStr">
        <x:is>
          <x:t xml:space="preserve">David; Bathsheba; Uriah; Nathan</x:t>
        </x:is>
      </x:c>
      <x:c r="N118" s="231" t="inlineStr">
        <x:is>
          <x:t xml:space="preserve">Idea</x:t>
        </x:is>
      </x:c>
      <x:c r="O118" s="231" t="str">
        <x:v>Requires careful framing around abuse of royal power and moral failure; avoid romanticizing the episode.</x:v>
      </x:c>
      <x:c r="P118" s="231" t="n"/>
      <x:c r="Q118" s="247" t="n"/>
      <x:c r="R118" s="247" t="n"/>
      <x:c r="S118" s="214" t="inlineStr">
        <x:is>
          <x:t xml:space="preserve">Open for review</x:t>
        </x:is>
      </x:c>
    </x:row>
    <x:row r="119" s="202" customFormat="1" ht="128" customHeight="1">
      <x:c r="A119" s="231" t="inlineStr">
        <x:is>
          <x:t xml:space="preserve">BE-027</x:t>
        </x:is>
      </x:c>
      <x:c r="B119" s="231" t="inlineStr">
        <x:is>
          <x:t xml:space="preserve">Solomon Builds and Dedicates the Temple</x:t>
        </x:is>
      </x:c>
      <x:c r="C119" s="231" t="inlineStr">
        <x:is>
          <x:t xml:space="preserve">Scripture</x:t>
        </x:is>
      </x:c>
      <x:c r="D119" s="231" t="inlineStr">
        <x:is>
          <x:t xml:space="preserve">Biblical Events — Shared Canon</x:t>
        </x:is>
      </x:c>
      <x:c r="E119" s="231" t="inlineStr">
        <x:is>
          <x:t xml:space="preserve">Event</x:t>
        </x:is>
      </x:c>
      <x:c r="F119" s="231" t="inlineStr">
        <x:is>
          <x:t xml:space="preserve">Combines the construction and dedication of Solomon's Temple as one major narrative of Israel's permanent sanctuary in Jerusalem.</x:t>
        </x:is>
      </x:c>
      <x:c r="G119" s="231" t="n">
        <x:v>5</x:v>
      </x:c>
      <x:c r="H119" s="231" t="inlineStr">
        <x:is>
          <x:t xml:space="preserve">5 — Foundational</x:t>
        </x:is>
      </x:c>
      <x:c r="I119" s="231" t="inlineStr">
        <x:is>
          <x:t xml:space="preserve">Exceptional</x:t>
        </x:is>
      </x:c>
      <x:c r="J119" s="231" t="str">
        <x:v>Rare</x:v>
      </x:c>
      <x:c r="K119" s="231" t="inlineStr">
        <x:is>
          <x:t xml:space="preserve">Yes</x:t>
        </x:is>
      </x:c>
      <x:c r="L119" s="231" t="inlineStr">
        <x:is>
          <x:t xml:space="preserve">1 Kings 5–8; 2 Chronicles 5–7 | United monarchy | Shared canon</x:t>
        </x:is>
      </x:c>
      <x:c r="M119" s="231" t="inlineStr">
        <x:is>
          <x:t xml:space="preserve">Solomon; Hiram; Jerusalem; Temple; Absorbed / related source concepts: Dedication of Solomon's Temple</x:t>
        </x:is>
      </x:c>
      <x:c r="N119" s="231" t="inlineStr">
        <x:is>
          <x:t xml:space="preserve">Idea</x:t>
        </x:is>
      </x:c>
      <x:c r="O119" s="231"/>
      <x:c r="P119" s="231" t="inlineStr">
        <x:is>
          <x:t xml:space="preserve">About this subject / absorbed material:
• Dedication of Solomon's Temple: The ark enters the temple, Solomon prays, and divine glory fills the sanctuary. Context: 1 Kings 8; 2 Chronicles 5–7 | United monarchy | Shared canon.
• Pillar of Boaz: The second named bronze pillar at the entrance of Solomon's Temple, paired with Jachin. Context: 1 Kings 7:15–22 | United monarchy | Shared canon.
• Temple Veil: An embroidered veil separates the temple's inner sanctuary in the Chronicler's description. Context: 2 Chronicles 3:14 | United monarchy | Shared canon.</x:t>
        </x:is>
      </x:c>
      <x:c r="Q119" s="247" t="n"/>
      <x:c r="R119" s="247" t="n"/>
      <x:c r="S119" s="214" t="inlineStr">
        <x:is>
          <x:t xml:space="preserve">Open for review</x:t>
        </x:is>
      </x:c>
    </x:row>
    <x:row r="120" s="202" customFormat="1" ht="38.25" customHeight="1">
      <x:c r="A120" s="231" t="inlineStr">
        <x:is>
          <x:t xml:space="preserve">BE-028</x:t>
        </x:is>
      </x:c>
      <x:c r="B120" s="231" t="inlineStr">
        <x:is>
          <x:t xml:space="preserve">Division of the Kingdom</x:t>
        </x:is>
      </x:c>
      <x:c r="C120" s="231" t="inlineStr">
        <x:is>
          <x:t xml:space="preserve">Scripture</x:t>
        </x:is>
      </x:c>
      <x:c r="D120" s="231" t="inlineStr">
        <x:is>
          <x:t xml:space="preserve">Biblical Events — Shared Canon</x:t>
        </x:is>
      </x:c>
      <x:c r="E120" s="231" t="inlineStr">
        <x:is>
          <x:t xml:space="preserve">Event</x:t>
        </x:is>
      </x:c>
      <x:c r="F120" s="231" t="inlineStr">
        <x:is>
          <x:t xml:space="preserve">After Solomon, the kingdom fractures into Israel in the north and Judah in the south.</x:t>
        </x:is>
      </x:c>
      <x:c r="G120" s="231" t="n">
        <x:v>5</x:v>
      </x:c>
      <x:c r="H120" s="231" t="inlineStr">
        <x:is>
          <x:t xml:space="preserve">5 — Foundational</x:t>
        </x:is>
      </x:c>
      <x:c r="I120" s="231" t="inlineStr">
        <x:is>
          <x:t xml:space="preserve">Exceptional</x:t>
        </x:is>
      </x:c>
      <x:c r="J120" s="231" t="str">
        <x:v>Uncommon</x:v>
      </x:c>
      <x:c r="K120" s="231" t="inlineStr">
        <x:is>
          <x:t xml:space="preserve">Yes</x:t>
        </x:is>
      </x:c>
      <x:c r="L120" s="231" t="inlineStr">
        <x:is>
          <x:t xml:space="preserve">1 Kings 12 | Divided monarchy | Shared canon</x:t>
        </x:is>
      </x:c>
      <x:c r="M120" s="231" t="inlineStr">
        <x:is>
          <x:t xml:space="preserve">Rehoboam; Jeroboam I; Israel; Judah</x:t>
        </x:is>
      </x:c>
      <x:c r="N120" s="231" t="inlineStr">
        <x:is>
          <x:t xml:space="preserve">Idea</x:t>
        </x:is>
      </x:c>
      <x:c r="O120" s="231" t="str">
        <x:v>v20: User approved the v19 rarity baseline: Rare → Uncommon. Applied as a working tier; the recorded composition/interpretation condition remains open. Rationale and conditions: Rarity Review.</x:v>
      </x:c>
      <x:c r="P120" s="231" t="n"/>
      <x:c r="Q120" s="247" t="n"/>
      <x:c r="R120" s="247" t="n"/>
      <x:c r="S120" s="214" t="inlineStr">
        <x:is>
          <x:t xml:space="preserve">Open for review</x:t>
        </x:is>
      </x:c>
    </x:row>
    <x:row r="121" s="202" customFormat="1" ht="92" customHeight="1">
      <x:c r="A121" s="231" t="inlineStr">
        <x:is>
          <x:t xml:space="preserve">BE-029</x:t>
        </x:is>
      </x:c>
      <x:c r="B121" s="231" t="inlineStr">
        <x:is>
          <x:t xml:space="preserve">Elijah on Mount Carmel</x:t>
        </x:is>
      </x:c>
      <x:c r="C121" s="231" t="inlineStr">
        <x:is>
          <x:t xml:space="preserve">Scripture</x:t>
        </x:is>
      </x:c>
      <x:c r="D121" s="231" t="inlineStr">
        <x:is>
          <x:t xml:space="preserve">Biblical Events — Shared Canon</x:t>
        </x:is>
      </x:c>
      <x:c r="E121" s="231" t="inlineStr">
        <x:is>
          <x:t xml:space="preserve">Event</x:t>
        </x:is>
      </x:c>
      <x:c r="F121" s="231" t="inlineStr">
        <x:is>
          <x:t xml:space="preserve">Elijah confronts the prophets of Baal and fire falls on the sacrifice.</x:t>
        </x:is>
      </x:c>
      <x:c r="G121" s="231" t="n">
        <x:v>5</x:v>
      </x:c>
      <x:c r="H121" s="231" t="inlineStr">
        <x:is>
          <x:t xml:space="preserve">5 — Foundational</x:t>
        </x:is>
      </x:c>
      <x:c r="I121" s="231" t="inlineStr">
        <x:is>
          <x:t xml:space="preserve">Exceptional</x:t>
        </x:is>
      </x:c>
      <x:c r="J121" s="231" t="str">
        <x:v>Extraordinary</x:v>
      </x:c>
      <x:c r="K121" s="231" t="inlineStr">
        <x:is>
          <x:t xml:space="preserve">Yes</x:t>
        </x:is>
      </x:c>
      <x:c r="L121" s="231" t="inlineStr">
        <x:is>
          <x:t xml:space="preserve">1 Kings 18:20–40 | Divided monarchy | Shared canon</x:t>
        </x:is>
      </x:c>
      <x:c r="M121" s="231" t="inlineStr">
        <x:is>
          <x:t xml:space="preserve">Elijah; Ahab; Jezebel; Prophets of Baal; Mount Carmel; Absorbed / related source concepts: Mount Carmel</x:t>
        </x:is>
      </x:c>
      <x:c r="N121" s="231" t="inlineStr">
        <x:is>
          <x:t xml:space="preserve">Idea</x:t>
        </x:is>
      </x:c>
      <x:c r="O121" s="231"/>
      <x:c r="P121" s="231" t="inlineStr">
        <x:is>
          <x:t xml:space="preserve">About this subject / absorbed material:
• Mount Carmel: Mountain setting for Elijah's confrontation with the prophets of Baal; one of Scripture's most visually dramatic prophetic locations. Context: 1 Kings 18; 2 Kings 2:25; 4:25 | Divided monarchy | Shared canon.
• Water Jars at Carmel: Large jars of water drench Elijah's sacrifice before fire falls, intensifying the sign on Mount Carmel. Context: 1 Kings 18:33–35 | Divided monarchy | Shared canon.</x:t>
        </x:is>
      </x:c>
      <x:c r="Q121" s="247" t="n"/>
      <x:c r="R121" s="247" t="n"/>
      <x:c r="S121" s="214" t="inlineStr">
        <x:is>
          <x:t xml:space="preserve">Open for review</x:t>
        </x:is>
      </x:c>
    </x:row>
    <x:row r="122" s="202" customFormat="1" ht="140" customHeight="1">
      <x:c r="A122" s="231" t="inlineStr">
        <x:is>
          <x:t xml:space="preserve">BE-030</x:t>
        </x:is>
      </x:c>
      <x:c r="B122" s="231" t="inlineStr">
        <x:is>
          <x:t xml:space="preserve">Elijah Taken Up in a Whirlwind</x:t>
        </x:is>
      </x:c>
      <x:c r="C122" s="231" t="inlineStr">
        <x:is>
          <x:t xml:space="preserve">Scripture</x:t>
        </x:is>
      </x:c>
      <x:c r="D122" s="231" t="inlineStr">
        <x:is>
          <x:t xml:space="preserve">Biblical Events — Shared Canon</x:t>
        </x:is>
      </x:c>
      <x:c r="E122" s="231" t="inlineStr">
        <x:is>
          <x:t xml:space="preserve">Event</x:t>
        </x:is>
      </x:c>
      <x:c r="F122" s="231" t="inlineStr">
        <x:is>
          <x:t xml:space="preserve">Elijah departs in a whirlwind with chariots and horses of fire as Elisha receives his mantle.</x:t>
        </x:is>
      </x:c>
      <x:c r="G122" s="231" t="n">
        <x:v>5</x:v>
      </x:c>
      <x:c r="H122" s="231" t="inlineStr">
        <x:is>
          <x:t xml:space="preserve">5 — Foundational</x:t>
        </x:is>
      </x:c>
      <x:c r="I122" s="231" t="inlineStr">
        <x:is>
          <x:t xml:space="preserve">Exceptional</x:t>
        </x:is>
      </x:c>
      <x:c r="J122" s="231" t="str">
        <x:v>Extraordinary</x:v>
      </x:c>
      <x:c r="K122" s="231" t="inlineStr">
        <x:is>
          <x:t xml:space="preserve">Yes</x:t>
        </x:is>
      </x:c>
      <x:c r="L122" s="231" t="inlineStr">
        <x:is>
          <x:t xml:space="preserve">2 Kings 2:1–14 | Divided monarchy | Shared canon</x:t>
        </x:is>
      </x:c>
      <x:c r="M122" s="231" t="inlineStr">
        <x:is>
          <x:t xml:space="preserve">Elijah; Elisha; Jordan River; Absorbed / related source concepts: Chariot of Fire</x:t>
        </x:is>
      </x:c>
      <x:c r="N122" s="231" t="inlineStr">
        <x:is>
          <x:t xml:space="preserve">Idea</x:t>
        </x:is>
      </x:c>
      <x:c r="O122" s="231"/>
      <x:c r="P122" s="231" t="inlineStr">
        <x:is>
          <x:t xml:space="preserve">About this subject / absorbed material:
• Chariot of Fire: The fiery chariot and horses separate Elijah from Elisha as Elijah is taken up in the whirlwind. Context: 2 Kings 2:11–12 | Divided monarchy | Shared canon.
• Elijah's Mantle Passed to Elisha: Follows Elijah's prophetic mantle as it passes to Elisha, making one object card represent prophetic succession between the two prophets. Context: 1 Kings 19:19; 2 Kings 2:8, 13–14 | Divided monarchy | Shared canon.
• Elisha's Mantle: The mantle taken up after Elijah's departure becomes a visible sign of Elisha's prophetic succession. Context: 2 Kings 2:13–14 | Divided monarchy | Shared canon.</x:t>
        </x:is>
      </x:c>
      <x:c r="Q122" s="247" t="n"/>
      <x:c r="R122" s="247" t="n"/>
      <x:c r="S122" s="214" t="inlineStr">
        <x:is>
          <x:t xml:space="preserve">Open for review</x:t>
        </x:is>
      </x:c>
    </x:row>
    <x:row r="123" s="202" customFormat="1" ht="38.25" customHeight="1">
      <x:c r="A123" s="231" t="inlineStr">
        <x:is>
          <x:t xml:space="preserve">BE-031</x:t>
        </x:is>
      </x:c>
      <x:c r="B123" s="231" t="inlineStr">
        <x:is>
          <x:t xml:space="preserve">Fall of Samaria</x:t>
        </x:is>
      </x:c>
      <x:c r="C123" s="231" t="inlineStr">
        <x:is>
          <x:t xml:space="preserve">Scripture</x:t>
        </x:is>
      </x:c>
      <x:c r="D123" s="231" t="inlineStr">
        <x:is>
          <x:t xml:space="preserve">Biblical Events — Shared Canon</x:t>
        </x:is>
      </x:c>
      <x:c r="E123" s="231" t="inlineStr">
        <x:is>
          <x:t xml:space="preserve">Event</x:t>
        </x:is>
      </x:c>
      <x:c r="F123" s="231" t="inlineStr">
        <x:is>
          <x:t xml:space="preserve">Assyria conquers the northern kingdom of Israel, ending its monarchy and beginning exile.</x:t>
        </x:is>
      </x:c>
      <x:c r="G123" s="231" t="n">
        <x:v>5</x:v>
      </x:c>
      <x:c r="H123" s="231" t="inlineStr">
        <x:is>
          <x:t xml:space="preserve">5 — Foundational</x:t>
        </x:is>
      </x:c>
      <x:c r="I123" s="231" t="inlineStr">
        <x:is>
          <x:t xml:space="preserve">Exceptional</x:t>
        </x:is>
      </x:c>
      <x:c r="J123" s="231" t="str">
        <x:v>Uncommon</x:v>
      </x:c>
      <x:c r="K123" s="231" t="inlineStr">
        <x:is>
          <x:t xml:space="preserve">Yes</x:t>
        </x:is>
      </x:c>
      <x:c r="L123" s="231" t="inlineStr">
        <x:is>
          <x:t xml:space="preserve">2 Kings 17 | Assyrian period | Shared canon</x:t>
        </x:is>
      </x:c>
      <x:c r="M123" s="231" t="inlineStr">
        <x:is>
          <x:t xml:space="preserve">Hoshea; Assyria; Samaria; Israel</x:t>
        </x:is>
      </x:c>
      <x:c r="N123" s="231" t="inlineStr">
        <x:is>
          <x:t xml:space="preserve">Idea</x:t>
        </x:is>
      </x:c>
      <x:c r="O123" s="231" t="str">
        <x:v>v20: User approved the v19 rarity baseline: Rare → Uncommon. Applied as a working tier; the recorded composition/interpretation condition remains open. Rationale and conditions: Rarity Review.</x:v>
      </x:c>
      <x:c r="P123" s="231" t="n"/>
      <x:c r="Q123" s="247" t="n"/>
      <x:c r="R123" s="247" t="n"/>
      <x:c r="S123" s="214" t="inlineStr">
        <x:is>
          <x:t xml:space="preserve">Open for review</x:t>
        </x:is>
      </x:c>
    </x:row>
    <x:row r="124" s="202" customFormat="1" ht="56" customHeight="1">
      <x:c r="A124" s="231" t="inlineStr">
        <x:is>
          <x:t xml:space="preserve">BE-032</x:t>
        </x:is>
      </x:c>
      <x:c r="B124" s="231" t="inlineStr">
        <x:is>
          <x:t xml:space="preserve">Sennacherib Besieges Jerusalem</x:t>
        </x:is>
      </x:c>
      <x:c r="C124" s="231" t="inlineStr">
        <x:is>
          <x:t xml:space="preserve">Scripture</x:t>
        </x:is>
      </x:c>
      <x:c r="D124" s="231" t="inlineStr">
        <x:is>
          <x:t xml:space="preserve">Biblical Events — Shared Canon</x:t>
        </x:is>
      </x:c>
      <x:c r="E124" s="231" t="inlineStr">
        <x:is>
          <x:t xml:space="preserve">Event</x:t>
        </x:is>
      </x:c>
      <x:c r="F124" s="231" t="inlineStr">
        <x:is>
          <x:t xml:space="preserve">Assyria threatens Jerusalem, but the city is delivered after Hezekiah's prayer and Isaiah's prophecy.</x:t>
        </x:is>
      </x:c>
      <x:c r="G124" s="231" t="n">
        <x:v>5</x:v>
      </x:c>
      <x:c r="H124" s="231" t="inlineStr">
        <x:is>
          <x:t xml:space="preserve">5 — Foundational</x:t>
        </x:is>
      </x:c>
      <x:c r="I124" s="231" t="inlineStr">
        <x:is>
          <x:t xml:space="preserve">Exceptional</x:t>
        </x:is>
      </x:c>
      <x:c r="J124" s="231" t="str">
        <x:v>Rare</x:v>
      </x:c>
      <x:c r="K124" s="231" t="inlineStr">
        <x:is>
          <x:t xml:space="preserve">Yes</x:t>
        </x:is>
      </x:c>
      <x:c r="L124" s="231" t="inlineStr">
        <x:is>
          <x:t xml:space="preserve">2 Kings 18–19; Isaiah 36–37 | Assyrian period | Shared canon</x:t>
        </x:is>
      </x:c>
      <x:c r="M124" s="231" t="inlineStr">
        <x:is>
          <x:t xml:space="preserve">Hezekiah; Isaiah; Sennacherib; Jerusalem; Absorbed / related source concepts: Sennacherib's Threatening Letter</x:t>
        </x:is>
      </x:c>
      <x:c r="N124" s="231" t="inlineStr">
        <x:is>
          <x:t xml:space="preserve">Idea</x:t>
        </x:is>
      </x:c>
      <x:c r="O124" s="231"/>
      <x:c r="P124" s="231" t="inlineStr">
        <x:is>
          <x:t xml:space="preserve">About this subject / absorbed material:
• Sennacherib's Threatening Letter: The Assyrian king's written threat is spread before the Lord by Hezekiah during Jerusalem's crisis. Context: 2 Kings 19:14–19; Isaiah 37:14–20 | Divided monarchy | Shared canon.</x:t>
        </x:is>
      </x:c>
      <x:c r="Q124" s="247" t="n"/>
      <x:c r="R124" s="247" t="n"/>
      <x:c r="S124" s="214" t="inlineStr">
        <x:is>
          <x:t xml:space="preserve">Open for review</x:t>
        </x:is>
      </x:c>
    </x:row>
    <x:row r="125" s="202" customFormat="1" ht="56" customHeight="1">
      <x:c r="A125" s="231" t="inlineStr">
        <x:is>
          <x:t xml:space="preserve">BE-033</x:t>
        </x:is>
      </x:c>
      <x:c r="B125" s="231" t="inlineStr">
        <x:is>
          <x:t xml:space="preserve">Josiah Finds the Book of the Law</x:t>
        </x:is>
      </x:c>
      <x:c r="C125" s="231" t="inlineStr">
        <x:is>
          <x:t xml:space="preserve">Scripture</x:t>
        </x:is>
      </x:c>
      <x:c r="D125" s="231" t="inlineStr">
        <x:is>
          <x:t xml:space="preserve">Biblical Events — Shared Canon</x:t>
        </x:is>
      </x:c>
      <x:c r="E125" s="231" t="inlineStr">
        <x:is>
          <x:t xml:space="preserve">Event</x:t>
        </x:is>
      </x:c>
      <x:c r="F125" s="231" t="inlineStr">
        <x:is>
          <x:t xml:space="preserve">Discovery of the book of the law provokes grief, consultation, and reform under Josiah.</x:t>
        </x:is>
      </x:c>
      <x:c r="G125" s="231" t="n">
        <x:v>5</x:v>
      </x:c>
      <x:c r="H125" s="231" t="inlineStr">
        <x:is>
          <x:t xml:space="preserve">5 — Foundational</x:t>
        </x:is>
      </x:c>
      <x:c r="I125" s="231" t="inlineStr">
        <x:is>
          <x:t xml:space="preserve">Exceptional</x:t>
        </x:is>
      </x:c>
      <x:c r="J125" s="231" t="str">
        <x:v>Rare</x:v>
      </x:c>
      <x:c r="K125" s="231" t="inlineStr">
        <x:is>
          <x:t xml:space="preserve">Yes</x:t>
        </x:is>
      </x:c>
      <x:c r="L125" s="231" t="inlineStr">
        <x:is>
          <x:t xml:space="preserve">2 Kings 22 | Late kingdom of Judah | Shared canon</x:t>
        </x:is>
      </x:c>
      <x:c r="M125" s="231" t="inlineStr">
        <x:is>
          <x:t xml:space="preserve">Josiah; Hilkiah; Huldah; Temple; Absorbed / related source concepts: Book of the Law Found in the Temple</x:t>
        </x:is>
      </x:c>
      <x:c r="N125" s="231" t="inlineStr">
        <x:is>
          <x:t xml:space="preserve">Idea</x:t>
        </x:is>
      </x:c>
      <x:c r="O125" s="231"/>
      <x:c r="P125" s="231" t="inlineStr">
        <x:is>
          <x:t xml:space="preserve">About this subject / absorbed material:
• Book of the Law Found in the Temple: The discovered law book catalyzes Josiah's reform and covenant renewal. Context: 2 Kings 22:8–13; 23:1–3 | Divided monarchy | Shared canon.</x:t>
        </x:is>
      </x:c>
      <x:c r="Q125" s="247" t="n"/>
      <x:c r="R125" s="247" t="n"/>
      <x:c r="S125" s="214" t="inlineStr">
        <x:is>
          <x:t xml:space="preserve">Open for review</x:t>
        </x:is>
      </x:c>
    </x:row>
    <x:row r="126" s="202" customFormat="1" ht="38.25" customHeight="1">
      <x:c r="A126" s="231" t="inlineStr">
        <x:is>
          <x:t xml:space="preserve">BE-034</x:t>
        </x:is>
      </x:c>
      <x:c r="B126" s="231" t="inlineStr">
        <x:is>
          <x:t xml:space="preserve">Fall of Jerusalem</x:t>
        </x:is>
      </x:c>
      <x:c r="C126" s="231" t="inlineStr">
        <x:is>
          <x:t xml:space="preserve">Scripture</x:t>
        </x:is>
      </x:c>
      <x:c r="D126" s="231" t="inlineStr">
        <x:is>
          <x:t xml:space="preserve">Biblical Events — Shared Canon</x:t>
        </x:is>
      </x:c>
      <x:c r="E126" s="231" t="inlineStr">
        <x:is>
          <x:t xml:space="preserve">Event</x:t>
        </x:is>
      </x:c>
      <x:c r="F126" s="231" t="inlineStr">
        <x:is>
          <x:t xml:space="preserve">Babylon captures Jerusalem, destroys the temple, and carries many Judeans into exile.</x:t>
        </x:is>
      </x:c>
      <x:c r="G126" s="231" t="n">
        <x:v>5</x:v>
      </x:c>
      <x:c r="H126" s="231" t="inlineStr">
        <x:is>
          <x:t xml:space="preserve">5 — Foundational</x:t>
        </x:is>
      </x:c>
      <x:c r="I126" s="231" t="inlineStr">
        <x:is>
          <x:t xml:space="preserve">Exceptional</x:t>
        </x:is>
      </x:c>
      <x:c r="J126" s="231" t="str">
        <x:v>Rare</x:v>
      </x:c>
      <x:c r="K126" s="231" t="inlineStr">
        <x:is>
          <x:t xml:space="preserve">Yes</x:t>
        </x:is>
      </x:c>
      <x:c r="L126" s="231" t="inlineStr">
        <x:is>
          <x:t xml:space="preserve">2 Kings 24–25; 2 Chronicles 36 | Babylonian conquest | Shared canon</x:t>
        </x:is>
      </x:c>
      <x:c r="M126" s="231" t="inlineStr">
        <x:is>
          <x:t xml:space="preserve">Nebuchadnezzar II; Zedekiah; Jerusalem; Temple</x:t>
        </x:is>
      </x:c>
      <x:c r="N126" s="231" t="inlineStr">
        <x:is>
          <x:t xml:space="preserve">Idea</x:t>
        </x:is>
      </x:c>
      <x:c r="O126" s="231"/>
      <x:c r="P126" s="231" t="n"/>
      <x:c r="Q126" s="247" t="n"/>
      <x:c r="R126" s="247" t="n"/>
      <x:c r="S126" s="214" t="inlineStr">
        <x:is>
          <x:t xml:space="preserve">Open for review</x:t>
        </x:is>
      </x:c>
    </x:row>
    <x:row r="127" s="202" customFormat="1" ht="25.5" customHeight="1">
      <x:c r="A127" s="231" t="inlineStr">
        <x:is>
          <x:t xml:space="preserve">BE-035</x:t>
        </x:is>
      </x:c>
      <x:c r="B127" s="231" t="inlineStr">
        <x:is>
          <x:t xml:space="preserve">The Fiery Furnace</x:t>
        </x:is>
      </x:c>
      <x:c r="C127" s="231" t="inlineStr">
        <x:is>
          <x:t xml:space="preserve">Scripture</x:t>
        </x:is>
      </x:c>
      <x:c r="D127" s="231" t="inlineStr">
        <x:is>
          <x:t xml:space="preserve">Biblical Events — Shared Canon</x:t>
        </x:is>
      </x:c>
      <x:c r="E127" s="231" t="inlineStr">
        <x:is>
          <x:t xml:space="preserve">Event</x:t>
        </x:is>
      </x:c>
      <x:c r="F127" s="231" t="inlineStr">
        <x:is>
          <x:t xml:space="preserve">Shadrach, Meshach, and Abednego survive a furnace after refusing to worship the royal image.</x:t>
        </x:is>
      </x:c>
      <x:c r="G127" s="231" t="n">
        <x:v>5</x:v>
      </x:c>
      <x:c r="H127" s="231" t="inlineStr">
        <x:is>
          <x:t xml:space="preserve">5 — Foundational</x:t>
        </x:is>
      </x:c>
      <x:c r="I127" s="231" t="inlineStr">
        <x:is>
          <x:t xml:space="preserve">Exceptional</x:t>
        </x:is>
      </x:c>
      <x:c r="J127" s="231" t="str">
        <x:v>Extraordinary</x:v>
      </x:c>
      <x:c r="K127" s="231" t="inlineStr">
        <x:is>
          <x:t xml:space="preserve">Yes</x:t>
        </x:is>
      </x:c>
      <x:c r="L127" s="231" t="inlineStr">
        <x:is>
          <x:t xml:space="preserve">Daniel 3 | Babylonian exile | Shared canon</x:t>
        </x:is>
      </x:c>
      <x:c r="M127" s="231" t="inlineStr">
        <x:is>
          <x:t xml:space="preserve">Shadrach; Meshach; Abednego; Nebuchadnezzar II</x:t>
        </x:is>
      </x:c>
      <x:c r="N127" s="231" t="inlineStr">
        <x:is>
          <x:t xml:space="preserve">Idea</x:t>
        </x:is>
      </x:c>
      <x:c r="O127" s="231"/>
      <x:c r="P127" s="231" t="n"/>
      <x:c r="Q127" s="247" t="n"/>
      <x:c r="R127" s="247" t="n"/>
      <x:c r="S127" s="214" t="inlineStr">
        <x:is>
          <x:t xml:space="preserve">Open for review</x:t>
        </x:is>
      </x:c>
    </x:row>
    <x:row r="128" s="202" customFormat="1" ht="25.5" customHeight="1">
      <x:c r="A128" s="231" t="inlineStr">
        <x:is>
          <x:t xml:space="preserve">BE-036</x:t>
        </x:is>
      </x:c>
      <x:c r="B128" s="231" t="inlineStr">
        <x:is>
          <x:t xml:space="preserve">Daniel in the Lions' Den</x:t>
        </x:is>
      </x:c>
      <x:c r="C128" s="231" t="inlineStr">
        <x:is>
          <x:t xml:space="preserve">Scripture</x:t>
        </x:is>
      </x:c>
      <x:c r="D128" s="231" t="inlineStr">
        <x:is>
          <x:t xml:space="preserve">Biblical Events — Shared Canon</x:t>
        </x:is>
      </x:c>
      <x:c r="E128" s="231" t="inlineStr">
        <x:is>
          <x:t xml:space="preserve">Event</x:t>
        </x:is>
      </x:c>
      <x:c r="F128" s="231" t="inlineStr">
        <x:is>
          <x:t xml:space="preserve">Daniel survives a night among lions after continuing to pray despite royal prohibition.</x:t>
        </x:is>
      </x:c>
      <x:c r="G128" s="231" t="n">
        <x:v>5</x:v>
      </x:c>
      <x:c r="H128" s="231" t="inlineStr">
        <x:is>
          <x:t xml:space="preserve">5 — Foundational</x:t>
        </x:is>
      </x:c>
      <x:c r="I128" s="231" t="inlineStr">
        <x:is>
          <x:t xml:space="preserve">Exceptional</x:t>
        </x:is>
      </x:c>
      <x:c r="J128" s="231" t="str">
        <x:v>Legendary</x:v>
      </x:c>
      <x:c r="K128" s="231" t="inlineStr">
        <x:is>
          <x:t xml:space="preserve">Yes</x:t>
        </x:is>
      </x:c>
      <x:c r="L128" s="231" t="inlineStr">
        <x:is>
          <x:t xml:space="preserve">Daniel 6 | Persian period | Shared canon</x:t>
        </x:is>
      </x:c>
      <x:c r="M128" s="231" t="inlineStr">
        <x:is>
          <x:t xml:space="preserve">Daniel; Darius the Mede; Lions</x:t>
        </x:is>
      </x:c>
      <x:c r="N128" s="231" t="inlineStr">
        <x:is>
          <x:t xml:space="preserve">Idea</x:t>
        </x:is>
      </x:c>
      <x:c r="O128" s="231" t="str">
        <x:v>v16 approved rarity decision: Extraordinary -&gt; Legendary. User selected Daniel's recognizable den scene and trust-amid-danger composition for Legendary. Component scores and the original scoring rationale are unchanged; diagnostic differences remain for the later calibration pass. This approves rarity only, not finished artwork or a hero-art budget. Earlier rarity notes are historical.</x:v>
      </x:c>
      <x:c r="P128" s="231" t="n"/>
      <x:c r="Q128" s="247" t="n"/>
      <x:c r="R128" s="247" t="n"/>
      <x:c r="S128" s="214" t="inlineStr">
        <x:is>
          <x:t xml:space="preserve">Open for review</x:t>
        </x:is>
      </x:c>
    </x:row>
    <x:row r="129">
      <x:c r="A129" s="231" t="inlineStr">
        <x:is>
          <x:t xml:space="preserve">BE-037</x:t>
        </x:is>
      </x:c>
      <x:c r="B129" s="231" t="inlineStr">
        <x:is>
          <x:t xml:space="preserve">Cyrus Decrees the Return</x:t>
        </x:is>
      </x:c>
      <x:c r="C129" s="231" t="inlineStr">
        <x:is>
          <x:t xml:space="preserve">Scripture</x:t>
        </x:is>
      </x:c>
      <x:c r="D129" s="231" t="inlineStr">
        <x:is>
          <x:t xml:space="preserve">Biblical Events — Shared Canon</x:t>
        </x:is>
      </x:c>
      <x:c r="E129" s="231" t="inlineStr">
        <x:is>
          <x:t xml:space="preserve">Event</x:t>
        </x:is>
      </x:c>
      <x:c r="F129" s="231" t="inlineStr">
        <x:is>
          <x:t xml:space="preserve">Persian policy permits Judean exiles to return and rebuild the temple.</x:t>
        </x:is>
      </x:c>
      <x:c r="G129" s="231" t="n">
        <x:v>5</x:v>
      </x:c>
      <x:c r="H129" s="231" t="inlineStr">
        <x:is>
          <x:t xml:space="preserve">5 — Foundational</x:t>
        </x:is>
      </x:c>
      <x:c r="I129" s="231" t="inlineStr">
        <x:is>
          <x:t xml:space="preserve">High</x:t>
        </x:is>
      </x:c>
      <x:c r="J129" s="231" t="str">
        <x:v>Uncommon</x:v>
      </x:c>
      <x:c r="K129" s="231" t="inlineStr">
        <x:is>
          <x:t xml:space="preserve">No</x:t>
        </x:is>
      </x:c>
      <x:c r="L129" s="231" t="inlineStr">
        <x:is>
          <x:t xml:space="preserve">Ezra 1 | Persian period | Shared canon</x:t>
        </x:is>
      </x:c>
      <x:c r="M129" s="231" t="inlineStr">
        <x:is>
          <x:t xml:space="preserve">Cyrus the Great; Zerubbabel; Jerusalem; Return from Exile</x:t>
        </x:is>
      </x:c>
      <x:c r="N129" s="231" t="inlineStr">
        <x:is>
          <x:t xml:space="preserve">Idea</x:t>
        </x:is>
      </x:c>
      <x:c r="O129" s="231"/>
      <x:c r="P129" s="231" t="n"/>
      <x:c r="Q129" s="247" t="n"/>
      <x:c r="R129" s="247" t="n"/>
      <x:c r="S129" s="214" t="inlineStr">
        <x:is>
          <x:t xml:space="preserve">Open for review</x:t>
        </x:is>
      </x:c>
    </x:row>
    <x:row r="130">
      <x:c r="A130" s="231" t="inlineStr">
        <x:is>
          <x:t xml:space="preserve">BE-038</x:t>
        </x:is>
      </x:c>
      <x:c r="B130" s="231" t="inlineStr">
        <x:is>
          <x:t xml:space="preserve">The Annunciation</x:t>
        </x:is>
      </x:c>
      <x:c r="C130" s="231" t="inlineStr">
        <x:is>
          <x:t xml:space="preserve">Scripture</x:t>
        </x:is>
      </x:c>
      <x:c r="D130" s="231" t="inlineStr">
        <x:is>
          <x:t xml:space="preserve">Biblical Events — Shared Canon</x:t>
        </x:is>
      </x:c>
      <x:c r="E130" s="231" t="inlineStr">
        <x:is>
          <x:t xml:space="preserve">Event</x:t>
        </x:is>
      </x:c>
      <x:c r="F130" s="231" t="inlineStr">
        <x:is>
          <x:t xml:space="preserve">Gabriel announces to Mary that she will conceive Jesus by the Holy Spirit.</x:t>
        </x:is>
      </x:c>
      <x:c r="G130" s="231" t="n">
        <x:v>5</x:v>
      </x:c>
      <x:c r="H130" s="231" t="inlineStr">
        <x:is>
          <x:t xml:space="preserve">5 — Foundational</x:t>
        </x:is>
      </x:c>
      <x:c r="I130" s="231" t="inlineStr">
        <x:is>
          <x:t xml:space="preserve">Exceptional</x:t>
        </x:is>
      </x:c>
      <x:c r="J130" s="231" t="str">
        <x:v>Extraordinary</x:v>
      </x:c>
      <x:c r="K130" s="231" t="inlineStr">
        <x:is>
          <x:t xml:space="preserve">Yes</x:t>
        </x:is>
      </x:c>
      <x:c r="L130" s="231" t="inlineStr">
        <x:is>
          <x:t xml:space="preserve">Luke 1:26–38 | First century BC/AD | Shared canon</x:t>
        </x:is>
      </x:c>
      <x:c r="M130" s="231" t="inlineStr">
        <x:is>
          <x:t xml:space="preserve">Mary; Gabriel; Jesus Christ; Incarnation</x:t>
        </x:is>
      </x:c>
      <x:c r="N130" s="231" t="inlineStr">
        <x:is>
          <x:t xml:space="preserve">Idea</x:t>
        </x:is>
      </x:c>
      <x:c r="O130" s="231"/>
      <x:c r="P130" s="231" t="n"/>
      <x:c r="Q130" s="247" t="n"/>
      <x:c r="R130" s="247" t="n"/>
      <x:c r="S130" s="214" t="inlineStr">
        <x:is>
          <x:t xml:space="preserve">Open for review</x:t>
        </x:is>
      </x:c>
    </x:row>
    <x:row r="131" s="202" customFormat="1" ht="128" customHeight="1">
      <x:c r="A131" s="231" t="inlineStr">
        <x:is>
          <x:t xml:space="preserve">BE-039</x:t>
        </x:is>
      </x:c>
      <x:c r="B131" s="231" t="inlineStr">
        <x:is>
          <x:t xml:space="preserve">The Nativity</x:t>
        </x:is>
      </x:c>
      <x:c r="C131" s="231" t="inlineStr">
        <x:is>
          <x:t xml:space="preserve">Scripture</x:t>
        </x:is>
      </x:c>
      <x:c r="D131" s="231" t="inlineStr">
        <x:is>
          <x:t xml:space="preserve">Biblical Events — Shared Canon</x:t>
        </x:is>
      </x:c>
      <x:c r="E131" s="231" t="inlineStr">
        <x:is>
          <x:t xml:space="preserve">Event</x:t>
        </x:is>
      </x:c>
      <x:c r="F131" s="231" t="inlineStr">
        <x:is>
          <x:t xml:space="preserve">Jesus is born at Bethlehem; the event anchors the Christian celebration of the Incarnation.</x:t>
        </x:is>
      </x:c>
      <x:c r="G131" s="231" t="n">
        <x:v>5</x:v>
      </x:c>
      <x:c r="H131" s="231" t="inlineStr">
        <x:is>
          <x:t xml:space="preserve">5 — Foundational</x:t>
        </x:is>
      </x:c>
      <x:c r="I131" s="231" t="inlineStr">
        <x:is>
          <x:t xml:space="preserve">Exceptional</x:t>
        </x:is>
      </x:c>
      <x:c r="J131" s="231" t="str">
        <x:v>Extraordinary</x:v>
      </x:c>
      <x:c r="K131" s="231" t="inlineStr">
        <x:is>
          <x:t xml:space="preserve">Yes</x:t>
        </x:is>
      </x:c>
      <x:c r="L131" s="231" t="inlineStr">
        <x:is>
          <x:t xml:space="preserve">Luke 2:1–20; Matthew 1:18–25 | First century BC/AD | Shared canon</x:t>
        </x:is>
      </x:c>
      <x:c r="M131" s="231" t="inlineStr">
        <x:is>
          <x:t xml:space="preserve">Jesus Christ; Mary; Joseph of Nazareth; Bethlehem; Shepherds; Absorbed / related source concepts: Christmas / Nativity Feast</x:t>
        </x:is>
      </x:c>
      <x:c r="N131" s="231" t="inlineStr">
        <x:is>
          <x:t xml:space="preserve">Idea</x:t>
        </x:is>
      </x:c>
      <x:c r="O131" s="231"/>
      <x:c r="P131" s="231" t="inlineStr">
        <x:is>
          <x:t xml:space="preserve">About this subject / absorbed material:
• The Manger: The feeding trough in which the infant Jesus is laid is among the Nativity's defining visual objects. Context: Luke 2:7, 12, 16 | Gospel / Nativity | Shared canon.
Related context — distinct accounts, practices or background:
• Christmas / Nativity Feast: The annual celebration of Christ's birth became one of the principal feasts of the Christian year. Context: 4th century onward | Broad Christian practice. Source carried forward (not reverified): https://www.churchofengland.org/prayer-and-worship/worship-texts-and-resources/common-worship</x:t>
        </x:is>
      </x:c>
      <x:c r="Q131" s="247" t="n"/>
      <x:c r="R131" s="247" t="n"/>
      <x:c r="S131" s="214" t="inlineStr">
        <x:is>
          <x:t xml:space="preserve">Open for review</x:t>
        </x:is>
      </x:c>
    </x:row>
    <x:row r="132" s="202" customFormat="1" ht="38.25" customHeight="1">
      <x:c r="A132" s="231" t="inlineStr">
        <x:is>
          <x:t xml:space="preserve">BE-040</x:t>
        </x:is>
      </x:c>
      <x:c r="B132" s="231" t="inlineStr">
        <x:is>
          <x:t xml:space="preserve">The Baptism of Jesus</x:t>
        </x:is>
      </x:c>
      <x:c r="C132" s="231" t="inlineStr">
        <x:is>
          <x:t xml:space="preserve">Scripture</x:t>
        </x:is>
      </x:c>
      <x:c r="D132" s="231" t="inlineStr">
        <x:is>
          <x:t xml:space="preserve">Biblical Events — Shared Canon</x:t>
        </x:is>
      </x:c>
      <x:c r="E132" s="231" t="inlineStr">
        <x:is>
          <x:t xml:space="preserve">Event</x:t>
        </x:is>
      </x:c>
      <x:c r="F132" s="231" t="inlineStr">
        <x:is>
          <x:t xml:space="preserve">Jesus is baptized by John; the Spirit descends and the Father's voice is heard.</x:t>
        </x:is>
      </x:c>
      <x:c r="G132" s="231" t="n">
        <x:v>5</x:v>
      </x:c>
      <x:c r="H132" s="231" t="inlineStr">
        <x:is>
          <x:t xml:space="preserve">5 — Foundational</x:t>
        </x:is>
      </x:c>
      <x:c r="I132" s="231" t="inlineStr">
        <x:is>
          <x:t xml:space="preserve">Exceptional</x:t>
        </x:is>
      </x:c>
      <x:c r="J132" s="231" t="str">
        <x:v>Extraordinary</x:v>
      </x:c>
      <x:c r="K132" s="231" t="inlineStr">
        <x:is>
          <x:t xml:space="preserve">Yes</x:t>
        </x:is>
      </x:c>
      <x:c r="L132" s="231" t="inlineStr">
        <x:is>
          <x:t xml:space="preserve">Matthew 3:13–17; Mark 1:9–11; Luke 3:21–22 | First century AD | Shared canon</x:t>
        </x:is>
      </x:c>
      <x:c r="M132" s="231" t="inlineStr">
        <x:is>
          <x:t xml:space="preserve">Jesus Christ; John the Baptist; Jordan River; Holy Spirit</x:t>
        </x:is>
      </x:c>
      <x:c r="N132" s="231" t="inlineStr">
        <x:is>
          <x:t xml:space="preserve">Idea</x:t>
        </x:is>
      </x:c>
      <x:c r="O132" s="231"/>
      <x:c r="P132" s="231" t="n"/>
      <x:c r="Q132" s="247" t="n"/>
      <x:c r="R132" s="247" t="n"/>
      <x:c r="S132" s="214" t="inlineStr">
        <x:is>
          <x:t xml:space="preserve">Open for review</x:t>
        </x:is>
      </x:c>
    </x:row>
    <x:row r="133" s="202" customFormat="1" ht="25.5" customHeight="1">
      <x:c r="A133" s="231" t="inlineStr">
        <x:is>
          <x:t xml:space="preserve">BE-041</x:t>
        </x:is>
      </x:c>
      <x:c r="B133" s="231" t="inlineStr">
        <x:is>
          <x:t xml:space="preserve">Temptation of Jesus</x:t>
        </x:is>
      </x:c>
      <x:c r="C133" s="231" t="inlineStr">
        <x:is>
          <x:t xml:space="preserve">Scripture</x:t>
        </x:is>
      </x:c>
      <x:c r="D133" s="231" t="inlineStr">
        <x:is>
          <x:t xml:space="preserve">Biblical Events — Shared Canon</x:t>
        </x:is>
      </x:c>
      <x:c r="E133" s="231" t="inlineStr">
        <x:is>
          <x:t xml:space="preserve">Event</x:t>
        </x:is>
      </x:c>
      <x:c r="F133" s="231" t="inlineStr">
        <x:is>
          <x:t xml:space="preserve">Jesus fasts in the wilderness and resists the devil's temptations through obedience and Scripture.</x:t>
        </x:is>
      </x:c>
      <x:c r="G133" s="231" t="n">
        <x:v>5</x:v>
      </x:c>
      <x:c r="H133" s="231" t="inlineStr">
        <x:is>
          <x:t xml:space="preserve">5 — Foundational</x:t>
        </x:is>
      </x:c>
      <x:c r="I133" s="231" t="inlineStr">
        <x:is>
          <x:t xml:space="preserve">Exceptional</x:t>
        </x:is>
      </x:c>
      <x:c r="J133" s="231" t="str">
        <x:v>Rare</x:v>
      </x:c>
      <x:c r="K133" s="231" t="inlineStr">
        <x:is>
          <x:t xml:space="preserve">Yes</x:t>
        </x:is>
      </x:c>
      <x:c r="L133" s="231" t="inlineStr">
        <x:is>
          <x:t xml:space="preserve">Matthew 4:1–11; Luke 4:1–13 | First century AD | Shared canon</x:t>
        </x:is>
      </x:c>
      <x:c r="M133" s="231" t="inlineStr">
        <x:is>
          <x:t xml:space="preserve">Jesus Christ; Satan; Wilderness</x:t>
        </x:is>
      </x:c>
      <x:c r="N133" s="231" t="inlineStr">
        <x:is>
          <x:t xml:space="preserve">Idea</x:t>
        </x:is>
      </x:c>
      <x:c r="O133" s="231"/>
      <x:c r="P133" s="231" t="n"/>
      <x:c r="Q133" s="247" t="n"/>
      <x:c r="R133" s="247" t="n"/>
      <x:c r="S133" s="214" t="inlineStr">
        <x:is>
          <x:t xml:space="preserve">Open for review</x:t>
        </x:is>
      </x:c>
    </x:row>
    <x:row r="134" s="202" customFormat="1" ht="100" customHeight="1">
      <x:c r="A134" s="231" t="inlineStr">
        <x:is>
          <x:t xml:space="preserve">BE-042</x:t>
        </x:is>
      </x:c>
      <x:c r="B134" s="231" t="inlineStr">
        <x:is>
          <x:t xml:space="preserve">Calling of the First Disciples</x:t>
        </x:is>
      </x:c>
      <x:c r="C134" s="231" t="inlineStr">
        <x:is>
          <x:t xml:space="preserve">Scripture</x:t>
        </x:is>
      </x:c>
      <x:c r="D134" s="231" t="inlineStr">
        <x:is>
          <x:t xml:space="preserve">Biblical Events — Shared Canon</x:t>
        </x:is>
      </x:c>
      <x:c r="E134" s="231" t="inlineStr">
        <x:is>
          <x:t xml:space="preserve">Event</x:t>
        </x:is>
      </x:c>
      <x:c r="F134" s="231" t="inlineStr">
        <x:is>
          <x:t xml:space="preserve">Jesus calls fishermen to follow him and become fishers of people.</x:t>
        </x:is>
      </x:c>
      <x:c r="G134" s="231" t="n">
        <x:v>4</x:v>
      </x:c>
      <x:c r="H134" s="231" t="inlineStr">
        <x:is>
          <x:t xml:space="preserve">4 — Major</x:t>
        </x:is>
      </x:c>
      <x:c r="I134" s="231" t="inlineStr">
        <x:is>
          <x:t xml:space="preserve">Exceptional</x:t>
        </x:is>
      </x:c>
      <x:c r="J134" s="231" t="str">
        <x:v>Uncommon</x:v>
      </x:c>
      <x:c r="K134" s="231" t="inlineStr">
        <x:is>
          <x:t xml:space="preserve">Maybe</x:t>
        </x:is>
      </x:c>
      <x:c r="L134" s="231" t="inlineStr">
        <x:is>
          <x:t xml:space="preserve">Matthew 4:18–22; Mark 1:16–20 | First century AD | Shared canon</x:t>
        </x:is>
      </x:c>
      <x:c r="M134" s="231" t="inlineStr">
        <x:is>
          <x:t xml:space="preserve">Jesus Christ; Peter; Andrew; James; John; Sea of Galilee</x:t>
        </x:is>
      </x:c>
      <x:c r="N134" s="231" t="inlineStr">
        <x:is>
          <x:t xml:space="preserve">Complete</x:t>
        </x:is>
      </x:c>
      <x:c r="O134" s="231" t="str">
        <x:v>Production lock: user reports finished artwork and finished card design. Preserve this identity, approved Uncommon rarity, artwork and design; exclude from automatic revisions. Finished assets were not supplied for visual inspection in this update.</x:v>
      </x:c>
      <x:c r="P134" s="231" t="n"/>
      <x:c r="Q134" s="248" t="inlineStr">
        <x:is>
          <x:t xml:space="preserve">Jesus stands on the shore calling toward the fishermen in an open, spacious composition; emphasize the distance between caller and called. Reserve the 'fishers of men' verse for the card text, and show a response to the invitation rather than an overflowing catch.</x:t>
        </x:is>
      </x:c>
      <x:c r="R134" s="248" t="inlineStr">
        <x:is>
          <x:t xml:space="preserve">Invitation and hopeful anticipation; quiet purpose and the weight of choosing to follow. Avoid overwhelming spectacle or the urgency of a fishing disaster.</x:t>
        </x:is>
      </x:c>
      <x:c r="S134" s="214" t="inlineStr">
        <x:is>
          <x:t xml:space="preserve">Locked - complete</x:t>
        </x:is>
      </x:c>
    </x:row>
    <x:row r="135" s="202" customFormat="1" ht="128" customHeight="1">
      <x:c r="A135" s="231" t="inlineStr">
        <x:is>
          <x:t xml:space="preserve">BE-043</x:t>
        </x:is>
      </x:c>
      <x:c r="B135" s="231" t="inlineStr">
        <x:is>
          <x:t xml:space="preserve">Wedding at Cana</x:t>
        </x:is>
      </x:c>
      <x:c r="C135" s="231" t="inlineStr">
        <x:is>
          <x:t xml:space="preserve">Scripture</x:t>
        </x:is>
      </x:c>
      <x:c r="D135" s="231" t="inlineStr">
        <x:is>
          <x:t xml:space="preserve">Biblical Events — Shared Canon</x:t>
        </x:is>
      </x:c>
      <x:c r="E135" s="231" t="inlineStr">
        <x:is>
          <x:t xml:space="preserve">Event</x:t>
        </x:is>
      </x:c>
      <x:c r="F135" s="231" t="inlineStr">
        <x:is>
          <x:t xml:space="preserve">Jesus turns water into wine at a wedding, the first sign narrated in John's Gospel.</x:t>
        </x:is>
      </x:c>
      <x:c r="G135" s="231" t="n">
        <x:v>4</x:v>
      </x:c>
      <x:c r="H135" s="231" t="inlineStr">
        <x:is>
          <x:t xml:space="preserve">4 — Major</x:t>
        </x:is>
      </x:c>
      <x:c r="I135" s="231" t="inlineStr">
        <x:is>
          <x:t xml:space="preserve">Exceptional</x:t>
        </x:is>
      </x:c>
      <x:c r="J135" s="231" t="str">
        <x:v>Rare</x:v>
      </x:c>
      <x:c r="K135" s="231" t="inlineStr">
        <x:is>
          <x:t xml:space="preserve">Maybe</x:t>
        </x:is>
      </x:c>
      <x:c r="L135" s="231" t="inlineStr">
        <x:is>
          <x:t xml:space="preserve">John 2:1–11 | First century AD | Shared canon</x:t>
        </x:is>
      </x:c>
      <x:c r="M135" s="231" t="inlineStr">
        <x:is>
          <x:t xml:space="preserve">Jesus Christ; Mary; Cana; Disciples; Absorbed / related source concepts: Cana of Galilee</x:t>
        </x:is>
      </x:c>
      <x:c r="N135" s="231" t="inlineStr">
        <x:is>
          <x:t xml:space="preserve">Idea</x:t>
        </x:is>
      </x:c>
      <x:c r="O135" s="231" t="str">
        <x:v>v20: User approved the v19 rarity baseline: Uncommon → Rare. Tier approved; artwork completion is not implied. Rationale and conditions: Rarity Review.</x:v>
      </x:c>
      <x:c r="P135" s="231" t="inlineStr">
        <x:is>
          <x:t xml:space="preserve">About this subject / absorbed material:
• Cana of Galilee: Village associated especially with Jesus turning water into wine and healing an official's son. Context: John 2:1–11; 4:46–54 | First century | Shared canon.
• Wedding Wine at Cana: The transformed wine is the result of Jesus' first sign in John's Gospel and highlights abundance and revelation. Context: John 2:1–11 | Gospel ministry | Shared canon.
• Water Jars and Wine at Cana: Combines the stone water jars and the resulting wedding wine into one object-focused card tied to Jesus' first sign at Cana. Context: John 2:1–11 | Gospel ministry | Shared canon.</x:t>
        </x:is>
      </x:c>
      <x:c r="Q135" s="247" t="n"/>
      <x:c r="R135" s="247" t="n"/>
      <x:c r="S135" s="214" t="inlineStr">
        <x:is>
          <x:t xml:space="preserve">Open for review</x:t>
        </x:is>
      </x:c>
    </x:row>
    <x:row r="136" s="202" customFormat="1" ht="38.25" customHeight="1">
      <x:c r="A136" s="231" t="inlineStr">
        <x:is>
          <x:t xml:space="preserve">BE-044</x:t>
        </x:is>
      </x:c>
      <x:c r="B136" s="231" t="inlineStr">
        <x:is>
          <x:t xml:space="preserve">Cleansing of the Temple</x:t>
        </x:is>
      </x:c>
      <x:c r="C136" s="231" t="inlineStr">
        <x:is>
          <x:t xml:space="preserve">Scripture</x:t>
        </x:is>
      </x:c>
      <x:c r="D136" s="231" t="inlineStr">
        <x:is>
          <x:t xml:space="preserve">Biblical Events — Shared Canon</x:t>
        </x:is>
      </x:c>
      <x:c r="E136" s="231" t="inlineStr">
        <x:is>
          <x:t xml:space="preserve">Event</x:t>
        </x:is>
      </x:c>
      <x:c r="F136" s="231" t="inlineStr">
        <x:is>
          <x:t xml:space="preserve">Jesus disrupts commerce in the temple courts and challenges corrupt or misplaced worship.</x:t>
        </x:is>
      </x:c>
      <x:c r="G136" s="231" t="n">
        <x:v>5</x:v>
      </x:c>
      <x:c r="H136" s="231" t="inlineStr">
        <x:is>
          <x:t xml:space="preserve">5 — Foundational</x:t>
        </x:is>
      </x:c>
      <x:c r="I136" s="231" t="inlineStr">
        <x:is>
          <x:t xml:space="preserve">Exceptional</x:t>
        </x:is>
      </x:c>
      <x:c r="J136" s="231" t="str">
        <x:v>Rare</x:v>
      </x:c>
      <x:c r="K136" s="231" t="inlineStr">
        <x:is>
          <x:t xml:space="preserve">Yes</x:t>
        </x:is>
      </x:c>
      <x:c r="L136" s="231" t="inlineStr">
        <x:is>
          <x:t xml:space="preserve">John 2:13–22; Matthew 21:12–17 | First century AD | Shared canon</x:t>
        </x:is>
      </x:c>
      <x:c r="M136" s="231" t="inlineStr">
        <x:is>
          <x:t xml:space="preserve">Jesus Christ; Temple; Jerusalem</x:t>
        </x:is>
      </x:c>
      <x:c r="N136" s="231" t="inlineStr">
        <x:is>
          <x:t xml:space="preserve">Idea</x:t>
        </x:is>
      </x:c>
      <x:c r="O136" s="231" t="str">
        <x:v>Gospels place temple-cleansing material differently; card text should avoid implying a single uncontested chronology.</x:v>
      </x:c>
      <x:c r="P136" s="231" t="n"/>
      <x:c r="Q136" s="247" t="n"/>
      <x:c r="R136" s="247" t="n"/>
      <x:c r="S136" s="214" t="inlineStr">
        <x:is>
          <x:t xml:space="preserve">Open for review</x:t>
        </x:is>
      </x:c>
    </x:row>
    <x:row r="137" s="202" customFormat="1" ht="25.5" customHeight="1">
      <x:c r="A137" s="231" t="inlineStr">
        <x:is>
          <x:t xml:space="preserve">BE-045</x:t>
        </x:is>
      </x:c>
      <x:c r="B137" s="231" t="inlineStr">
        <x:is>
          <x:t xml:space="preserve">Jesus and Nicodemus</x:t>
        </x:is>
      </x:c>
      <x:c r="C137" s="231" t="inlineStr">
        <x:is>
          <x:t xml:space="preserve">Scripture</x:t>
        </x:is>
      </x:c>
      <x:c r="D137" s="231" t="inlineStr">
        <x:is>
          <x:t xml:space="preserve">Biblical Events — Shared Canon</x:t>
        </x:is>
      </x:c>
      <x:c r="E137" s="231" t="inlineStr">
        <x:is>
          <x:t xml:space="preserve">Event</x:t>
        </x:is>
      </x:c>
      <x:c r="F137" s="231" t="inlineStr">
        <x:is>
          <x:t xml:space="preserve">A nighttime conversation explores new birth, the Spirit, faith, and God's love for the world.</x:t>
        </x:is>
      </x:c>
      <x:c r="G137" s="231" t="n">
        <x:v>5</x:v>
      </x:c>
      <x:c r="H137" s="231" t="inlineStr">
        <x:is>
          <x:t xml:space="preserve">5 — Foundational</x:t>
        </x:is>
      </x:c>
      <x:c r="I137" s="231" t="inlineStr">
        <x:is>
          <x:t xml:space="preserve">High</x:t>
        </x:is>
      </x:c>
      <x:c r="J137" s="231" t="str">
        <x:v>Uncommon</x:v>
      </x:c>
      <x:c r="K137" s="231" t="inlineStr">
        <x:is>
          <x:t xml:space="preserve">No</x:t>
        </x:is>
      </x:c>
      <x:c r="L137" s="231" t="inlineStr">
        <x:is>
          <x:t xml:space="preserve">John 3:1–21 | First century AD | Shared canon</x:t>
        </x:is>
      </x:c>
      <x:c r="M137" s="231" t="inlineStr">
        <x:is>
          <x:t xml:space="preserve">Jesus Christ; Nicodemus; John 3:16</x:t>
        </x:is>
      </x:c>
      <x:c r="N137" s="231" t="inlineStr">
        <x:is>
          <x:t xml:space="preserve">Idea</x:t>
        </x:is>
      </x:c>
      <x:c r="O137" s="231"/>
      <x:c r="P137" s="231" t="n"/>
      <x:c r="Q137" s="247" t="n"/>
      <x:c r="R137" s="247" t="n"/>
      <x:c r="S137" s="214" t="inlineStr">
        <x:is>
          <x:t xml:space="preserve">Open for review</x:t>
        </x:is>
      </x:c>
    </x:row>
    <x:row r="138" s="202" customFormat="1" ht="56" customHeight="1">
      <x:c r="A138" s="231" t="inlineStr">
        <x:is>
          <x:t xml:space="preserve">BE-046</x:t>
        </x:is>
      </x:c>
      <x:c r="B138" s="231" t="inlineStr">
        <x:is>
          <x:t xml:space="preserve">Jesus and the Samaritan Woman</x:t>
        </x:is>
      </x:c>
      <x:c r="C138" s="231" t="inlineStr">
        <x:is>
          <x:t xml:space="preserve">Scripture</x:t>
        </x:is>
      </x:c>
      <x:c r="D138" s="231" t="inlineStr">
        <x:is>
          <x:t xml:space="preserve">Biblical Events — Shared Canon</x:t>
        </x:is>
      </x:c>
      <x:c r="E138" s="231" t="inlineStr">
        <x:is>
          <x:t xml:space="preserve">Event</x:t>
        </x:is>
      </x:c>
      <x:c r="F138" s="231" t="inlineStr">
        <x:is>
          <x:t xml:space="preserve">At Jacob's well Jesus speaks with a Samaritan woman about living water, worship, and Messiah.</x:t>
        </x:is>
      </x:c>
      <x:c r="G138" s="231" t="n">
        <x:v>5</x:v>
      </x:c>
      <x:c r="H138" s="231" t="inlineStr">
        <x:is>
          <x:t xml:space="preserve">5 — Foundational</x:t>
        </x:is>
      </x:c>
      <x:c r="I138" s="231" t="inlineStr">
        <x:is>
          <x:t xml:space="preserve">Exceptional</x:t>
        </x:is>
      </x:c>
      <x:c r="J138" s="231" t="str">
        <x:v>Rare</x:v>
      </x:c>
      <x:c r="K138" s="231" t="inlineStr">
        <x:is>
          <x:t xml:space="preserve">Yes</x:t>
        </x:is>
      </x:c>
      <x:c r="L138" s="231" t="inlineStr">
        <x:is>
          <x:t xml:space="preserve">John 4:1–42 | First century AD | Shared canon</x:t>
        </x:is>
      </x:c>
      <x:c r="M138" s="231" t="inlineStr">
        <x:is>
          <x:t xml:space="preserve">Jesus Christ; Samaritan Woman; Jacob's Well; Samaria</x:t>
        </x:is>
      </x:c>
      <x:c r="N138" s="231" t="inlineStr">
        <x:is>
          <x:t xml:space="preserve">Idea</x:t>
        </x:is>
      </x:c>
      <x:c r="O138" s="231"/>
      <x:c r="P138" s="231" t="inlineStr">
        <x:is>
          <x:t xml:space="preserve">About this subject / absorbed material:
• Jacob's Well: Well near Sychar that frames Jesus' conversation about living water with the Samaritan woman. Context: John 4:5–26 | First century | Shared canon.</x:t>
        </x:is>
      </x:c>
      <x:c r="Q138" s="247" t="n"/>
      <x:c r="R138" s="247" t="n"/>
      <x:c r="S138" s="214" t="inlineStr">
        <x:is>
          <x:t xml:space="preserve">Open for review</x:t>
        </x:is>
      </x:c>
    </x:row>
    <x:row r="139" s="202" customFormat="1" ht="92" customHeight="1">
      <x:c r="A139" s="231" t="inlineStr">
        <x:is>
          <x:t xml:space="preserve">BE-047</x:t>
        </x:is>
      </x:c>
      <x:c r="B139" s="231" t="inlineStr">
        <x:is>
          <x:t xml:space="preserve">The Sermon on the Mount</x:t>
        </x:is>
      </x:c>
      <x:c r="C139" s="231" t="inlineStr">
        <x:is>
          <x:t xml:space="preserve">Scripture</x:t>
        </x:is>
      </x:c>
      <x:c r="D139" s="231" t="inlineStr">
        <x:is>
          <x:t xml:space="preserve">Biblical Events — Shared Canon</x:t>
        </x:is>
      </x:c>
      <x:c r="E139" s="231" t="inlineStr">
        <x:is>
          <x:t xml:space="preserve">Event</x:t>
        </x:is>
      </x:c>
      <x:c r="F139" s="231" t="inlineStr">
        <x:is>
          <x:t xml:space="preserve">Treats the Sermon on the Mount as the major teaching scene that includes the Beatitudes, the Lord's Prayer, and Jesus' concentrated teaching on kingdom life.</x:t>
        </x:is>
      </x:c>
      <x:c r="G139" s="231" t="n">
        <x:v>5</x:v>
      </x:c>
      <x:c r="H139" s="231" t="inlineStr">
        <x:is>
          <x:t xml:space="preserve">5 — Foundational</x:t>
        </x:is>
      </x:c>
      <x:c r="I139" s="231" t="inlineStr">
        <x:is>
          <x:t xml:space="preserve">Exceptional</x:t>
        </x:is>
      </x:c>
      <x:c r="J139" s="231" t="str">
        <x:v>Extraordinary</x:v>
      </x:c>
      <x:c r="K139" s="231" t="inlineStr">
        <x:is>
          <x:t xml:space="preserve">Yes</x:t>
        </x:is>
      </x:c>
      <x:c r="L139" s="231" t="inlineStr">
        <x:is>
          <x:t xml:space="preserve">Matthew 5–7 | First century AD | Shared canon</x:t>
        </x:is>
      </x:c>
      <x:c r="M139" s="231" t="inlineStr">
        <x:is>
          <x:t xml:space="preserve">Jesus Christ; Beatitudes; Lord's Prayer; Golden Rule; Absorbed / related source concepts: The Beatitudes; The Lord's Prayer Taught</x:t>
        </x:is>
      </x:c>
      <x:c r="N139" s="231" t="inlineStr">
        <x:is>
          <x:t xml:space="preserve">Idea</x:t>
        </x:is>
      </x:c>
      <x:c r="O139" s="231"/>
      <x:c r="P139" s="231" t="inlineStr">
        <x:is>
          <x:t xml:space="preserve">About this subject / absorbed material:
• The Beatitudes: Jesus pronounces blessings that invert ordinary expectations of flourishing and status. Context: Matthew 5:1–12; Luke 6:20–23 | First century AD | Shared canon.
• The Lord's Prayer Taught: Jesus gives a model prayer centered on God's name, kingdom, provision, forgiveness, and deliverance. Context: Matthew 6:5–15; Luke 11:1–4 | First century AD | Shared canon.</x:t>
        </x:is>
      </x:c>
      <x:c r="Q139" s="247" t="n"/>
      <x:c r="R139" s="247" t="n"/>
      <x:c r="S139" s="214" t="inlineStr">
        <x:is>
          <x:t xml:space="preserve">Open for review</x:t>
        </x:is>
      </x:c>
    </x:row>
    <x:row r="140" s="202" customFormat="1" ht="63.75" customHeight="1">
      <x:c r="A140" s="231" t="inlineStr">
        <x:is>
          <x:t xml:space="preserve">BE-048</x:t>
        </x:is>
      </x:c>
      <x:c r="B140" s="231" t="inlineStr">
        <x:is>
          <x:t xml:space="preserve">Jesus Calms the Storm</x:t>
        </x:is>
      </x:c>
      <x:c r="C140" s="231" t="inlineStr">
        <x:is>
          <x:t xml:space="preserve">Scripture</x:t>
        </x:is>
      </x:c>
      <x:c r="D140" s="231" t="inlineStr">
        <x:is>
          <x:t xml:space="preserve">Biblical Events — Shared Canon</x:t>
        </x:is>
      </x:c>
      <x:c r="E140" s="231" t="inlineStr">
        <x:is>
          <x:t xml:space="preserve">Event</x:t>
        </x:is>
      </x:c>
      <x:c r="F140" s="231" t="inlineStr">
        <x:is>
          <x:t xml:space="preserve">Jesus stills wind and sea, provoking the disciples' question about his identity.</x:t>
        </x:is>
      </x:c>
      <x:c r="G140" s="231" t="n">
        <x:v>5</x:v>
      </x:c>
      <x:c r="H140" s="231" t="inlineStr">
        <x:is>
          <x:t xml:space="preserve">5 — Foundational</x:t>
        </x:is>
      </x:c>
      <x:c r="I140" s="231" t="inlineStr">
        <x:is>
          <x:t xml:space="preserve">Exceptional</x:t>
        </x:is>
      </x:c>
      <x:c r="J140" s="231" t="str">
        <x:v>Rare</x:v>
      </x:c>
      <x:c r="K140" s="231" t="inlineStr">
        <x:is>
          <x:t xml:space="preserve">Yes</x:t>
        </x:is>
      </x:c>
      <x:c r="L140" s="231" t="inlineStr">
        <x:is>
          <x:t xml:space="preserve">Mark 4:35–41; Matthew 8:23–27; Luke 8:22–25 | First century AD | Shared canon</x:t>
        </x:is>
      </x:c>
      <x:c r="M140" s="231" t="inlineStr">
        <x:is>
          <x:t xml:space="preserve">Jesus Christ; Disciples; Sea of Galilee</x:t>
        </x:is>
      </x:c>
      <x:c r="N140" s="231" t="inlineStr">
        <x:is>
          <x:t xml:space="preserve">Idea</x:t>
        </x:is>
      </x:c>
      <x:c r="O140" s="231"/>
      <x:c r="P140" s="231" t="n"/>
      <x:c r="Q140" s="247" t="n"/>
      <x:c r="R140" s="247" t="n"/>
      <x:c r="S140" s="214" t="inlineStr">
        <x:is>
          <x:t xml:space="preserve">Open for review</x:t>
        </x:is>
      </x:c>
    </x:row>
    <x:row r="141" s="202" customFormat="1" ht="25.5" customHeight="1">
      <x:c r="A141" s="231" t="inlineStr">
        <x:is>
          <x:t xml:space="preserve">BE-049</x:t>
        </x:is>
      </x:c>
      <x:c r="B141" s="231" t="inlineStr">
        <x:is>
          <x:t xml:space="preserve">Raising of Jairus's Daughter</x:t>
        </x:is>
      </x:c>
      <x:c r="C141" s="231" t="inlineStr">
        <x:is>
          <x:t xml:space="preserve">Scripture</x:t>
        </x:is>
      </x:c>
      <x:c r="D141" s="231" t="inlineStr">
        <x:is>
          <x:t xml:space="preserve">Biblical Events — Shared Canon</x:t>
        </x:is>
      </x:c>
      <x:c r="E141" s="231" t="inlineStr">
        <x:is>
          <x:t xml:space="preserve">Event</x:t>
        </x:is>
      </x:c>
      <x:c r="F141" s="231" t="inlineStr">
        <x:is>
          <x:t xml:space="preserve">Jesus raises the daughter of a synagogue leader from death.</x:t>
        </x:is>
      </x:c>
      <x:c r="G141" s="231" t="n">
        <x:v>5</x:v>
      </x:c>
      <x:c r="H141" s="231" t="inlineStr">
        <x:is>
          <x:t xml:space="preserve">5 — Foundational</x:t>
        </x:is>
      </x:c>
      <x:c r="I141" s="231" t="inlineStr">
        <x:is>
          <x:t xml:space="preserve">Exceptional</x:t>
        </x:is>
      </x:c>
      <x:c r="J141" s="231" t="str">
        <x:v>Rare</x:v>
      </x:c>
      <x:c r="K141" s="231" t="inlineStr">
        <x:is>
          <x:t xml:space="preserve">Yes</x:t>
        </x:is>
      </x:c>
      <x:c r="L141" s="231" t="inlineStr">
        <x:is>
          <x:t xml:space="preserve">Mark 5:21–43; Matthew 9:18–26; Luke 8:40–56 | First century AD | Shared canon</x:t>
        </x:is>
      </x:c>
      <x:c r="M141" s="231" t="inlineStr">
        <x:is>
          <x:t xml:space="preserve">Jesus Christ; Jairus; Peter; James; John</x:t>
        </x:is>
      </x:c>
      <x:c r="N141" s="231" t="inlineStr">
        <x:is>
          <x:t xml:space="preserve">Idea</x:t>
        </x:is>
      </x:c>
      <x:c r="O141" s="231"/>
      <x:c r="P141" s="231" t="n"/>
      <x:c r="Q141" s="247" t="n"/>
      <x:c r="R141" s="247" t="n"/>
      <x:c r="S141" s="214" t="inlineStr">
        <x:is>
          <x:t xml:space="preserve">Open for review</x:t>
        </x:is>
      </x:c>
    </x:row>
    <x:row r="142" s="202" customFormat="1" ht="56" customHeight="1">
      <x:c r="A142" s="231" t="inlineStr">
        <x:is>
          <x:t xml:space="preserve">BE-050</x:t>
        </x:is>
      </x:c>
      <x:c r="B142" s="231" t="inlineStr">
        <x:is>
          <x:t xml:space="preserve">Feeding of the Five Thousand</x:t>
        </x:is>
      </x:c>
      <x:c r="C142" s="231" t="inlineStr">
        <x:is>
          <x:t xml:space="preserve">Scripture</x:t>
        </x:is>
      </x:c>
      <x:c r="D142" s="231" t="inlineStr">
        <x:is>
          <x:t xml:space="preserve">Biblical Events — Shared Canon</x:t>
        </x:is>
      </x:c>
      <x:c r="E142" s="231" t="inlineStr">
        <x:is>
          <x:t xml:space="preserve">Event</x:t>
        </x:is>
      </x:c>
      <x:c r="F142" s="231" t="inlineStr">
        <x:is>
          <x:t xml:space="preserve">Jesus multiplies loaves and fish to feed a large crowd; the miracle appears in all four Gospels.</x:t>
        </x:is>
      </x:c>
      <x:c r="G142" s="231" t="n">
        <x:v>5</x:v>
      </x:c>
      <x:c r="H142" s="231" t="inlineStr">
        <x:is>
          <x:t xml:space="preserve">5 — Foundational</x:t>
        </x:is>
      </x:c>
      <x:c r="I142" s="231" t="inlineStr">
        <x:is>
          <x:t xml:space="preserve">Exceptional</x:t>
        </x:is>
      </x:c>
      <x:c r="J142" s="231" t="str">
        <x:v>Rare</x:v>
      </x:c>
      <x:c r="K142" s="231" t="inlineStr">
        <x:is>
          <x:t xml:space="preserve">Yes</x:t>
        </x:is>
      </x:c>
      <x:c r="L142" s="231" t="inlineStr">
        <x:is>
          <x:t xml:space="preserve">Matthew 14:13–21; Mark 6:30–44; Luke 9:10–17; John 6:1–15 | First century AD | Shared canon</x:t>
        </x:is>
      </x:c>
      <x:c r="M142" s="231" t="inlineStr">
        <x:is>
          <x:t xml:space="preserve">Jesus Christ; Disciples; Loaves and Fishes</x:t>
        </x:is>
      </x:c>
      <x:c r="N142" s="231" t="inlineStr">
        <x:is>
          <x:t xml:space="preserve">Idea</x:t>
        </x:is>
      </x:c>
      <x:c r="O142" s="231"/>
      <x:c r="P142" s="231" t="inlineStr">
        <x:is>
          <x:t xml:space="preserve">About this subject / absorbed material:
• Five Barley Loaves: Five loaves form the larger part of the small meal Jesus multiplies to feed a great crowd. Context: John 6:1–13; Synoptic parallels | Gospel ministry | Shared canon.</x:t>
        </x:is>
      </x:c>
      <x:c r="Q142" s="247" t="n"/>
      <x:c r="R142" s="247" t="n"/>
      <x:c r="S142" s="214" t="inlineStr">
        <x:is>
          <x:t xml:space="preserve">Open for review</x:t>
        </x:is>
      </x:c>
    </x:row>
    <x:row r="143" s="202" customFormat="1" ht="25.5" customHeight="1">
      <x:c r="A143" s="231" t="inlineStr">
        <x:is>
          <x:t xml:space="preserve">BE-052</x:t>
        </x:is>
      </x:c>
      <x:c r="B143" s="231" t="inlineStr">
        <x:is>
          <x:t xml:space="preserve">Peter Confesses Jesus as the Christ</x:t>
        </x:is>
      </x:c>
      <x:c r="C143" s="231" t="inlineStr">
        <x:is>
          <x:t xml:space="preserve">Scripture</x:t>
        </x:is>
      </x:c>
      <x:c r="D143" s="231" t="inlineStr">
        <x:is>
          <x:t xml:space="preserve">Biblical Events — Shared Canon</x:t>
        </x:is>
      </x:c>
      <x:c r="E143" s="231" t="inlineStr">
        <x:is>
          <x:t xml:space="preserve">Event</x:t>
        </x:is>
      </x:c>
      <x:c r="F143" s="231" t="inlineStr">
        <x:is>
          <x:t xml:space="preserve">Peter identifies Jesus as the Messiah, becoming a major turning point in the Gospel narrative.</x:t>
        </x:is>
      </x:c>
      <x:c r="G143" s="231" t="n">
        <x:v>5</x:v>
      </x:c>
      <x:c r="H143" s="231" t="inlineStr">
        <x:is>
          <x:t xml:space="preserve">5 — Foundational</x:t>
        </x:is>
      </x:c>
      <x:c r="I143" s="231" t="inlineStr">
        <x:is>
          <x:t xml:space="preserve">High</x:t>
        </x:is>
      </x:c>
      <x:c r="J143" s="231" t="str">
        <x:v>Uncommon</x:v>
      </x:c>
      <x:c r="K143" s="231" t="inlineStr">
        <x:is>
          <x:t xml:space="preserve">No</x:t>
        </x:is>
      </x:c>
      <x:c r="L143" s="231" t="inlineStr">
        <x:is>
          <x:t xml:space="preserve">Matthew 16:13–20; Mark 8:27–30; Luke 9:18–21 | First century AD | Shared canon</x:t>
        </x:is>
      </x:c>
      <x:c r="M143" s="231" t="inlineStr">
        <x:is>
          <x:t xml:space="preserve">Jesus Christ; Peter; Caesarea Philippi; Disciples</x:t>
        </x:is>
      </x:c>
      <x:c r="N143" s="231" t="inlineStr">
        <x:is>
          <x:t xml:space="preserve">Idea</x:t>
        </x:is>
      </x:c>
      <x:c r="O143" s="231"/>
      <x:c r="P143" s="231" t="n"/>
      <x:c r="Q143" s="247" t="n"/>
      <x:c r="R143" s="247" t="n"/>
      <x:c r="S143" s="214" t="inlineStr">
        <x:is>
          <x:t xml:space="preserve">Open for review</x:t>
        </x:is>
      </x:c>
    </x:row>
    <x:row r="144" s="202" customFormat="1" ht="92" customHeight="1">
      <x:c r="A144" s="231" t="inlineStr">
        <x:is>
          <x:t xml:space="preserve">BE-053</x:t>
        </x:is>
      </x:c>
      <x:c r="B144" s="231" t="inlineStr">
        <x:is>
          <x:t xml:space="preserve">The Transfiguration</x:t>
        </x:is>
      </x:c>
      <x:c r="C144" s="231" t="inlineStr">
        <x:is>
          <x:t xml:space="preserve">Scripture</x:t>
        </x:is>
      </x:c>
      <x:c r="D144" s="231" t="inlineStr">
        <x:is>
          <x:t xml:space="preserve">Biblical Events — Shared Canon</x:t>
        </x:is>
      </x:c>
      <x:c r="E144" s="231" t="inlineStr">
        <x:is>
          <x:t xml:space="preserve">Event</x:t>
        </x:is>
      </x:c>
      <x:c r="F144" s="231" t="inlineStr">
        <x:is>
          <x:t xml:space="preserve">Jesus is transfigured before Peter, James, and John as Moses and Elijah appear.</x:t>
        </x:is>
      </x:c>
      <x:c r="G144" s="231" t="n">
        <x:v>5</x:v>
      </x:c>
      <x:c r="H144" s="231" t="inlineStr">
        <x:is>
          <x:t xml:space="preserve">5 — Foundational</x:t>
        </x:is>
      </x:c>
      <x:c r="I144" s="231" t="inlineStr">
        <x:is>
          <x:t xml:space="preserve">Exceptional</x:t>
        </x:is>
      </x:c>
      <x:c r="J144" s="231" t="str">
        <x:v>Extraordinary</x:v>
      </x:c>
      <x:c r="K144" s="231" t="inlineStr">
        <x:is>
          <x:t xml:space="preserve">Yes</x:t>
        </x:is>
      </x:c>
      <x:c r="L144" s="231" t="inlineStr">
        <x:is>
          <x:t xml:space="preserve">Matthew 17:1–8; Mark 9:2–8; Luke 9:28–36 | First century AD | Shared canon</x:t>
        </x:is>
      </x:c>
      <x:c r="M144" s="231" t="inlineStr">
        <x:is>
          <x:t xml:space="preserve">Jesus Christ; Moses; Elijah; Peter; James; John; Absorbed / related source concepts: The Mount of Transfiguration</x:t>
        </x:is>
      </x:c>
      <x:c r="N144" s="231" t="inlineStr">
        <x:is>
          <x:t xml:space="preserve">Idea</x:t>
        </x:is>
      </x:c>
      <x:c r="O144" s="231"/>
      <x:c r="P144" s="231" t="inlineStr">
        <x:is>
          <x:t xml:space="preserve">About this subject / absorbed material:
• The Mount of Transfiguration: Unnamed high mountain where Jesus is transfigured before Peter, James, and John and appears with Moses and Elijah. Context: Matthew 17:1–8; Mark 9:2–8; Luke 9:28–36 | First century | Shared canon. Editorial nuance: The Gospels do not name the mountain. Traditional identifications such as Tabor or Hermon should not be presented as certain on the base card.</x:t>
        </x:is>
      </x:c>
      <x:c r="Q144" s="247" t="n"/>
      <x:c r="R144" s="247" t="n"/>
      <x:c r="S144" s="214" t="inlineStr">
        <x:is>
          <x:t xml:space="preserve">Open for review</x:t>
        </x:is>
      </x:c>
    </x:row>
    <x:row r="145" s="202" customFormat="1" ht="116" customHeight="1">
      <x:c r="A145" s="231" t="inlineStr">
        <x:is>
          <x:t xml:space="preserve">BE-054</x:t>
        </x:is>
      </x:c>
      <x:c r="B145" s="231" t="inlineStr">
        <x:is>
          <x:t xml:space="preserve">Raising of Lazarus</x:t>
        </x:is>
      </x:c>
      <x:c r="C145" s="231" t="inlineStr">
        <x:is>
          <x:t xml:space="preserve">Scripture</x:t>
        </x:is>
      </x:c>
      <x:c r="D145" s="231" t="inlineStr">
        <x:is>
          <x:t xml:space="preserve">Biblical Events — Shared Canon</x:t>
        </x:is>
      </x:c>
      <x:c r="E145" s="231" t="inlineStr">
        <x:is>
          <x:t xml:space="preserve">Event</x:t>
        </x:is>
      </x:c>
      <x:c r="F145" s="231" t="inlineStr">
        <x:is>
          <x:t xml:space="preserve">Jesus calls Lazarus from the tomb after four days, one of John's climactic signs.</x:t>
        </x:is>
      </x:c>
      <x:c r="G145" s="231" t="n">
        <x:v>5</x:v>
      </x:c>
      <x:c r="H145" s="231" t="inlineStr">
        <x:is>
          <x:t xml:space="preserve">5 — Foundational</x:t>
        </x:is>
      </x:c>
      <x:c r="I145" s="231" t="inlineStr">
        <x:is>
          <x:t xml:space="preserve">Exceptional</x:t>
        </x:is>
      </x:c>
      <x:c r="J145" s="231" t="str">
        <x:v>Rare</x:v>
      </x:c>
      <x:c r="K145" s="231" t="inlineStr">
        <x:is>
          <x:t xml:space="preserve">Yes</x:t>
        </x:is>
      </x:c>
      <x:c r="L145" s="231" t="inlineStr">
        <x:is>
          <x:t xml:space="preserve">John 11:1–44 | First century AD | Shared canon</x:t>
        </x:is>
      </x:c>
      <x:c r="M145" s="231" t="inlineStr">
        <x:is>
          <x:t xml:space="preserve">Jesus Christ; Lazarus; Mary of Bethany; Martha; Bethany</x:t>
        </x:is>
      </x:c>
      <x:c r="N145" s="231" t="inlineStr">
        <x:is>
          <x:t xml:space="preserve">Idea</x:t>
        </x:is>
      </x:c>
      <x:c r="O145" s="231"/>
      <x:c r="P145" s="231" t="inlineStr">
        <x:is>
          <x:t xml:space="preserve">About this subject / absorbed material:
• Bethany: Village near Jerusalem associated with Martha, Mary, Lazarus, Jesus' anointing, and the approach to the passion. Context: Luke 10:38–42; John 11–12; Mark 11 | First century | Shared canon.
• Lazarus of Bethany: Brother of Martha and Mary whom Jesus raises from the dead in John 11. Context: John 11–12 | First century | Shared canon.
• Lazarus's Grave Cloths: Lazarus emerges from the tomb still wrapped in burial cloths after Jesus calls him out. Context: John 11:43–44 | Gospel ministry | Shared canon.</x:t>
        </x:is>
      </x:c>
      <x:c r="Q145" s="247" t="n"/>
      <x:c r="R145" s="247" t="n"/>
      <x:c r="S145" s="214" t="inlineStr">
        <x:is>
          <x:t xml:space="preserve">Open for review</x:t>
        </x:is>
      </x:c>
    </x:row>
    <x:row r="146" s="202" customFormat="1" ht="56" customHeight="1">
      <x:c r="A146" s="231" t="inlineStr">
        <x:is>
          <x:t xml:space="preserve">BE-055</x:t>
        </x:is>
      </x:c>
      <x:c r="B146" s="231" t="inlineStr">
        <x:is>
          <x:t xml:space="preserve">Triumphal Entry</x:t>
        </x:is>
      </x:c>
      <x:c r="C146" s="231" t="inlineStr">
        <x:is>
          <x:t xml:space="preserve">Scripture</x:t>
        </x:is>
      </x:c>
      <x:c r="D146" s="231" t="inlineStr">
        <x:is>
          <x:t xml:space="preserve">Biblical Events — Shared Canon</x:t>
        </x:is>
      </x:c>
      <x:c r="E146" s="231" t="inlineStr">
        <x:is>
          <x:t xml:space="preserve">Event</x:t>
        </x:is>
      </x:c>
      <x:c r="F146" s="231" t="inlineStr">
        <x:is>
          <x:t xml:space="preserve">Jesus enters Jerusalem on a donkey to public acclaim shortly before his death.</x:t>
        </x:is>
      </x:c>
      <x:c r="G146" s="231" t="n">
        <x:v>5</x:v>
      </x:c>
      <x:c r="H146" s="231" t="inlineStr">
        <x:is>
          <x:t xml:space="preserve">5 — Foundational</x:t>
        </x:is>
      </x:c>
      <x:c r="I146" s="231" t="inlineStr">
        <x:is>
          <x:t xml:space="preserve">Exceptional</x:t>
        </x:is>
      </x:c>
      <x:c r="J146" s="231" t="str">
        <x:v>Rare</x:v>
      </x:c>
      <x:c r="K146" s="231" t="inlineStr">
        <x:is>
          <x:t xml:space="preserve">Yes</x:t>
        </x:is>
      </x:c>
      <x:c r="L146" s="231" t="inlineStr">
        <x:is>
          <x:t xml:space="preserve">Matthew 21:1–11; Mark 11:1–11; Luke 19:28–44; John 12:12–19 | Passion Week | Shared canon</x:t>
        </x:is>
      </x:c>
      <x:c r="M146" s="231" t="inlineStr">
        <x:is>
          <x:t xml:space="preserve">Jesus Christ; Jerusalem; Palm Branches; Disciples; Absorbed / related source concepts: Palm Branches</x:t>
        </x:is>
      </x:c>
      <x:c r="N146" s="231" t="inlineStr">
        <x:is>
          <x:t xml:space="preserve">Idea</x:t>
        </x:is>
      </x:c>
      <x:c r="O146" s="231"/>
      <x:c r="P146" s="231" t="inlineStr">
        <x:is>
          <x:t xml:space="preserve">About this subject / absorbed material:
• Palm Branches: Crowds use palm branches when welcoming Jesus into Jerusalem in John's account of the triumphal entry. Context: John 12:12–15 | Passion approach | Shared canon.</x:t>
        </x:is>
      </x:c>
      <x:c r="Q146" s="247" t="n"/>
      <x:c r="R146" s="247" t="n"/>
      <x:c r="S146" s="214" t="inlineStr">
        <x:is>
          <x:t xml:space="preserve">Open for review</x:t>
        </x:is>
      </x:c>
    </x:row>
    <x:row r="147" s="202" customFormat="1" ht="368" customHeight="1">
      <x:c r="A147" s="231" t="inlineStr">
        <x:is>
          <x:t xml:space="preserve">BE-056</x:t>
        </x:is>
      </x:c>
      <x:c r="B147" s="231" t="inlineStr">
        <x:is>
          <x:t xml:space="preserve">The Last Supper</x:t>
        </x:is>
      </x:c>
      <x:c r="C147" s="231" t="inlineStr">
        <x:is>
          <x:t xml:space="preserve">Scripture</x:t>
        </x:is>
      </x:c>
      <x:c r="D147" s="231" t="inlineStr">
        <x:is>
          <x:t xml:space="preserve">Biblical Events — Shared Canon</x:t>
        </x:is>
      </x:c>
      <x:c r="E147" s="231" t="inlineStr">
        <x:is>
          <x:t xml:space="preserve">Event</x:t>
        </x:is>
      </x:c>
      <x:c r="F147" s="231" t="inlineStr">
        <x:is>
          <x:t xml:space="preserve">Covers Jesus' final meal with the disciples, the institution of the bread and cup, the Upper Room setting, and the farewell teaching associated with the meal.</x:t>
        </x:is>
      </x:c>
      <x:c r="G147" s="231" t="n">
        <x:v>5</x:v>
      </x:c>
      <x:c r="H147" s="231" t="inlineStr">
        <x:is>
          <x:t xml:space="preserve">5 — Foundational</x:t>
        </x:is>
      </x:c>
      <x:c r="I147" s="231" t="inlineStr">
        <x:is>
          <x:t xml:space="preserve">Exceptional</x:t>
        </x:is>
      </x:c>
      <x:c r="J147" s="231" t="str">
        <x:v>Legendary</x:v>
      </x:c>
      <x:c r="K147" s="231" t="inlineStr">
        <x:is>
          <x:t xml:space="preserve">Yes</x:t>
        </x:is>
      </x:c>
      <x:c r="L147" s="231" t="inlineStr">
        <x:is>
          <x:t xml:space="preserve">Matthew 26:17–30; Mark 14:12–26; Luke 22:7–23; John 13–17; 1 Corinthians 11:23–26 | Passion Week | Shared canon</x:t>
        </x:is>
      </x:c>
      <x:c r="M147" s="231" t="inlineStr">
        <x:is>
          <x:t xml:space="preserve">Jesus Christ; Twelve Apostles; Eucharist/Lord's Supper; Passover; Absorbed / related source concepts: The Farewell Discourse; The Upper Room; Holy Communion / Eucharistic Gathering; Reformed Lord's Supper</x:t>
        </x:is>
      </x:c>
      <x:c r="N147" s="231" t="inlineStr">
        <x:is>
          <x:t xml:space="preserve">Idea</x:t>
        </x:is>
      </x:c>
      <x:c r="O147" s="231" t="str">
        <x:v>v16 approved rarity decision: Extraordinary -&gt; Legendary. User chose the Last Supper as the Legendary alternative to Pentecost. Component scores and the original scoring rationale are unchanged; diagnostic differences remain for the later calibration pass. This approves rarity only, not finished artwork or a hero-art budget. Earlier rarity notes are historical.</x:v>
      </x:c>
      <x:c r="P147" s="231" t="inlineStr">
        <x:is>
          <x:t xml:space="preserve">About this subject / absorbed material:
• The Farewell Discourse: Jesus prepares his disciples for his departure with teaching on love, the Spirit, abiding, suffering, and unity. Context: John 13–17 | Passion Week | Shared canon.
• The Upper Room: Traditional shorthand for the furnished upstairs room of the Last Supper and an early gathering place of the disciples. Context: Mark 14:12–16; Luke 22:7–13; Acts 1:13 | Passion/apostolic age | Shared canon. Editorial nuance: Acts does not explicitly state that its upstairs room is the identical room used for the Last Supper; avoid asserting identity as certain.
• Cup of the Last Supper: The cup given by Jesus at the Last Supper is associated with the new covenant in his blood. Context: Matthew 26:27–29; Luke 22:20; 1 Corinthians 11:25 | Passion / apostolic tradition | Shared canon.
• Bread and Cup of the Last Supper: Combines the bread and cup of the Last Supper into one still-life card representing the meal Jesus gave to his disciples. Context: Matthew 26:26; Mark 14:22; Luke 22:19; 1 Corinthians 11:23–24 | Passion / apostolic tradition | Shared canon.
Related context — distinct accounts, practices or background:
• Holy Communion / Eucharistic Gathering: Christians gather around bread and cup in obedience to Jesus' command, though traditions differ significantly on sacramental theology. Context: Apostolic age onward | Broad Christian practice. Editorial nuance: Theology of Christ's presence, sacrificial language, frequency, and admission to Communion differs substantially across traditions. Source carried forward (not reverified): https://www.churchofengland.org/prayer-and-worship/worship-texts-and-resources/common-worship/holy-communion-service
• Reformed Lord's Supper: Reformed churches celebrate Communion as covenantal remembrance and participation in Christ, with forms varying across Reformed confessions. Context: 16th century onward | Reformed. Source carried forward (not reverified): https://www.crcna.org/resources/church-resources/liturgical-forms/lords-supper/lords-supper-1994</x:t>
        </x:is>
      </x:c>
      <x:c r="Q147" s="247" t="n"/>
      <x:c r="R147" s="247" t="n"/>
      <x:c r="S147" s="214" t="inlineStr">
        <x:is>
          <x:t xml:space="preserve">Open for review</x:t>
        </x:is>
      </x:c>
    </x:row>
    <x:row r="148" s="202" customFormat="1" ht="56" customHeight="1">
      <x:c r="A148" s="231" t="inlineStr">
        <x:is>
          <x:t xml:space="preserve">BE-057</x:t>
        </x:is>
      </x:c>
      <x:c r="B148" s="231" t="inlineStr">
        <x:is>
          <x:t xml:space="preserve">Jesus Washes the Disciples' Feet</x:t>
        </x:is>
      </x:c>
      <x:c r="C148" s="231" t="inlineStr">
        <x:is>
          <x:t xml:space="preserve">Scripture</x:t>
        </x:is>
      </x:c>
      <x:c r="D148" s="231" t="inlineStr">
        <x:is>
          <x:t xml:space="preserve">Biblical Events — Shared Canon</x:t>
        </x:is>
      </x:c>
      <x:c r="E148" s="231" t="inlineStr">
        <x:is>
          <x:t xml:space="preserve">Event</x:t>
        </x:is>
      </x:c>
      <x:c r="F148" s="231" t="inlineStr">
        <x:is>
          <x:t xml:space="preserve">Jesus takes the role of a servant and washes his disciples' feet as an enacted lesson in humble love.</x:t>
        </x:is>
      </x:c>
      <x:c r="G148" s="231" t="n">
        <x:v>5</x:v>
      </x:c>
      <x:c r="H148" s="231" t="inlineStr">
        <x:is>
          <x:t xml:space="preserve">5 — Foundational</x:t>
        </x:is>
      </x:c>
      <x:c r="I148" s="231" t="inlineStr">
        <x:is>
          <x:t xml:space="preserve">Exceptional</x:t>
        </x:is>
      </x:c>
      <x:c r="J148" s="231" t="str">
        <x:v>Rare</x:v>
      </x:c>
      <x:c r="K148" s="231" t="inlineStr">
        <x:is>
          <x:t xml:space="preserve">Yes</x:t>
        </x:is>
      </x:c>
      <x:c r="L148" s="231" t="inlineStr">
        <x:is>
          <x:t xml:space="preserve">John 13:1–20 | Passion Week | Shared canon</x:t>
        </x:is>
      </x:c>
      <x:c r="M148" s="231" t="inlineStr">
        <x:is>
          <x:t xml:space="preserve">Jesus Christ; Peter; Disciples; Last Supper; Absorbed / related source concepts: Basin and Towel</x:t>
        </x:is>
      </x:c>
      <x:c r="N148" s="231" t="inlineStr">
        <x:is>
          <x:t xml:space="preserve">Idea</x:t>
        </x:is>
      </x:c>
      <x:c r="O148" s="231"/>
      <x:c r="P148" s="231" t="inlineStr">
        <x:is>
          <x:t xml:space="preserve">About this subject / absorbed material:
• Basin and Towel: Jesus' washing of the disciples' feet turns ordinary household objects into a memorable lesson in humble service. Context: John 13:4–17 | Passion | Shared canon.</x:t>
        </x:is>
      </x:c>
      <x:c r="Q148" s="247" t="n"/>
      <x:c r="R148" s="247" t="n"/>
      <x:c r="S148" s="214" t="inlineStr">
        <x:is>
          <x:t xml:space="preserve">Open for review</x:t>
        </x:is>
      </x:c>
    </x:row>
    <x:row r="149" s="202" customFormat="1" ht="56" customHeight="1">
      <x:c r="A149" s="231" t="inlineStr">
        <x:is>
          <x:t xml:space="preserve">BE-058</x:t>
        </x:is>
      </x:c>
      <x:c r="B149" s="231" t="inlineStr">
        <x:is>
          <x:t xml:space="preserve">Prayer in Gethsemane</x:t>
        </x:is>
      </x:c>
      <x:c r="C149" s="231" t="inlineStr">
        <x:is>
          <x:t xml:space="preserve">Scripture</x:t>
        </x:is>
      </x:c>
      <x:c r="D149" s="231" t="inlineStr">
        <x:is>
          <x:t xml:space="preserve">Biblical Events — Shared Canon</x:t>
        </x:is>
      </x:c>
      <x:c r="E149" s="231" t="inlineStr">
        <x:is>
          <x:t xml:space="preserve">Event</x:t>
        </x:is>
      </x:c>
      <x:c r="F149" s="231" t="inlineStr">
        <x:is>
          <x:t xml:space="preserve">Jesus prays in anguish before arrest, submitting to the Father's will.</x:t>
        </x:is>
      </x:c>
      <x:c r="G149" s="231" t="n">
        <x:v>5</x:v>
      </x:c>
      <x:c r="H149" s="231" t="inlineStr">
        <x:is>
          <x:t xml:space="preserve">5 — Foundational</x:t>
        </x:is>
      </x:c>
      <x:c r="I149" s="231" t="inlineStr">
        <x:is>
          <x:t xml:space="preserve">Exceptional</x:t>
        </x:is>
      </x:c>
      <x:c r="J149" s="231" t="str">
        <x:v>Rare</x:v>
      </x:c>
      <x:c r="K149" s="231" t="inlineStr">
        <x:is>
          <x:t xml:space="preserve">Yes</x:t>
        </x:is>
      </x:c>
      <x:c r="L149" s="231" t="inlineStr">
        <x:is>
          <x:t xml:space="preserve">Matthew 26:36–46; Mark 14:32–42; Luke 22:39–46 | Passion Week | Shared canon</x:t>
        </x:is>
      </x:c>
      <x:c r="M149" s="231" t="inlineStr">
        <x:is>
          <x:t xml:space="preserve">Jesus Christ; Peter; James; John; Gethsemane; Absorbed / related source concepts: Gethsemane</x:t>
        </x:is>
      </x:c>
      <x:c r="N149" s="231" t="inlineStr">
        <x:is>
          <x:t xml:space="preserve">Idea</x:t>
        </x:is>
      </x:c>
      <x:c r="O149" s="231"/>
      <x:c r="P149" s="231" t="inlineStr">
        <x:is>
          <x:t xml:space="preserve">About this subject / absorbed material:
• Gethsemane: Garden/place of prayer where Jesus is arrested after the Last Supper. Context: Matthew 26:36–56; Mark 14; Luke 22; John 18 | Passion | Shared canon.</x:t>
        </x:is>
      </x:c>
      <x:c r="Q149" s="247" t="n"/>
      <x:c r="R149" s="247" t="n"/>
      <x:c r="S149" s="214" t="inlineStr">
        <x:is>
          <x:t xml:space="preserve">Open for review</x:t>
        </x:is>
      </x:c>
    </x:row>
    <x:row r="150" s="202" customFormat="1" ht="56" customHeight="1">
      <x:c r="A150" s="231" t="inlineStr">
        <x:is>
          <x:t xml:space="preserve">BE-059</x:t>
        </x:is>
      </x:c>
      <x:c r="B150" s="231" t="inlineStr">
        <x:is>
          <x:t xml:space="preserve">Arrest of Jesus</x:t>
        </x:is>
      </x:c>
      <x:c r="C150" s="231" t="inlineStr">
        <x:is>
          <x:t xml:space="preserve">Scripture</x:t>
        </x:is>
      </x:c>
      <x:c r="D150" s="231" t="inlineStr">
        <x:is>
          <x:t xml:space="preserve">Biblical Events — Shared Canon</x:t>
        </x:is>
      </x:c>
      <x:c r="E150" s="231" t="inlineStr">
        <x:is>
          <x:t xml:space="preserve">Event</x:t>
        </x:is>
      </x:c>
      <x:c r="F150" s="231" t="inlineStr">
        <x:is>
          <x:t xml:space="preserve">Judas leads an armed group to Gethsemane and Jesus is taken into custody.</x:t>
        </x:is>
      </x:c>
      <x:c r="G150" s="231" t="n">
        <x:v>5</x:v>
      </x:c>
      <x:c r="H150" s="231" t="inlineStr">
        <x:is>
          <x:t xml:space="preserve">5 — Foundational</x:t>
        </x:is>
      </x:c>
      <x:c r="I150" s="231" t="inlineStr">
        <x:is>
          <x:t xml:space="preserve">Exceptional</x:t>
        </x:is>
      </x:c>
      <x:c r="J150" s="231" t="str">
        <x:v>Rare</x:v>
      </x:c>
      <x:c r="K150" s="231" t="inlineStr">
        <x:is>
          <x:t xml:space="preserve">Yes</x:t>
        </x:is>
      </x:c>
      <x:c r="L150" s="231" t="inlineStr">
        <x:is>
          <x:t xml:space="preserve">Matthew 26:47–56; Mark 14:43–52; Luke 22:47–53; John 18:1–12 | Passion Week | Shared canon</x:t>
        </x:is>
      </x:c>
      <x:c r="M150" s="231" t="inlineStr">
        <x:is>
          <x:t xml:space="preserve">Jesus Christ; Judas Iscariot; Peter; Gethsemane</x:t>
        </x:is>
      </x:c>
      <x:c r="N150" s="231" t="inlineStr">
        <x:is>
          <x:t xml:space="preserve">Idea</x:t>
        </x:is>
      </x:c>
      <x:c r="O150" s="231"/>
      <x:c r="P150" s="231" t="inlineStr">
        <x:is>
          <x:t xml:space="preserve">About this subject / absorbed material:
• Peter's Sword: A disciple's sword is used during Jesus' arrest before Jesus rejects violent resistance. Context: Matthew 26:51–52; John 18:10–11 | Passion | Shared canon.</x:t>
        </x:is>
      </x:c>
      <x:c r="Q150" s="247" t="n"/>
      <x:c r="R150" s="247" t="n"/>
      <x:c r="S150" s="214" t="inlineStr">
        <x:is>
          <x:t xml:space="preserve">Open for review</x:t>
        </x:is>
      </x:c>
    </x:row>
    <x:row r="151" s="202" customFormat="1" ht="38.25" customHeight="1">
      <x:c r="A151" s="231" t="inlineStr">
        <x:is>
          <x:t xml:space="preserve">BE-060</x:t>
        </x:is>
      </x:c>
      <x:c r="B151" s="231" t="inlineStr">
        <x:is>
          <x:t xml:space="preserve">Peter Denies Jesus</x:t>
        </x:is>
      </x:c>
      <x:c r="C151" s="231" t="inlineStr">
        <x:is>
          <x:t xml:space="preserve">Scripture</x:t>
        </x:is>
      </x:c>
      <x:c r="D151" s="231" t="inlineStr">
        <x:is>
          <x:t xml:space="preserve">Biblical Events — Shared Canon</x:t>
        </x:is>
      </x:c>
      <x:c r="E151" s="231" t="inlineStr">
        <x:is>
          <x:t xml:space="preserve">Event</x:t>
        </x:is>
      </x:c>
      <x:c r="F151" s="231" t="inlineStr">
        <x:is>
          <x:t xml:space="preserve">Peter denies knowing Jesus three times before the rooster crows.</x:t>
        </x:is>
      </x:c>
      <x:c r="G151" s="231" t="n">
        <x:v>5</x:v>
      </x:c>
      <x:c r="H151" s="231" t="inlineStr">
        <x:is>
          <x:t xml:space="preserve">5 — Foundational</x:t>
        </x:is>
      </x:c>
      <x:c r="I151" s="231" t="inlineStr">
        <x:is>
          <x:t xml:space="preserve">Exceptional</x:t>
        </x:is>
      </x:c>
      <x:c r="J151" s="231" t="str">
        <x:v>Rare</x:v>
      </x:c>
      <x:c r="K151" s="231" t="inlineStr">
        <x:is>
          <x:t xml:space="preserve">Yes</x:t>
        </x:is>
      </x:c>
      <x:c r="L151" s="231" t="inlineStr">
        <x:is>
          <x:t xml:space="preserve">Matthew 26:69–75; Mark 14:66–72; Luke 22:54–62; John 18:15–27 | Passion Week | Shared canon</x:t>
        </x:is>
      </x:c>
      <x:c r="M151" s="231" t="inlineStr">
        <x:is>
          <x:t xml:space="preserve">Peter; Jesus Christ; High Priest's Courtyard</x:t>
        </x:is>
      </x:c>
      <x:c r="N151" s="231" t="inlineStr">
        <x:is>
          <x:t xml:space="preserve">Idea</x:t>
        </x:is>
      </x:c>
      <x:c r="O151" s="231"/>
      <x:c r="P151" s="231" t="n"/>
      <x:c r="Q151" s="247" t="n"/>
      <x:c r="R151" s="247" t="n"/>
      <x:c r="S151" s="214" t="inlineStr">
        <x:is>
          <x:t xml:space="preserve">Open for review</x:t>
        </x:is>
      </x:c>
    </x:row>
    <x:row r="152" s="202" customFormat="1" ht="80" customHeight="1">
      <x:c r="A152" s="231" t="inlineStr">
        <x:is>
          <x:t xml:space="preserve">BE-061</x:t>
        </x:is>
      </x:c>
      <x:c r="B152" s="231" t="inlineStr">
        <x:is>
          <x:t xml:space="preserve">Jesus Before Pontius Pilate</x:t>
        </x:is>
      </x:c>
      <x:c r="C152" s="231" t="inlineStr">
        <x:is>
          <x:t xml:space="preserve">Scripture</x:t>
        </x:is>
      </x:c>
      <x:c r="D152" s="231" t="inlineStr">
        <x:is>
          <x:t xml:space="preserve">Biblical Events — Shared Canon</x:t>
        </x:is>
      </x:c>
      <x:c r="E152" s="231" t="inlineStr">
        <x:is>
          <x:t xml:space="preserve">Event</x:t>
        </x:is>
      </x:c>
      <x:c r="F152" s="231" t="inlineStr">
        <x:is>
          <x:t xml:space="preserve">Pilate interrogates Jesus and ultimately hands him over for crucifixion.</x:t>
        </x:is>
      </x:c>
      <x:c r="G152" s="231" t="n">
        <x:v>5</x:v>
      </x:c>
      <x:c r="H152" s="231" t="inlineStr">
        <x:is>
          <x:t xml:space="preserve">5 — Foundational</x:t>
        </x:is>
      </x:c>
      <x:c r="I152" s="231" t="inlineStr">
        <x:is>
          <x:t xml:space="preserve">Exceptional</x:t>
        </x:is>
      </x:c>
      <x:c r="J152" s="231" t="str">
        <x:v>Rare</x:v>
      </x:c>
      <x:c r="K152" s="231" t="inlineStr">
        <x:is>
          <x:t xml:space="preserve">Yes</x:t>
        </x:is>
      </x:c>
      <x:c r="L152" s="231" t="inlineStr">
        <x:is>
          <x:t xml:space="preserve">Matthew 27:11–26; Mark 15:1–15; Luke 23:1–25; John 18:28–19:16 | Passion Week | Shared canon</x:t>
        </x:is>
      </x:c>
      <x:c r="M152" s="231" t="inlineStr">
        <x:is>
          <x:t xml:space="preserve">Jesus Christ; Pontius Pilate; Barabbas; Jerusalem; Absorbed / related source concepts: The Praetorium</x:t>
        </x:is>
      </x:c>
      <x:c r="N152" s="231" t="inlineStr">
        <x:is>
          <x:t xml:space="preserve">Idea</x:t>
        </x:is>
      </x:c>
      <x:c r="O152" s="231"/>
      <x:c r="P152" s="231" t="inlineStr">
        <x:is>
          <x:t xml:space="preserve">About this subject / absorbed material:
• The Praetorium: Roman governor's headquarters in Jerusalem where Jesus is tried and mocked in the passion narratives. Context: Matthew 27:27; Mark 15:16; John 18:28–19:16 | Passion | Shared canon. Editorial nuance: The exact Jerusalem building meant by the praetorium is debated; do not hard-code one archaeological reconstruction.</x:t>
        </x:is>
      </x:c>
      <x:c r="Q152" s="247" t="n"/>
      <x:c r="R152" s="247" t="n"/>
      <x:c r="S152" s="214" t="inlineStr">
        <x:is>
          <x:t xml:space="preserve">Open for review</x:t>
        </x:is>
      </x:c>
    </x:row>
    <x:row r="153" s="202" customFormat="1" ht="25.5" customHeight="1">
      <x:c r="A153" s="231" t="inlineStr">
        <x:is>
          <x:t xml:space="preserve">BE-062</x:t>
        </x:is>
      </x:c>
      <x:c r="B153" s="231" t="inlineStr">
        <x:is>
          <x:t xml:space="preserve">The Scourging and Mocking of Jesus</x:t>
        </x:is>
      </x:c>
      <x:c r="C153" s="231" t="inlineStr">
        <x:is>
          <x:t xml:space="preserve">Scripture</x:t>
        </x:is>
      </x:c>
      <x:c r="D153" s="231" t="inlineStr">
        <x:is>
          <x:t xml:space="preserve">Biblical Events — Shared Canon</x:t>
        </x:is>
      </x:c>
      <x:c r="E153" s="231" t="inlineStr">
        <x:is>
          <x:t xml:space="preserve">Event</x:t>
        </x:is>
      </x:c>
      <x:c r="F153" s="231" t="inlineStr">
        <x:is>
          <x:t xml:space="preserve">Roman soldiers scourge and mock Jesus with a robe, crown of thorns, and false homage.</x:t>
        </x:is>
      </x:c>
      <x:c r="G153" s="231" t="n">
        <x:v>5</x:v>
      </x:c>
      <x:c r="H153" s="231" t="inlineStr">
        <x:is>
          <x:t xml:space="preserve">5 — Foundational</x:t>
        </x:is>
      </x:c>
      <x:c r="I153" s="231" t="inlineStr">
        <x:is>
          <x:t xml:space="preserve">High</x:t>
        </x:is>
      </x:c>
      <x:c r="J153" s="231" t="str">
        <x:v>Rare</x:v>
      </x:c>
      <x:c r="K153" s="231" t="inlineStr">
        <x:is>
          <x:t xml:space="preserve">No</x:t>
        </x:is>
      </x:c>
      <x:c r="L153" s="231" t="inlineStr">
        <x:is>
          <x:t xml:space="preserve">Matthew 27:26–31; Mark 15:15–20; John 19:1–3 | Passion Week | Shared canon</x:t>
        </x:is>
      </x:c>
      <x:c r="M153" s="231" t="inlineStr">
        <x:is>
          <x:t xml:space="preserve">Jesus Christ; Roman Soldiers; Crown of Thorns</x:t>
        </x:is>
      </x:c>
      <x:c r="N153" s="231" t="inlineStr">
        <x:is>
          <x:t xml:space="preserve">Idea</x:t>
        </x:is>
      </x:c>
      <x:c r="O153" s="231" t="str">
        <x:v>Violent subject; art should be reverent and avoid gratuitous gore.
v20: User approved the v19 rarity baseline: Uncommon → Rare. Tier approved; artwork completion is not implied. Rationale and conditions: Rarity Review.</x:v>
      </x:c>
      <x:c r="P153" s="231" t="n"/>
      <x:c r="Q153" s="247" t="n"/>
      <x:c r="R153" s="247" t="n"/>
      <x:c r="S153" s="214" t="inlineStr">
        <x:is>
          <x:t xml:space="preserve">Open for review</x:t>
        </x:is>
      </x:c>
    </x:row>
    <x:row r="154" s="202" customFormat="1" ht="224" customHeight="1">
      <x:c r="A154" s="231" t="inlineStr">
        <x:is>
          <x:t xml:space="preserve">BE-063</x:t>
        </x:is>
      </x:c>
      <x:c r="B154" s="231" t="inlineStr">
        <x:is>
          <x:t xml:space="preserve">The Crucifixion</x:t>
        </x:is>
      </x:c>
      <x:c r="C154" s="231" t="inlineStr">
        <x:is>
          <x:t xml:space="preserve">Scripture</x:t>
        </x:is>
      </x:c>
      <x:c r="D154" s="231" t="inlineStr">
        <x:is>
          <x:t xml:space="preserve">Biblical Events — Shared Canon</x:t>
        </x:is>
      </x:c>
      <x:c r="E154" s="231" t="inlineStr">
        <x:is>
          <x:t xml:space="preserve">Event</x:t>
        </x:is>
      </x:c>
      <x:c r="F154" s="231" t="inlineStr">
        <x:is>
          <x:t xml:space="preserve">Centers the crucifixion at Golgotha and incorporates Jesus' death and the later Good Friday/Holy Week remembrance of the passion.</x:t>
        </x:is>
      </x:c>
      <x:c r="G154" s="231" t="n">
        <x:v>5</x:v>
      </x:c>
      <x:c r="H154" s="231" t="inlineStr">
        <x:is>
          <x:t xml:space="preserve">5 — Foundational</x:t>
        </x:is>
      </x:c>
      <x:c r="I154" s="231" t="inlineStr">
        <x:is>
          <x:t xml:space="preserve">Exceptional</x:t>
        </x:is>
      </x:c>
      <x:c r="J154" s="231" t="str">
        <x:v>Legendary</x:v>
      </x:c>
      <x:c r="K154" s="231" t="inlineStr">
        <x:is>
          <x:t xml:space="preserve">Yes</x:t>
        </x:is>
      </x:c>
      <x:c r="L154" s="231" t="inlineStr">
        <x:is>
          <x:t xml:space="preserve">Matthew 27:32–56; Mark 15:21–41; Luke 23:26–49; John 19:16–37 | Passion Week | Shared canon</x:t>
        </x:is>
      </x:c>
      <x:c r="M154" s="231" t="inlineStr">
        <x:is>
          <x:t xml:space="preserve">Jesus Christ; Mary; John; Roman Soldiers; Golgotha; Absorbed / related source concepts: The Death of Jesus; Golgotha / Calvary; Good Friday; Holy Week</x:t>
        </x:is>
      </x:c>
      <x:c r="N154" s="231" t="inlineStr">
        <x:is>
          <x:t xml:space="preserve">Idea</x:t>
        </x:is>
      </x:c>
      <x:c r="O154" s="231"/>
      <x:c r="P154" s="231" t="inlineStr">
        <x:is>
          <x:t xml:space="preserve">About this subject / absorbed material:
• The Death of Jesus: Focuses on Jesus' final moments and death on the cross. Context: Matthew 27:45–54; Mark 15:33–39; Luke 23:44–49; John 19:28–37 | Passion Week | Shared canon.
• Golgotha / Calvary: Place of Jesus' crucifixion outside Jerusalem; one of Christianity's central narrative locations. Context: Matthew 27:33; Mark 15:22; Luke 23:33; John 19:17 | Passion | Shared canon.
Related context — distinct accounts, practices or background:
• Good Friday: A solemn commemoration of Christ's crucifixion and death, commonly marked by Scripture, prayer, fasting, and restrained worship. Context: Ancient Church onward | Broad Christian practice. Source carried forward (not reverified): https://www.churchofengland.org/prayer-and-worship/worship-texts-and-resources/common-worship
• Holy Week: The final week before Easter intensifies remembrance of Christ's passion, death, burial, and resurrection. Context: Ancient Church onward | Broad liturgical Christianity. Source carried forward (not reverified): https://www.churchofengland.org/prayer-and-worship/worship-texts-and-resources/common-worship</x:t>
        </x:is>
      </x:c>
      <x:c r="Q154" s="247" t="n"/>
      <x:c r="R154" s="247" t="n"/>
      <x:c r="S154" s="214" t="inlineStr">
        <x:is>
          <x:t xml:space="preserve">Open for review</x:t>
        </x:is>
      </x:c>
    </x:row>
    <x:row r="155" s="202" customFormat="1" ht="104" customHeight="1">
      <x:c r="A155" s="231" t="inlineStr">
        <x:is>
          <x:t xml:space="preserve">BE-064</x:t>
        </x:is>
      </x:c>
      <x:c r="B155" s="231" t="inlineStr">
        <x:is>
          <x:t xml:space="preserve">Burial of Jesus</x:t>
        </x:is>
      </x:c>
      <x:c r="C155" s="231" t="inlineStr">
        <x:is>
          <x:t xml:space="preserve">Scripture</x:t>
        </x:is>
      </x:c>
      <x:c r="D155" s="231" t="inlineStr">
        <x:is>
          <x:t xml:space="preserve">Biblical Events — Shared Canon</x:t>
        </x:is>
      </x:c>
      <x:c r="E155" s="231" t="inlineStr">
        <x:is>
          <x:t xml:space="preserve">Event</x:t>
        </x:is>
      </x:c>
      <x:c r="F155" s="231" t="inlineStr">
        <x:is>
          <x:t xml:space="preserve">Joseph of Arimathea and others place Jesus' body in a new tomb before the Sabbath.</x:t>
        </x:is>
      </x:c>
      <x:c r="G155" s="231" t="n">
        <x:v>5</x:v>
      </x:c>
      <x:c r="H155" s="231" t="inlineStr">
        <x:is>
          <x:t xml:space="preserve">5 — Foundational</x:t>
        </x:is>
      </x:c>
      <x:c r="I155" s="231" t="inlineStr">
        <x:is>
          <x:t xml:space="preserve">Exceptional</x:t>
        </x:is>
      </x:c>
      <x:c r="J155" s="231" t="str">
        <x:v>Rare</x:v>
      </x:c>
      <x:c r="K155" s="231" t="inlineStr">
        <x:is>
          <x:t xml:space="preserve">Yes</x:t>
        </x:is>
      </x:c>
      <x:c r="L155" s="231" t="inlineStr">
        <x:is>
          <x:t xml:space="preserve">Matthew 27:57–61; Mark 15:42–47; Luke 23:50–56; John 19:38–42 | Passion Week | Shared canon</x:t>
        </x:is>
      </x:c>
      <x:c r="M155" s="231" t="inlineStr">
        <x:is>
          <x:t xml:space="preserve">Jesus Christ; Joseph of Arimathea; Nicodemus; Tomb</x:t>
        </x:is>
      </x:c>
      <x:c r="N155" s="231" t="inlineStr">
        <x:is>
          <x:t xml:space="preserve">Idea</x:t>
        </x:is>
      </x:c>
      <x:c r="O155" s="231"/>
      <x:c r="P155" s="231" t="inlineStr">
        <x:is>
          <x:t xml:space="preserve">About this subject / absorbed material:
• Burial Spices: Myrrh, aloes, and prepared spices accompany Jesus' burial and the women's later visit to the tomb. Context: Luke 23:56; 24:1; John 19:39–40 | Passion / Resurrection | Shared canon.
• Burial Cloth and Spices of Jesus: Combines the linen burial cloth and burial spices associated with Jesus' burial into one tomb-focused still-life card. Context: Matthew 27:59; Mark 15:46; Luke 23:53 | Passion / Burial | Shared canon.</x:t>
        </x:is>
      </x:c>
      <x:c r="Q155" s="247" t="n"/>
      <x:c r="R155" s="247" t="n"/>
      <x:c r="S155" s="214" t="inlineStr">
        <x:is>
          <x:t xml:space="preserve">Open for review</x:t>
        </x:is>
      </x:c>
    </x:row>
    <x:row r="156" s="202" customFormat="1" ht="272" customHeight="1">
      <x:c r="A156" s="231" t="inlineStr">
        <x:is>
          <x:t xml:space="preserve">BE-065</x:t>
        </x:is>
      </x:c>
      <x:c r="B156" s="231" t="inlineStr">
        <x:is>
          <x:t xml:space="preserve">The Resurrection</x:t>
        </x:is>
      </x:c>
      <x:c r="C156" s="231" t="inlineStr">
        <x:is>
          <x:t xml:space="preserve">Scripture</x:t>
        </x:is>
      </x:c>
      <x:c r="D156" s="231" t="inlineStr">
        <x:is>
          <x:t xml:space="preserve">Biblical Events — Shared Canon</x:t>
        </x:is>
      </x:c>
      <x:c r="E156" s="231" t="inlineStr">
        <x:is>
          <x:t xml:space="preserve">Event</x:t>
        </x:is>
      </x:c>
      <x:c r="F156" s="231" t="inlineStr">
        <x:is>
          <x:t xml:space="preserve">Centers Christ's resurrection through the empty-tomb narrative, the women's discovery, and the later Christian celebration of Easter/Pascha.</x:t>
        </x:is>
      </x:c>
      <x:c r="G156" s="231" t="n">
        <x:v>5</x:v>
      </x:c>
      <x:c r="H156" s="231" t="inlineStr">
        <x:is>
          <x:t xml:space="preserve">5 — Foundational</x:t>
        </x:is>
      </x:c>
      <x:c r="I156" s="231" t="inlineStr">
        <x:is>
          <x:t xml:space="preserve">Exceptional</x:t>
        </x:is>
      </x:c>
      <x:c r="J156" s="231" t="str">
        <x:v>Legendary</x:v>
      </x:c>
      <x:c r="K156" s="231" t="inlineStr">
        <x:is>
          <x:t xml:space="preserve">Yes</x:t>
        </x:is>
      </x:c>
      <x:c r="L156" s="231" t="inlineStr">
        <x:is>
          <x:t xml:space="preserve">Matthew 28; Mark 16; Luke 24; John 20 | First Easter | Shared canon</x:t>
        </x:is>
      </x:c>
      <x:c r="M156" s="231" t="inlineStr">
        <x:is>
          <x:t xml:space="preserve">Jesus Christ; Empty Tomb; Mary Magdalene; Apostles; Absorbed / related source concepts: Women Discover the Empty Tomb; The Empty Tomb; Stone of Jesus' Tomb; Pascha / Early Christian Easter; Easter / Pascha</x:t>
        </x:is>
      </x:c>
      <x:c r="N156" s="231" t="inlineStr">
        <x:is>
          <x:t xml:space="preserve">Idea</x:t>
        </x:is>
      </x:c>
      <x:c r="O156" s="231"/>
      <x:c r="P156" s="231" t="inlineStr">
        <x:is>
          <x:t xml:space="preserve">About this subject / absorbed material:
• Women Discover the Empty Tomb: Women arrive at the tomb and become the first witnesses to its emptiness and resurrection announcement. Context: Matthew 28:1–10; Mark 16:1–8; Luke 24:1–12; John 20:1–18 | First Easter | Shared canon.
• The Empty Tomb: Tomb found empty after Jesus' burial, anchoring the Gospel resurrection narratives. Context: Matthew 28; Mark 16; Luke 24; John 20 | Resurrection | Shared canon.
• Stone of Jesus' Tomb: The large stone sealing Jesus' tomb becomes central to burial, guard, and resurrection imagery. Context: Matthew 27:60; Mark 15:46; 16:3–4 | Passion / Resurrection | Shared canon.
Related context — distinct accounts, practices or background:
• Pascha / Early Christian Easter: The annual Christian celebration of Christ's passion and resurrection became the central feast of the early liturgical calendar. Context: 2nd–5th centuries | Early Church. Source carried forward (not reverified): https://www.oca.org/orthodoxy/the-orthodox-faith/church-history/second-century/the-apostolic-fathers
• Easter / Pascha: The annual celebration of Christ's resurrection stands at the center of the Christian liturgical year. Context: Apostolic/ancient Church onward | Broad Christian practice. Source carried forward (not reverified): https://www.churchofengland.org/prayer-and-worship/worship-texts-and-resources/common-worship</x:t>
        </x:is>
      </x:c>
      <x:c r="Q156" s="247" t="n"/>
      <x:c r="R156" s="247" t="n"/>
      <x:c r="S156" s="214" t="inlineStr">
        <x:is>
          <x:t xml:space="preserve">Open for review</x:t>
        </x:is>
      </x:c>
    </x:row>
    <x:row r="157" s="202" customFormat="1" ht="25.5" customHeight="1">
      <x:c r="A157" s="231" t="inlineStr">
        <x:is>
          <x:t xml:space="preserve">BE-066</x:t>
        </x:is>
      </x:c>
      <x:c r="B157" s="231" t="inlineStr">
        <x:is>
          <x:t xml:space="preserve">Jesus Appears to Mary Magdalene</x:t>
        </x:is>
      </x:c>
      <x:c r="C157" s="231" t="inlineStr">
        <x:is>
          <x:t xml:space="preserve">Scripture</x:t>
        </x:is>
      </x:c>
      <x:c r="D157" s="231" t="inlineStr">
        <x:is>
          <x:t xml:space="preserve">Biblical Events — Shared Canon</x:t>
        </x:is>
      </x:c>
      <x:c r="E157" s="231" t="inlineStr">
        <x:is>
          <x:t xml:space="preserve">Event</x:t>
        </x:is>
      </x:c>
      <x:c r="F157" s="231" t="inlineStr">
        <x:is>
          <x:t xml:space="preserve">The risen Jesus calls Mary by name outside the tomb and sends her to announce the news.</x:t>
        </x:is>
      </x:c>
      <x:c r="G157" s="231" t="n">
        <x:v>5</x:v>
      </x:c>
      <x:c r="H157" s="231" t="inlineStr">
        <x:is>
          <x:t xml:space="preserve">5 — Foundational</x:t>
        </x:is>
      </x:c>
      <x:c r="I157" s="231" t="inlineStr">
        <x:is>
          <x:t xml:space="preserve">Exceptional</x:t>
        </x:is>
      </x:c>
      <x:c r="J157" s="231" t="str">
        <x:v>Rare</x:v>
      </x:c>
      <x:c r="K157" s="231" t="inlineStr">
        <x:is>
          <x:t xml:space="preserve">Yes</x:t>
        </x:is>
      </x:c>
      <x:c r="L157" s="231" t="inlineStr">
        <x:is>
          <x:t xml:space="preserve">John 20:11–18 | First Easter | Shared canon</x:t>
        </x:is>
      </x:c>
      <x:c r="M157" s="231" t="inlineStr">
        <x:is>
          <x:t xml:space="preserve">Jesus Christ; Mary Magdalene; Empty Tomb</x:t>
        </x:is>
      </x:c>
      <x:c r="N157" s="231" t="inlineStr">
        <x:is>
          <x:t xml:space="preserve">Idea</x:t>
        </x:is>
      </x:c>
      <x:c r="O157" s="231"/>
      <x:c r="P157" s="231" t="n"/>
      <x:c r="Q157" s="247" t="n"/>
      <x:c r="R157" s="247" t="n"/>
      <x:c r="S157" s="214" t="inlineStr">
        <x:is>
          <x:t xml:space="preserve">Open for review</x:t>
        </x:is>
      </x:c>
    </x:row>
    <x:row r="158" s="202" customFormat="1" ht="104" customHeight="1">
      <x:c r="A158" s="231" t="inlineStr">
        <x:is>
          <x:t xml:space="preserve">BE-067</x:t>
        </x:is>
      </x:c>
      <x:c r="B158" s="231" t="inlineStr">
        <x:is>
          <x:t xml:space="preserve">Road to Emmaus</x:t>
        </x:is>
      </x:c>
      <x:c r="C158" s="231" t="inlineStr">
        <x:is>
          <x:t xml:space="preserve">Scripture</x:t>
        </x:is>
      </x:c>
      <x:c r="D158" s="231" t="inlineStr">
        <x:is>
          <x:t xml:space="preserve">Biblical Events — Shared Canon</x:t>
        </x:is>
      </x:c>
      <x:c r="E158" s="231" t="inlineStr">
        <x:is>
          <x:t xml:space="preserve">Event</x:t>
        </x:is>
      </x:c>
      <x:c r="F158" s="231" t="inlineStr">
        <x:is>
          <x:t xml:space="preserve">Follows the risen Jesus with two disciples on the road to Emmaus and incorporates the geography and destination of the journey.</x:t>
        </x:is>
      </x:c>
      <x:c r="G158" s="231" t="n">
        <x:v>5</x:v>
      </x:c>
      <x:c r="H158" s="231" t="inlineStr">
        <x:is>
          <x:t xml:space="preserve">5 — Foundational</x:t>
        </x:is>
      </x:c>
      <x:c r="I158" s="231" t="inlineStr">
        <x:is>
          <x:t xml:space="preserve">Exceptional</x:t>
        </x:is>
      </x:c>
      <x:c r="J158" s="231" t="str">
        <x:v>Rare</x:v>
      </x:c>
      <x:c r="K158" s="231" t="inlineStr">
        <x:is>
          <x:t xml:space="preserve">Yes</x:t>
        </x:is>
      </x:c>
      <x:c r="L158" s="231" t="inlineStr">
        <x:is>
          <x:t xml:space="preserve">Luke 24:13–35 | First Easter | Shared canon</x:t>
        </x:is>
      </x:c>
      <x:c r="M158" s="231" t="inlineStr">
        <x:is>
          <x:t xml:space="preserve">Jesus Christ; Cleopas; Emmaus; Resurrection; Absorbed / related source concepts: Emmaus; The Road to Emmaus</x:t>
        </x:is>
      </x:c>
      <x:c r="N158" s="231" t="inlineStr">
        <x:is>
          <x:t xml:space="preserve">Idea</x:t>
        </x:is>
      </x:c>
      <x:c r="O158" s="231"/>
      <x:c r="P158" s="231" t="inlineStr">
        <x:is>
          <x:t xml:space="preserve">About this subject / absorbed material:
• Emmaus: Village reached by two disciples who encounter the risen Jesus on the day of resurrection. Context: Luke 24:13–35 | Resurrection | Shared canon. Editorial nuance: The precise location of biblical Emmaus is disputed among several proposed sites.
• The Road to Emmaus: Journey setting where the risen Jesus interprets the Scriptures to two disciples before being recognized at the meal. Context: Luke 24:13–35 | Resurrection | Shared canon.</x:t>
        </x:is>
      </x:c>
      <x:c r="Q158" s="247" t="n"/>
      <x:c r="R158" s="247" t="n"/>
      <x:c r="S158" s="214" t="inlineStr">
        <x:is>
          <x:t xml:space="preserve">Open for review</x:t>
        </x:is>
      </x:c>
    </x:row>
    <x:row r="159" s="202" customFormat="1" ht="56" customHeight="1">
      <x:c r="A159" s="231" t="inlineStr">
        <x:is>
          <x:t xml:space="preserve">BE-068</x:t>
        </x:is>
      </x:c>
      <x:c r="B159" s="231" t="inlineStr">
        <x:is>
          <x:t xml:space="preserve">Thomas Sees the Risen Jesus</x:t>
        </x:is>
      </x:c>
      <x:c r="C159" s="231" t="inlineStr">
        <x:is>
          <x:t xml:space="preserve">Scripture</x:t>
        </x:is>
      </x:c>
      <x:c r="D159" s="231" t="inlineStr">
        <x:is>
          <x:t xml:space="preserve">Biblical Events — Shared Canon</x:t>
        </x:is>
      </x:c>
      <x:c r="E159" s="231" t="inlineStr">
        <x:is>
          <x:t xml:space="preserve">Event</x:t>
        </x:is>
      </x:c>
      <x:c r="F159" s="231" t="inlineStr">
        <x:is>
          <x:t xml:space="preserve">Thomas moves from doubt to confession when Jesus appears and invites him to see the wounds.</x:t>
        </x:is>
      </x:c>
      <x:c r="G159" s="231" t="n">
        <x:v>5</x:v>
      </x:c>
      <x:c r="H159" s="231" t="inlineStr">
        <x:is>
          <x:t xml:space="preserve">5 — Foundational</x:t>
        </x:is>
      </x:c>
      <x:c r="I159" s="231" t="inlineStr">
        <x:is>
          <x:t xml:space="preserve">Exceptional</x:t>
        </x:is>
      </x:c>
      <x:c r="J159" s="231" t="str">
        <x:v>Rare</x:v>
      </x:c>
      <x:c r="K159" s="231" t="inlineStr">
        <x:is>
          <x:t xml:space="preserve">Yes</x:t>
        </x:is>
      </x:c>
      <x:c r="L159" s="231" t="inlineStr">
        <x:is>
          <x:t xml:space="preserve">John 20:24–29 | Resurrection appearances | Shared canon</x:t>
        </x:is>
      </x:c>
      <x:c r="M159" s="231" t="inlineStr">
        <x:is>
          <x:t xml:space="preserve">Jesus Christ; Thomas; Apostles; Absorbed / related source concepts: Jesus Appears to the Disciples</x:t>
        </x:is>
      </x:c>
      <x:c r="N159" s="231" t="inlineStr">
        <x:is>
          <x:t xml:space="preserve">Idea</x:t>
        </x:is>
      </x:c>
      <x:c r="O159" s="231"/>
      <x:c r="P159" s="231" t="inlineStr">
        <x:is>
          <x:t xml:space="preserve">About this subject / absorbed material:
• Jesus Appears to the Disciples: Jesus appears among the gathered disciples, showing his wounds and commissioning them. Context: Luke 24:36–49; John 20:19–23 | Resurrection appearances | Shared canon.</x:t>
        </x:is>
      </x:c>
      <x:c r="Q159" s="247" t="n"/>
      <x:c r="R159" s="247" t="n"/>
      <x:c r="S159" s="214" t="inlineStr">
        <x:is>
          <x:t xml:space="preserve">Open for review</x:t>
        </x:is>
      </x:c>
    </x:row>
    <x:row r="160" s="202" customFormat="1" ht="76.5" customHeight="1">
      <x:c r="A160" s="231" t="inlineStr">
        <x:is>
          <x:t xml:space="preserve">BE-069</x:t>
        </x:is>
      </x:c>
      <x:c r="B160" s="231" t="inlineStr">
        <x:is>
          <x:t xml:space="preserve">The Great Commission</x:t>
        </x:is>
      </x:c>
      <x:c r="C160" s="231" t="inlineStr">
        <x:is>
          <x:t xml:space="preserve">Scripture</x:t>
        </x:is>
      </x:c>
      <x:c r="D160" s="231" t="inlineStr">
        <x:is>
          <x:t xml:space="preserve">Biblical Events — Shared Canon</x:t>
        </x:is>
      </x:c>
      <x:c r="E160" s="231" t="inlineStr">
        <x:is>
          <x:t xml:space="preserve">Event</x:t>
        </x:is>
      </x:c>
      <x:c r="F160" s="231" t="inlineStr">
        <x:is>
          <x:t xml:space="preserve">The risen Jesus commands his disciples to make disciples of all nations and baptize in the triune name.</x:t>
        </x:is>
      </x:c>
      <x:c r="G160" s="231" t="n">
        <x:v>5</x:v>
      </x:c>
      <x:c r="H160" s="231" t="inlineStr">
        <x:is>
          <x:t xml:space="preserve">5 — Foundational</x:t>
        </x:is>
      </x:c>
      <x:c r="I160" s="231" t="inlineStr">
        <x:is>
          <x:t xml:space="preserve">Exceptional</x:t>
        </x:is>
      </x:c>
      <x:c r="J160" s="231" t="str">
        <x:v>Extraordinary</x:v>
      </x:c>
      <x:c r="K160" s="231" t="inlineStr">
        <x:is>
          <x:t xml:space="preserve">Yes</x:t>
        </x:is>
      </x:c>
      <x:c r="L160" s="231" t="inlineStr">
        <x:is>
          <x:t xml:space="preserve">Matthew 28:16–20 | Resurrection appearances | Shared canon</x:t>
        </x:is>
      </x:c>
      <x:c r="M160" s="231" t="inlineStr">
        <x:is>
          <x:t xml:space="preserve">Jesus Christ; Apostles; Baptism; Nations</x:t>
        </x:is>
      </x:c>
      <x:c r="N160" s="231" t="inlineStr">
        <x:is>
          <x:t xml:space="preserve">Idea</x:t>
        </x:is>
      </x:c>
      <x:c r="O160" s="231"/>
      <x:c r="P160" s="231" t="n"/>
      <x:c r="Q160" s="247" t="n"/>
      <x:c r="R160" s="247" t="n"/>
      <x:c r="S160" s="214" t="inlineStr">
        <x:is>
          <x:t xml:space="preserve">Open for review</x:t>
        </x:is>
      </x:c>
    </x:row>
    <x:row r="161" s="202" customFormat="1" ht="38.25" customHeight="1">
      <x:c r="A161" s="231" t="inlineStr">
        <x:is>
          <x:t xml:space="preserve">BE-070</x:t>
        </x:is>
      </x:c>
      <x:c r="B161" s="231" t="inlineStr">
        <x:is>
          <x:t xml:space="preserve">The Ascension</x:t>
        </x:is>
      </x:c>
      <x:c r="C161" s="231" t="inlineStr">
        <x:is>
          <x:t xml:space="preserve">Scripture</x:t>
        </x:is>
      </x:c>
      <x:c r="D161" s="231" t="inlineStr">
        <x:is>
          <x:t xml:space="preserve">Biblical Events — Shared Canon</x:t>
        </x:is>
      </x:c>
      <x:c r="E161" s="231" t="inlineStr">
        <x:is>
          <x:t xml:space="preserve">Event</x:t>
        </x:is>
      </x:c>
      <x:c r="F161" s="231" t="inlineStr">
        <x:is>
          <x:t xml:space="preserve">Jesus ascends from the disciples' sight and promises the coming of the Spirit and his future return.</x:t>
        </x:is>
      </x:c>
      <x:c r="G161" s="231" t="n">
        <x:v>5</x:v>
      </x:c>
      <x:c r="H161" s="231" t="inlineStr">
        <x:is>
          <x:t xml:space="preserve">5 — Foundational</x:t>
        </x:is>
      </x:c>
      <x:c r="I161" s="231" t="inlineStr">
        <x:is>
          <x:t xml:space="preserve">Exceptional</x:t>
        </x:is>
      </x:c>
      <x:c r="J161" s="231" t="str">
        <x:v>Extraordinary</x:v>
      </x:c>
      <x:c r="K161" s="231" t="inlineStr">
        <x:is>
          <x:t xml:space="preserve">Yes</x:t>
        </x:is>
      </x:c>
      <x:c r="L161" s="231" t="inlineStr">
        <x:is>
          <x:t xml:space="preserve">Luke 24:50–53; Acts 1:6–11 | Apostolic age | Shared canon</x:t>
        </x:is>
      </x:c>
      <x:c r="M161" s="231" t="inlineStr">
        <x:is>
          <x:t xml:space="preserve">Jesus Christ; Apostles; Mount of Olives; Holy Spirit</x:t>
        </x:is>
      </x:c>
      <x:c r="N161" s="231" t="inlineStr">
        <x:is>
          <x:t xml:space="preserve">Idea</x:t>
        </x:is>
      </x:c>
      <x:c r="O161" s="231"/>
      <x:c r="P161" s="231" t="n"/>
      <x:c r="Q161" s="247" t="n"/>
      <x:c r="R161" s="247" t="n"/>
      <x:c r="S161" s="214" t="inlineStr">
        <x:is>
          <x:t xml:space="preserve">Open for review</x:t>
        </x:is>
      </x:c>
    </x:row>
    <x:row r="162" s="202" customFormat="1" ht="128" customHeight="1">
      <x:c r="A162" s="231" t="inlineStr">
        <x:is>
          <x:t xml:space="preserve">BE-071</x:t>
        </x:is>
      </x:c>
      <x:c r="B162" s="231" t="inlineStr">
        <x:is>
          <x:t xml:space="preserve">Pentecost</x:t>
        </x:is>
      </x:c>
      <x:c r="C162" s="231" t="inlineStr">
        <x:is>
          <x:t xml:space="preserve">Scripture</x:t>
        </x:is>
      </x:c>
      <x:c r="D162" s="231" t="inlineStr">
        <x:is>
          <x:t xml:space="preserve">Biblical Events — Shared Canon</x:t>
        </x:is>
      </x:c>
      <x:c r="E162" s="231" t="inlineStr">
        <x:is>
          <x:t xml:space="preserve">Event</x:t>
        </x:is>
      </x:c>
      <x:c r="F162" s="231" t="inlineStr">
        <x:is>
          <x:t xml:space="preserve">Covers the descent of the Holy Spirit at Pentecost and the immediate emergence of the first Christian community described in Acts.</x:t>
        </x:is>
      </x:c>
      <x:c r="G162" s="231" t="n">
        <x:v>5</x:v>
      </x:c>
      <x:c r="H162" s="231" t="inlineStr">
        <x:is>
          <x:t xml:space="preserve">5 — Foundational</x:t>
        </x:is>
      </x:c>
      <x:c r="I162" s="231" t="inlineStr">
        <x:is>
          <x:t xml:space="preserve">Exceptional</x:t>
        </x:is>
      </x:c>
      <x:c r="J162" s="231" t="str">
        <x:v>Extraordinary</x:v>
      </x:c>
      <x:c r="K162" s="231" t="inlineStr">
        <x:is>
          <x:t xml:space="preserve">Yes</x:t>
        </x:is>
      </x:c>
      <x:c r="L162" s="231" t="inlineStr">
        <x:is>
          <x:t xml:space="preserve">Acts 2:1–41 | Apostolic age | Shared canon</x:t>
        </x:is>
      </x:c>
      <x:c r="M162" s="231" t="inlineStr">
        <x:is>
          <x:t xml:space="preserve">Holy Spirit; Peter; Apostles; Jerusalem; Absorbed / related source concepts: Life of the First Christian Community; Pentecost Feast</x:t>
        </x:is>
      </x:c>
      <x:c r="N162" s="231" t="inlineStr">
        <x:is>
          <x:t xml:space="preserve">Idea</x:t>
        </x:is>
      </x:c>
      <x:c r="O162" s="231"/>
      <x:c r="P162" s="231" t="inlineStr">
        <x:is>
          <x:t xml:space="preserve">About this subject / absorbed material:
• Life of the First Christian Community: Summarizes early Christian devotion to teaching, fellowship, breaking bread, prayer, generosity, and shared life. Context: Acts 2:42–47; 4:32–37 | Apostolic age | Shared canon.
Related context — distinct accounts, practices or background:
• Pentecost Feast: The Church commemorates the descent of the Holy Spirit and the apostolic mission described in Acts 2. Context: Ancient Church onward | Broad Christian practice. Source carried forward (not reverified): https://www.churchofengland.org/prayer-and-worship/worship-texts-and-resources/common-worship</x:t>
        </x:is>
      </x:c>
      <x:c r="Q162" s="247" t="n"/>
      <x:c r="R162" s="247" t="n"/>
      <x:c r="S162" s="214" t="inlineStr">
        <x:is>
          <x:t xml:space="preserve">Open for review</x:t>
        </x:is>
      </x:c>
    </x:row>
    <x:row r="163" s="202" customFormat="1" ht="90" customHeight="1">
      <x:c r="A163" s="231" t="inlineStr">
        <x:is>
          <x:t xml:space="preserve">BE-072</x:t>
        </x:is>
      </x:c>
      <x:c r="B163" s="231" t="inlineStr">
        <x:is>
          <x:t xml:space="preserve">Martyrdom of Stephen</x:t>
        </x:is>
      </x:c>
      <x:c r="C163" s="231" t="inlineStr">
        <x:is>
          <x:t xml:space="preserve">Scripture</x:t>
        </x:is>
      </x:c>
      <x:c r="D163" s="231" t="inlineStr">
        <x:is>
          <x:t xml:space="preserve">Biblical Events — Shared Canon</x:t>
        </x:is>
      </x:c>
      <x:c r="E163" s="231" t="inlineStr">
        <x:is>
          <x:t xml:space="preserve">Event</x:t>
        </x:is>
      </x:c>
      <x:c r="F163" s="231" t="inlineStr">
        <x:is>
          <x:t xml:space="preserve">Stephen is stoned after seeing the Son of Man in heavenly glory and praying for his killers.</x:t>
        </x:is>
      </x:c>
      <x:c r="G163" s="231" t="n">
        <x:v>5</x:v>
      </x:c>
      <x:c r="H163" s="231" t="inlineStr">
        <x:is>
          <x:t xml:space="preserve">5 — Foundational</x:t>
        </x:is>
      </x:c>
      <x:c r="I163" s="231" t="inlineStr">
        <x:is>
          <x:t xml:space="preserve">Exceptional</x:t>
        </x:is>
      </x:c>
      <x:c r="J163" s="231" t="str">
        <x:v>Rare</x:v>
      </x:c>
      <x:c r="K163" s="231" t="inlineStr">
        <x:is>
          <x:t xml:space="preserve">Yes</x:t>
        </x:is>
      </x:c>
      <x:c r="L163" s="231" t="inlineStr">
        <x:is>
          <x:t xml:space="preserve">Acts 7:54–60 | Apostolic age | Shared canon</x:t>
        </x:is>
      </x:c>
      <x:c r="M163" s="231" t="inlineStr">
        <x:is>
          <x:t xml:space="preserve">Stephen; Saul/Paul; Sanhedrin; Jesus Christ</x:t>
        </x:is>
      </x:c>
      <x:c r="N163" s="231" t="inlineStr">
        <x:is>
          <x:t xml:space="preserve">Idea</x:t>
        </x:is>
      </x:c>
      <x:c r="O163" s="231"/>
      <x:c r="P163" s="231" t="n"/>
      <x:c r="Q163" s="248" t="inlineStr">
        <x:is>
          <x:t xml:space="preserve">Use an outdoor scene with Stephen kneeling at the center, his gaze lifted and the threatening crowd around the perimeter. Emphasize prayer and forgiveness rather than graphic impact; exclude the indoor council speech reserved for the Stephen person card.</x:t>
        </x:is>
      </x:c>
      <x:c r="R163" s="248" t="inlineStr">
        <x:is>
          <x:t xml:space="preserve">Compassionate resolve amid violence; grief, reverence and costly forgiveness. Avoid revenge, graphic spectacle or a victory tableau.</x:t>
        </x:is>
      </x:c>
      <x:c r="S163" s="214" t="inlineStr">
        <x:is>
          <x:t xml:space="preserve">Open for review</x:t>
        </x:is>
      </x:c>
    </x:row>
    <x:row r="164" s="202" customFormat="1" ht="56" customHeight="1">
      <x:c r="A164" s="231" t="inlineStr">
        <x:is>
          <x:t xml:space="preserve">BE-073</x:t>
        </x:is>
      </x:c>
      <x:c r="B164" s="231" t="inlineStr">
        <x:is>
          <x:t xml:space="preserve">Philip and the Ethiopian Eunuch</x:t>
        </x:is>
      </x:c>
      <x:c r="C164" s="231" t="inlineStr">
        <x:is>
          <x:t xml:space="preserve">Scripture</x:t>
        </x:is>
      </x:c>
      <x:c r="D164" s="231" t="inlineStr">
        <x:is>
          <x:t xml:space="preserve">Biblical Events — Shared Canon</x:t>
        </x:is>
      </x:c>
      <x:c r="E164" s="231" t="inlineStr">
        <x:is>
          <x:t xml:space="preserve">Event</x:t>
        </x:is>
      </x:c>
      <x:c r="F164" s="231" t="inlineStr">
        <x:is>
          <x:t xml:space="preserve">Philip explains Isaiah to an Ethiopian official and baptizes him on the road from Jerusalem to Gaza.</x:t>
        </x:is>
      </x:c>
      <x:c r="G164" s="231" t="n">
        <x:v>5</x:v>
      </x:c>
      <x:c r="H164" s="231" t="inlineStr">
        <x:is>
          <x:t xml:space="preserve">5 — Foundational</x:t>
        </x:is>
      </x:c>
      <x:c r="I164" s="231" t="inlineStr">
        <x:is>
          <x:t xml:space="preserve">Exceptional</x:t>
        </x:is>
      </x:c>
      <x:c r="J164" s="231" t="str">
        <x:v>Rare</x:v>
      </x:c>
      <x:c r="K164" s="231" t="inlineStr">
        <x:is>
          <x:t xml:space="preserve">Yes</x:t>
        </x:is>
      </x:c>
      <x:c r="L164" s="231" t="inlineStr">
        <x:is>
          <x:t xml:space="preserve">Acts 8:26–40 | Apostolic age | Shared canon</x:t>
        </x:is>
      </x:c>
      <x:c r="M164" s="231" t="inlineStr">
        <x:is>
          <x:t xml:space="preserve">Philip; Ethiopian Eunuch; Isaiah; Baptism; Absorbed / related source concepts: Isaiah Scroll of the Ethiopian Eunuch</x:t>
        </x:is>
      </x:c>
      <x:c r="N164" s="231" t="inlineStr">
        <x:is>
          <x:t xml:space="preserve">Idea</x:t>
        </x:is>
      </x:c>
      <x:c r="O164" s="231"/>
      <x:c r="P164" s="231" t="inlineStr">
        <x:is>
          <x:t xml:space="preserve">About this subject / absorbed material:
• Isaiah Scroll of the Ethiopian Eunuch: The Ethiopian official reads Isaiah while traveling, giving Philip the opening to explain the good news about Jesus. Context: Acts 8:26–40 | Apostolic period | Shared canon.</x:t>
        </x:is>
      </x:c>
      <x:c r="Q164" s="247" t="n"/>
      <x:c r="R164" s="247" t="n"/>
      <x:c r="S164" s="214" t="inlineStr">
        <x:is>
          <x:t xml:space="preserve">Open for review</x:t>
        </x:is>
      </x:c>
    </x:row>
    <x:row r="165" s="202" customFormat="1" ht="80" customHeight="1">
      <x:c r="A165" s="231" t="inlineStr">
        <x:is>
          <x:t xml:space="preserve">BE-074</x:t>
        </x:is>
      </x:c>
      <x:c r="B165" s="231" t="inlineStr">
        <x:is>
          <x:t xml:space="preserve">Conversion of Saul</x:t>
        </x:is>
      </x:c>
      <x:c r="C165" s="231" t="inlineStr">
        <x:is>
          <x:t xml:space="preserve">Scripture</x:t>
        </x:is>
      </x:c>
      <x:c r="D165" s="231" t="inlineStr">
        <x:is>
          <x:t xml:space="preserve">Biblical Events — Shared Canon</x:t>
        </x:is>
      </x:c>
      <x:c r="E165" s="231" t="inlineStr">
        <x:is>
          <x:t xml:space="preserve">Event</x:t>
        </x:is>
      </x:c>
      <x:c r="F165" s="231" t="inlineStr">
        <x:is>
          <x:t xml:space="preserve">The persecutor Saul encounters the risen Jesus on the road to Damascus and is transformed into a witness.</x:t>
        </x:is>
      </x:c>
      <x:c r="G165" s="231" t="n">
        <x:v>5</x:v>
      </x:c>
      <x:c r="H165" s="231" t="inlineStr">
        <x:is>
          <x:t xml:space="preserve">5 — Foundational</x:t>
        </x:is>
      </x:c>
      <x:c r="I165" s="231" t="inlineStr">
        <x:is>
          <x:t xml:space="preserve">Exceptional</x:t>
        </x:is>
      </x:c>
      <x:c r="J165" s="231" t="str">
        <x:v>Rare</x:v>
      </x:c>
      <x:c r="K165" s="231" t="inlineStr">
        <x:is>
          <x:t xml:space="preserve">Yes</x:t>
        </x:is>
      </x:c>
      <x:c r="L165" s="231" t="inlineStr">
        <x:is>
          <x:t xml:space="preserve">Acts 9:1–19; 22:6–16; 26:12–18 | Apostolic age | Shared canon</x:t>
        </x:is>
      </x:c>
      <x:c r="M165" s="231" t="inlineStr">
        <x:is>
          <x:t xml:space="preserve">Paul; Jesus Christ; Ananias of Damascus; Damascus; Absorbed / related source concepts: The Road to Damascus</x:t>
        </x:is>
      </x:c>
      <x:c r="N165" s="231" t="inlineStr">
        <x:is>
          <x:t xml:space="preserve">Idea</x:t>
        </x:is>
      </x:c>
      <x:c r="O165" s="231"/>
      <x:c r="P165" s="231" t="inlineStr">
        <x:is>
          <x:t xml:space="preserve">About this subject / absorbed material:
• The Road to Damascus: Route shorthand for the journey on which the risen Jesus confronts Saul, transforming the persecutor into a future apostle. Context: Acts 9:1–9; 22:6–11; 26:12–18 | Apostolic age | Shared canon. Editorial nuance: Scripture narrates the journey 'near Damascus' but does not identify a single preserved ancient road segment; art should avoid false archaeological precision.</x:t>
        </x:is>
      </x:c>
      <x:c r="Q165" s="247" t="n"/>
      <x:c r="R165" s="247" t="n"/>
      <x:c r="S165" s="214" t="inlineStr">
        <x:is>
          <x:t xml:space="preserve">Open for review</x:t>
        </x:is>
      </x:c>
    </x:row>
    <x:row r="166" s="202" customFormat="1" ht="56" customHeight="1">
      <x:c r="A166" s="231" t="inlineStr">
        <x:is>
          <x:t xml:space="preserve">BE-075</x:t>
        </x:is>
      </x:c>
      <x:c r="B166" s="231" t="inlineStr">
        <x:is>
          <x:t xml:space="preserve">Cornelius Receives the Holy Spirit</x:t>
        </x:is>
      </x:c>
      <x:c r="C166" s="231" t="inlineStr">
        <x:is>
          <x:t xml:space="preserve">Scripture</x:t>
        </x:is>
      </x:c>
      <x:c r="D166" s="231" t="inlineStr">
        <x:is>
          <x:t xml:space="preserve">Biblical Events — Shared Canon</x:t>
        </x:is>
      </x:c>
      <x:c r="E166" s="231" t="inlineStr">
        <x:is>
          <x:t xml:space="preserve">Event</x:t>
        </x:is>
      </x:c>
      <x:c r="F166" s="231" t="inlineStr">
        <x:is>
          <x:t xml:space="preserve">The Spirit falls on a Gentile household while Peter preaches, confirming their welcome into the church.</x:t>
        </x:is>
      </x:c>
      <x:c r="G166" s="231" t="n">
        <x:v>5</x:v>
      </x:c>
      <x:c r="H166" s="231" t="inlineStr">
        <x:is>
          <x:t xml:space="preserve">5 — Foundational</x:t>
        </x:is>
      </x:c>
      <x:c r="I166" s="231" t="inlineStr">
        <x:is>
          <x:t xml:space="preserve">Exceptional</x:t>
        </x:is>
      </x:c>
      <x:c r="J166" s="231" t="str">
        <x:v>Rare</x:v>
      </x:c>
      <x:c r="K166" s="231" t="inlineStr">
        <x:is>
          <x:t xml:space="preserve">Yes</x:t>
        </x:is>
      </x:c>
      <x:c r="L166" s="231" t="inlineStr">
        <x:is>
          <x:t xml:space="preserve">Acts 10:24–48 | Apostolic age | Shared canon</x:t>
        </x:is>
      </x:c>
      <x:c r="M166" s="231" t="inlineStr">
        <x:is>
          <x:t xml:space="preserve">Cornelius; Peter; Holy Spirit; Caesarea</x:t>
        </x:is>
      </x:c>
      <x:c r="N166" s="231" t="inlineStr">
        <x:is>
          <x:t xml:space="preserve">Idea</x:t>
        </x:is>
      </x:c>
      <x:c r="O166" s="231"/>
      <x:c r="P166" s="231" t="inlineStr">
        <x:is>
          <x:t xml:space="preserve">About this subject / absorbed material:
• Cornelius: Roman centurion whose household receives the Gospel and Spirit in a pivotal Gentile inclusion episode. Context: Acts 10–11 | Apostolic age | Shared canon.</x:t>
        </x:is>
      </x:c>
      <x:c r="Q166" s="247" t="n"/>
      <x:c r="R166" s="247" t="n"/>
      <x:c r="S166" s="214" t="inlineStr">
        <x:is>
          <x:t xml:space="preserve">Open for review</x:t>
        </x:is>
      </x:c>
    </x:row>
    <x:row r="167" s="202" customFormat="1" ht="63.75" customHeight="1">
      <x:c r="A167" s="231" t="inlineStr">
        <x:is>
          <x:t xml:space="preserve">BE-076</x:t>
        </x:is>
      </x:c>
      <x:c r="B167" s="231" t="inlineStr">
        <x:is>
          <x:t xml:space="preserve">Barnabas and Saul Sent from Antioch</x:t>
        </x:is>
      </x:c>
      <x:c r="C167" s="231" t="inlineStr">
        <x:is>
          <x:t xml:space="preserve">Scripture</x:t>
        </x:is>
      </x:c>
      <x:c r="D167" s="231" t="inlineStr">
        <x:is>
          <x:t xml:space="preserve">Biblical Events — Shared Canon</x:t>
        </x:is>
      </x:c>
      <x:c r="E167" s="231" t="inlineStr">
        <x:is>
          <x:t xml:space="preserve">Event</x:t>
        </x:is>
      </x:c>
      <x:c r="F167" s="231" t="inlineStr">
        <x:is>
          <x:t xml:space="preserve">The church at Antioch commissions Barnabas and Saul for missionary work after prayer and fasting.</x:t>
        </x:is>
      </x:c>
      <x:c r="G167" s="231" t="n">
        <x:v>5</x:v>
      </x:c>
      <x:c r="H167" s="231" t="inlineStr">
        <x:is>
          <x:t xml:space="preserve">5 — Foundational</x:t>
        </x:is>
      </x:c>
      <x:c r="I167" s="231" t="inlineStr">
        <x:is>
          <x:t xml:space="preserve">High</x:t>
        </x:is>
      </x:c>
      <x:c r="J167" s="231" t="str">
        <x:v>Uncommon</x:v>
      </x:c>
      <x:c r="K167" s="231" t="inlineStr">
        <x:is>
          <x:t xml:space="preserve">No</x:t>
        </x:is>
      </x:c>
      <x:c r="L167" s="231" t="inlineStr">
        <x:is>
          <x:t xml:space="preserve">Acts 13:1–3 | Apostolic age | Shared canon</x:t>
        </x:is>
      </x:c>
      <x:c r="M167" s="231" t="inlineStr">
        <x:is>
          <x:t xml:space="preserve">Barnabas; Paul; Antioch; Holy Spirit</x:t>
        </x:is>
      </x:c>
      <x:c r="N167" s="231" t="inlineStr">
        <x:is>
          <x:t xml:space="preserve">Idea</x:t>
        </x:is>
      </x:c>
      <x:c r="O167" s="231"/>
      <x:c r="P167" s="231" t="n"/>
      <x:c r="Q167" s="247" t="n"/>
      <x:c r="R167" s="247" t="n"/>
      <x:c r="S167" s="214" t="inlineStr">
        <x:is>
          <x:t xml:space="preserve">Open for review</x:t>
        </x:is>
      </x:c>
    </x:row>
    <x:row r="168" s="202" customFormat="1" ht="92" customHeight="1">
      <x:c r="A168" s="231" t="inlineStr">
        <x:is>
          <x:t xml:space="preserve">BE-077</x:t>
        </x:is>
      </x:c>
      <x:c r="B168" s="231" t="inlineStr">
        <x:is>
          <x:t xml:space="preserve">Paul and Silas in the Philippian Prison</x:t>
        </x:is>
      </x:c>
      <x:c r="C168" s="231" t="inlineStr">
        <x:is>
          <x:t xml:space="preserve">Scripture</x:t>
        </x:is>
      </x:c>
      <x:c r="D168" s="231" t="inlineStr">
        <x:is>
          <x:t xml:space="preserve">Biblical Events — Shared Canon</x:t>
        </x:is>
      </x:c>
      <x:c r="E168" s="231" t="inlineStr">
        <x:is>
          <x:t xml:space="preserve">Event</x:t>
        </x:is>
      </x:c>
      <x:c r="F168" s="231" t="inlineStr">
        <x:is>
          <x:t xml:space="preserve">Combines Paul and Silas singing in the Philippian prison, the earthquake that opens the doors, and the conversion of the jailer and his household.</x:t>
        </x:is>
      </x:c>
      <x:c r="G168" s="231" t="n">
        <x:v>4</x:v>
      </x:c>
      <x:c r="H168" s="231" t="inlineStr">
        <x:is>
          <x:t xml:space="preserve">4 — Major</x:t>
        </x:is>
      </x:c>
      <x:c r="I168" s="231" t="inlineStr">
        <x:is>
          <x:t xml:space="preserve">Exceptional</x:t>
        </x:is>
      </x:c>
      <x:c r="J168" s="231" t="str">
        <x:v>Rare</x:v>
      </x:c>
      <x:c r="K168" s="231" t="inlineStr">
        <x:is>
          <x:t xml:space="preserve">Yes</x:t>
        </x:is>
      </x:c>
      <x:c r="L168" s="231" t="inlineStr">
        <x:is>
          <x:t xml:space="preserve">Acts 16:16–40 | Apostolic age | Shared canon</x:t>
        </x:is>
      </x:c>
      <x:c r="M168" s="231" t="inlineStr">
        <x:is>
          <x:t xml:space="preserve">Paul; Silas; Philippian Jailer; Philippi; Absorbed / related source concepts: Conversion of the Philippian Jailer</x:t>
        </x:is>
      </x:c>
      <x:c r="N168" s="231" t="inlineStr">
        <x:is>
          <x:t xml:space="preserve">Idea</x:t>
        </x:is>
      </x:c>
      <x:c r="O168" s="231" t="str">
        <x:v>v20: User approved the v19 rarity baseline: Uncommon → Rare. Tier approved; artwork completion is not implied. Rationale and conditions: Rarity Review.</x:v>
      </x:c>
      <x:c r="P168" s="231" t="inlineStr">
        <x:is>
          <x:t xml:space="preserve">About this subject / absorbed material:
• Conversion of the Philippian Jailer: The jailer asks how to be saved after the prison earthquake and is baptized with his household. Context: Acts 16:25–34 | Apostolic age | Shared canon.
• Philippi: Roman colony where Lydia is converted and Paul and Silas are imprisoned; recipient city of Philippians. Context: Acts 16; Philippians | Apostolic age | Shared canon.</x:t>
        </x:is>
      </x:c>
      <x:c r="Q168" s="247" t="n"/>
      <x:c r="R168" s="247" t="n"/>
      <x:c r="S168" s="214" t="inlineStr">
        <x:is>
          <x:t xml:space="preserve">Open for review</x:t>
        </x:is>
      </x:c>
    </x:row>
    <x:row r="169" s="202" customFormat="1" ht="56" customHeight="1">
      <x:c r="A169" s="231" t="inlineStr">
        <x:is>
          <x:t xml:space="preserve">BE-078</x:t>
        </x:is>
      </x:c>
      <x:c r="B169" s="231" t="inlineStr">
        <x:is>
          <x:t xml:space="preserve">Paul in Athens</x:t>
        </x:is>
      </x:c>
      <x:c r="C169" s="231" t="inlineStr">
        <x:is>
          <x:t xml:space="preserve">Scripture</x:t>
        </x:is>
      </x:c>
      <x:c r="D169" s="231" t="inlineStr">
        <x:is>
          <x:t xml:space="preserve">Biblical Events — Shared Canon</x:t>
        </x:is>
      </x:c>
      <x:c r="E169" s="231" t="inlineStr">
        <x:is>
          <x:t xml:space="preserve">Event</x:t>
        </x:is>
      </x:c>
      <x:c r="F169" s="231" t="inlineStr">
        <x:is>
          <x:t xml:space="preserve">Paul addresses Athenians at the Areopagus using an altar to an unknown god as a point of contact.</x:t>
        </x:is>
      </x:c>
      <x:c r="G169" s="231" t="n">
        <x:v>5</x:v>
      </x:c>
      <x:c r="H169" s="231" t="inlineStr">
        <x:is>
          <x:t xml:space="preserve">5 — Foundational</x:t>
        </x:is>
      </x:c>
      <x:c r="I169" s="231" t="inlineStr">
        <x:is>
          <x:t xml:space="preserve">Exceptional</x:t>
        </x:is>
      </x:c>
      <x:c r="J169" s="231" t="str">
        <x:v>Uncommon</x:v>
      </x:c>
      <x:c r="K169" s="231" t="inlineStr">
        <x:is>
          <x:t xml:space="preserve">Yes</x:t>
        </x:is>
      </x:c>
      <x:c r="L169" s="231" t="inlineStr">
        <x:is>
          <x:t xml:space="preserve">Acts 17:16–34 | Apostolic age | Shared canon</x:t>
        </x:is>
      </x:c>
      <x:c r="M169" s="231" t="inlineStr">
        <x:is>
          <x:t xml:space="preserve">Paul; Athens; Areopagus; Dionysius</x:t>
        </x:is>
      </x:c>
      <x:c r="N169" s="231" t="inlineStr">
        <x:is>
          <x:t xml:space="preserve">Idea</x:t>
        </x:is>
      </x:c>
      <x:c r="O169" s="231" t="str">
        <x:v>v20: User approved the v19 rarity baseline: Rare → Uncommon. Applied as a working tier; the recorded composition/interpretation condition remains open. Rationale and conditions: Rarity Review.</x:v>
      </x:c>
      <x:c r="P169" s="231" t="inlineStr">
        <x:is>
          <x:t xml:space="preserve">About this subject / absorbed material:
• Athens: Intellectual and religious center where Paul addresses philosophers and speaks at the Areopagus. Context: Acts 17:16–34 | Apostolic age | Shared canon.</x:t>
        </x:is>
      </x:c>
      <x:c r="Q169" s="247" t="n"/>
      <x:c r="R169" s="247" t="n"/>
      <x:c r="S169" s="214" t="inlineStr">
        <x:is>
          <x:t xml:space="preserve">Open for review</x:t>
        </x:is>
      </x:c>
    </x:row>
    <x:row r="170" s="202" customFormat="1" ht="56" customHeight="1">
      <x:c r="A170" s="231" t="inlineStr">
        <x:is>
          <x:t xml:space="preserve">BE-079</x:t>
        </x:is>
      </x:c>
      <x:c r="B170" s="231" t="inlineStr">
        <x:is>
          <x:t xml:space="preserve">Riot at Ephesus</x:t>
        </x:is>
      </x:c>
      <x:c r="C170" s="231" t="inlineStr">
        <x:is>
          <x:t xml:space="preserve">Scripture</x:t>
        </x:is>
      </x:c>
      <x:c r="D170" s="231" t="inlineStr">
        <x:is>
          <x:t xml:space="preserve">Biblical Events — Shared Canon</x:t>
        </x:is>
      </x:c>
      <x:c r="E170" s="231" t="inlineStr">
        <x:is>
          <x:t xml:space="preserve">Event</x:t>
        </x:is>
      </x:c>
      <x:c r="F170" s="231" t="inlineStr">
        <x:is>
          <x:t xml:space="preserve">The growth of the Christian movement threatens an idol-related trade and sparks a mass protest in the theater.</x:t>
        </x:is>
      </x:c>
      <x:c r="G170" s="231" t="n">
        <x:v>4</x:v>
      </x:c>
      <x:c r="H170" s="231" t="inlineStr">
        <x:is>
          <x:t xml:space="preserve">4 — Major</x:t>
        </x:is>
      </x:c>
      <x:c r="I170" s="231" t="inlineStr">
        <x:is>
          <x:t xml:space="preserve">Exceptional</x:t>
        </x:is>
      </x:c>
      <x:c r="J170" s="231" t="str">
        <x:v>Uncommon</x:v>
      </x:c>
      <x:c r="K170" s="231" t="inlineStr">
        <x:is>
          <x:t xml:space="preserve">Yes</x:t>
        </x:is>
      </x:c>
      <x:c r="L170" s="231" t="inlineStr">
        <x:is>
          <x:t xml:space="preserve">Acts 19:21–41 | Apostolic age | Shared canon</x:t>
        </x:is>
      </x:c>
      <x:c r="M170" s="231" t="inlineStr">
        <x:is>
          <x:t xml:space="preserve">Paul; Demetrius; Artemis; Ephesus</x:t>
        </x:is>
      </x:c>
      <x:c r="N170" s="231" t="inlineStr">
        <x:is>
          <x:t xml:space="preserve">Idea</x:t>
        </x:is>
      </x:c>
      <x:c r="O170" s="231"/>
      <x:c r="P170" s="231" t="inlineStr">
        <x:is>
          <x:t xml:space="preserve">About this subject / absorbed material:
• Ephesus: Major city of Asia where Paul teaches extensively, encounters opposition from Artemis craftsmen, and later addresses elders nearby. Context: Acts 18–20; Ephesians; Revelation 2 | Apostolic age | Shared canon.</x:t>
        </x:is>
      </x:c>
      <x:c r="Q170" s="247" t="n"/>
      <x:c r="R170" s="247" t="n"/>
      <x:c r="S170" s="214" t="inlineStr">
        <x:is>
          <x:t xml:space="preserve">Open for review</x:t>
        </x:is>
      </x:c>
    </x:row>
    <x:row r="171" s="202" customFormat="1" ht="25.5" customHeight="1">
      <x:c r="A171" s="231" t="inlineStr">
        <x:is>
          <x:t xml:space="preserve">BE-080</x:t>
        </x:is>
      </x:c>
      <x:c r="B171" s="231" t="inlineStr">
        <x:is>
          <x:t xml:space="preserve">Shipwreck on Malta</x:t>
        </x:is>
      </x:c>
      <x:c r="C171" s="231" t="inlineStr">
        <x:is>
          <x:t xml:space="preserve">Scripture</x:t>
        </x:is>
      </x:c>
      <x:c r="D171" s="231" t="inlineStr">
        <x:is>
          <x:t xml:space="preserve">Biblical Events — Shared Canon</x:t>
        </x:is>
      </x:c>
      <x:c r="E171" s="231" t="inlineStr">
        <x:is>
          <x:t xml:space="preserve">Event</x:t>
        </x:is>
      </x:c>
      <x:c r="F171" s="231" t="inlineStr">
        <x:is>
          <x:t xml:space="preserve">A violent Mediterranean storm wrecks Paul's ship, but all aboard survive as he had foretold.</x:t>
        </x:is>
      </x:c>
      <x:c r="G171" s="231" t="n">
        <x:v>5</x:v>
      </x:c>
      <x:c r="H171" s="231" t="inlineStr">
        <x:is>
          <x:t xml:space="preserve">5 — Foundational</x:t>
        </x:is>
      </x:c>
      <x:c r="I171" s="231" t="inlineStr">
        <x:is>
          <x:t xml:space="preserve">Exceptional</x:t>
        </x:is>
      </x:c>
      <x:c r="J171" s="231" t="str">
        <x:v>Extraordinary</x:v>
      </x:c>
      <x:c r="K171" s="231" t="inlineStr">
        <x:is>
          <x:t xml:space="preserve">Yes</x:t>
        </x:is>
      </x:c>
      <x:c r="L171" s="231" t="inlineStr">
        <x:is>
          <x:t xml:space="preserve">Acts 27 | Apostolic age | Shared canon</x:t>
        </x:is>
      </x:c>
      <x:c r="M171" s="231" t="inlineStr">
        <x:is>
          <x:t xml:space="preserve">Paul; Luke; Malta; Roman Centurion</x:t>
        </x:is>
      </x:c>
      <x:c r="N171" s="231" t="inlineStr">
        <x:is>
          <x:t xml:space="preserve">Idea</x:t>
        </x:is>
      </x:c>
      <x:c r="O171" s="231"/>
      <x:c r="P171" s="231" t="n"/>
      <x:c r="Q171" s="247" t="n"/>
      <x:c r="R171" s="247" t="n"/>
      <x:c r="S171" s="214" t="inlineStr">
        <x:is>
          <x:t xml:space="preserve">Open for review</x:t>
        </x:is>
      </x:c>
    </x:row>
    <x:row r="172" s="202" customFormat="1" ht="25.5" customHeight="1">
      <x:c r="A172" s="231" t="inlineStr">
        <x:is>
          <x:t xml:space="preserve">BE-081</x:t>
        </x:is>
      </x:c>
      <x:c r="B172" s="231" t="inlineStr">
        <x:is>
          <x:t xml:space="preserve">Paul Arrives in Rome</x:t>
        </x:is>
      </x:c>
      <x:c r="C172" s="231" t="inlineStr">
        <x:is>
          <x:t xml:space="preserve">Scripture</x:t>
        </x:is>
      </x:c>
      <x:c r="D172" s="231" t="inlineStr">
        <x:is>
          <x:t xml:space="preserve">Biblical Events — Shared Canon</x:t>
        </x:is>
      </x:c>
      <x:c r="E172" s="231" t="inlineStr">
        <x:is>
          <x:t xml:space="preserve">Event</x:t>
        </x:is>
      </x:c>
      <x:c r="F172" s="231" t="inlineStr">
        <x:is>
          <x:t xml:space="preserve">Acts concludes with Paul under house arrest in Rome, proclaiming the kingdom with boldness.</x:t>
        </x:is>
      </x:c>
      <x:c r="G172" s="231" t="n">
        <x:v>5</x:v>
      </x:c>
      <x:c r="H172" s="231" t="inlineStr">
        <x:is>
          <x:t xml:space="preserve">5 — Foundational</x:t>
        </x:is>
      </x:c>
      <x:c r="I172" s="231" t="inlineStr">
        <x:is>
          <x:t xml:space="preserve">Exceptional</x:t>
        </x:is>
      </x:c>
      <x:c r="J172" s="231" t="str">
        <x:v>Uncommon</x:v>
      </x:c>
      <x:c r="K172" s="231" t="inlineStr">
        <x:is>
          <x:t xml:space="preserve">Yes</x:t>
        </x:is>
      </x:c>
      <x:c r="L172" s="231" t="inlineStr">
        <x:is>
          <x:t xml:space="preserve">Acts 28:11–31 | Apostolic age | Shared canon</x:t>
        </x:is>
      </x:c>
      <x:c r="M172" s="231" t="inlineStr">
        <x:is>
          <x:t xml:space="preserve">Paul; Rome; Luke; Roman Empire</x:t>
        </x:is>
      </x:c>
      <x:c r="N172" s="231" t="inlineStr">
        <x:is>
          <x:t xml:space="preserve">Idea</x:t>
        </x:is>
      </x:c>
      <x:c r="O172" s="231" t="str">
        <x:v>v20: User approved the v19 rarity baseline: Rare → Uncommon. Applied as a working tier; the recorded composition/interpretation condition remains open. Rationale and conditions: Rarity Review.</x:v>
      </x:c>
      <x:c r="P172" s="231" t="n"/>
      <x:c r="Q172" s="247" t="n"/>
      <x:c r="R172" s="247" t="n"/>
      <x:c r="S172" s="214" t="inlineStr">
        <x:is>
          <x:t xml:space="preserve">Open for review</x:t>
        </x:is>
      </x:c>
    </x:row>
    <x:row r="173" s="202" customFormat="1" ht="25.5" customHeight="1">
      <x:c r="A173" s="231" t="inlineStr">
        <x:is>
          <x:t xml:space="preserve">BE-082</x:t>
        </x:is>
      </x:c>
      <x:c r="B173" s="231" t="inlineStr">
        <x:is>
          <x:t xml:space="preserve">Paul Surviving the Viper</x:t>
        </x:is>
      </x:c>
      <x:c r="C173" s="231" t="inlineStr">
        <x:is>
          <x:t xml:space="preserve">Scripture</x:t>
        </x:is>
      </x:c>
      <x:c r="D173" s="231" t="inlineStr">
        <x:is>
          <x:t xml:space="preserve">Biblical Events — Shared Canon</x:t>
        </x:is>
      </x:c>
      <x:c r="E173" s="231" t="inlineStr">
        <x:is>
          <x:t xml:space="preserve">Event</x:t>
        </x:is>
      </x:c>
      <x:c r="F173" s="231" t="inlineStr">
        <x:is>
          <x:t xml:space="preserve">After the shipwreck on Malta, Paul is bitten by a viper yet suffers no harm, astonishing the islanders and underscoring divine protection in Acts.</x:t>
        </x:is>
      </x:c>
      <x:c r="G173" s="231" t="n">
        <x:v>3</x:v>
      </x:c>
      <x:c r="H173" s="231" t="inlineStr">
        <x:is>
          <x:t xml:space="preserve">3 — Significant</x:t>
        </x:is>
      </x:c>
      <x:c r="I173" s="231" t="inlineStr">
        <x:is>
          <x:t xml:space="preserve">High</x:t>
        </x:is>
      </x:c>
      <x:c r="J173" s="231" t="str">
        <x:v>Rare</x:v>
      </x:c>
      <x:c r="K173" s="231" t="inlineStr">
        <x:is>
          <x:t xml:space="preserve">Maybe</x:t>
        </x:is>
      </x:c>
      <x:c r="L173" s="231" t="inlineStr">
        <x:is>
          <x:t xml:space="preserve">Acts 28:1–6 | First century AD | Shared canon</x:t>
        </x:is>
      </x:c>
      <x:c r="M173" s="231" t="inlineStr">
        <x:is>
          <x:t xml:space="preserve">Paul; Shipwreck on Malta; Malta; Publius</x:t>
        </x:is>
      </x:c>
      <x:c r="N173" s="231" t="inlineStr">
        <x:is>
          <x:t xml:space="preserve">Idea</x:t>
        </x:is>
      </x:c>
      <x:c r="O173" s="231" t="str">
        <x:v>Added in the visual-refresh swap pass to replace lower-impact or duplicate-feeling cards.</x:v>
      </x:c>
      <x:c r="P173" s="231" t="n"/>
      <x:c r="Q173" s="247" t="n"/>
      <x:c r="R173" s="247" t="n"/>
      <x:c r="S173" s="214" t="inlineStr">
        <x:is>
          <x:t xml:space="preserve">Open for review</x:t>
        </x:is>
      </x:c>
    </x:row>
    <x:row r="174" s="202" customFormat="1" ht="25.5" customHeight="1">
      <x:c r="A174" s="231" t="inlineStr">
        <x:is>
          <x:t xml:space="preserve">BE-083</x:t>
        </x:is>
      </x:c>
      <x:c r="B174" s="231" t="inlineStr">
        <x:is>
          <x:t xml:space="preserve">Jesus Healing a Leper</x:t>
        </x:is>
      </x:c>
      <x:c r="C174" s="231" t="inlineStr">
        <x:is>
          <x:t xml:space="preserve">Scripture</x:t>
        </x:is>
      </x:c>
      <x:c r="D174" s="231" t="inlineStr">
        <x:is>
          <x:t xml:space="preserve">Biblical Events — Shared Canon</x:t>
        </x:is>
      </x:c>
      <x:c r="E174" s="231" t="inlineStr">
        <x:is>
          <x:t xml:space="preserve">Event</x:t>
        </x:is>
      </x:c>
      <x:c r="F174" s="231" t="inlineStr">
        <x:is>
          <x:t xml:space="preserve">Jesus touches and heals a leper, revealing both compassion and divine authority while overturning expectations about ritual impurity and mercy.</x:t>
        </x:is>
      </x:c>
      <x:c r="G174" s="231" t="n">
        <x:v>4</x:v>
      </x:c>
      <x:c r="H174" s="231" t="inlineStr">
        <x:is>
          <x:t xml:space="preserve">4 — Major</x:t>
        </x:is>
      </x:c>
      <x:c r="I174" s="231" t="inlineStr">
        <x:is>
          <x:t xml:space="preserve">High</x:t>
        </x:is>
      </x:c>
      <x:c r="J174" s="231" t="str">
        <x:v>Rare</x:v>
      </x:c>
      <x:c r="K174" s="231" t="inlineStr">
        <x:is>
          <x:t xml:space="preserve">Maybe</x:t>
        </x:is>
      </x:c>
      <x:c r="L174" s="231" t="inlineStr">
        <x:is>
          <x:t xml:space="preserve">Matthew 8:1–4; Mark 1:40–45; Luke 5:12–16 | First century AD | Shared canon</x:t>
        </x:is>
      </x:c>
      <x:c r="M174" s="231" t="inlineStr">
        <x:is>
          <x:t xml:space="preserve">Jesus Christ; Galilee; Healing of the Man Born Blind; Woman with the Issue of Blood</x:t>
        </x:is>
      </x:c>
      <x:c r="N174" s="231" t="inlineStr">
        <x:is>
          <x:t xml:space="preserve">Idea</x:t>
        </x:is>
      </x:c>
      <x:c r="O174" s="231" t="str">
        <x:v>Added in the visual-refresh swap pass to replace lower-impact or duplicate-feeling cards.</x:v>
      </x:c>
      <x:c r="P174" s="231" t="n"/>
      <x:c r="Q174" s="247" t="n"/>
      <x:c r="R174" s="247" t="n"/>
      <x:c r="S174" s="214" t="inlineStr">
        <x:is>
          <x:t xml:space="preserve">Open for review</x:t>
        </x:is>
      </x:c>
    </x:row>
    <x:row r="175" s="202" customFormat="1" ht="90" customHeight="1">
      <x:c r="A175" s="231" t="inlineStr">
        <x:is>
          <x:t xml:space="preserve">BE-084</x:t>
        </x:is>
      </x:c>
      <x:c r="B175" s="231" t="inlineStr">
        <x:is>
          <x:t xml:space="preserve">Miraculous Catch of Fish</x:t>
        </x:is>
      </x:c>
      <x:c r="C175" s="231" t="inlineStr">
        <x:is>
          <x:t xml:space="preserve">Scripture</x:t>
        </x:is>
      </x:c>
      <x:c r="D175" s="231" t="inlineStr">
        <x:is>
          <x:t xml:space="preserve">Biblical Events — Shared Canon</x:t>
        </x:is>
      </x:c>
      <x:c r="E175" s="231" t="inlineStr">
        <x:is>
          <x:t xml:space="preserve">Event</x:t>
        </x:is>
      </x:c>
      <x:c r="F175" s="231" t="inlineStr">
        <x:is>
          <x:t xml:space="preserve">A huge catch of fish accompanies Jesus' call of Peter and the first disciples, joining wonder, vocation, and abundance in one memorable scene.</x:t>
        </x:is>
      </x:c>
      <x:c r="G175" s="231" t="n">
        <x:v>4</x:v>
      </x:c>
      <x:c r="H175" s="231" t="inlineStr">
        <x:is>
          <x:t xml:space="preserve">4 — Major</x:t>
        </x:is>
      </x:c>
      <x:c r="I175" s="231" t="inlineStr">
        <x:is>
          <x:t xml:space="preserve">Exceptional</x:t>
        </x:is>
      </x:c>
      <x:c r="J175" s="231" t="str">
        <x:v>Extraordinary</x:v>
      </x:c>
      <x:c r="K175" s="231" t="inlineStr">
        <x:is>
          <x:t xml:space="preserve">Maybe</x:t>
        </x:is>
      </x:c>
      <x:c r="L175" s="231" t="inlineStr">
        <x:is>
          <x:t xml:space="preserve">Luke 5:1–11 | First century AD | Shared canon</x:t>
        </x:is>
      </x:c>
      <x:c r="M175" s="231" t="inlineStr">
        <x:is>
          <x:t xml:space="preserve">Jesus Christ; Peter; James, Son of Zebedee; John, Son of Zebedee; Sea of Galilee</x:t>
        </x:is>
      </x:c>
      <x:c r="N175" s="231" t="inlineStr">
        <x:is>
          <x:t xml:space="preserve">Idea</x:t>
        </x:is>
      </x:c>
      <x:c r="O175" s="231" t="str">
        <x:v>Added in the visual-refresh swap pass to replace lower-impact or duplicate-feeling cards.</x:v>
      </x:c>
      <x:c r="P175" s="231" t="n"/>
      <x:c r="Q175" s="248" t="inlineStr">
        <x:is>
          <x:t xml:space="preserve">Use a tight, kinetic view beside the boat at almost water level, its gunwale dipping under the heavy catch. Fishermen's arms, taut ropes, wet nets and masses of fish carry the image; avoid Jesus calling from shore, a lineup of faces, or a broad calling-of-disciples tableau.</x:t>
        </x:is>
      </x:c>
      <x:c r="R175" s="248" t="inlineStr">
        <x:is>
          <x:t xml:space="preserve">Astonishment at overwhelming abundance; physical strain and disbelief giving way to wonder. Avoid making it primarily terrifying like a shipwreck, or routine like an ordinary fishing trip.</x:t>
        </x:is>
      </x:c>
      <x:c r="S175" s="214" t="inlineStr">
        <x:is>
          <x:t xml:space="preserve">Open for review</x:t>
        </x:is>
      </x:c>
    </x:row>
    <x:row r="176" s="202" customFormat="1" ht="25.5" customHeight="1">
      <x:c r="A176" s="231" t="inlineStr">
        <x:is>
          <x:t xml:space="preserve">BE-085</x:t>
        </x:is>
      </x:c>
      <x:c r="B176" s="231" t="inlineStr">
        <x:is>
          <x:t xml:space="preserve">Healing of the Paralytic Lowered Through the Roof</x:t>
        </x:is>
      </x:c>
      <x:c r="C176" s="231" t="inlineStr">
        <x:is>
          <x:t xml:space="preserve">Scripture</x:t>
        </x:is>
      </x:c>
      <x:c r="D176" s="231" t="inlineStr">
        <x:is>
          <x:t xml:space="preserve">Biblical Events — Shared Canon</x:t>
        </x:is>
      </x:c>
      <x:c r="E176" s="231" t="inlineStr">
        <x:is>
          <x:t xml:space="preserve">Event</x:t>
        </x:is>
      </x:c>
      <x:c r="F176" s="231" t="inlineStr">
        <x:is>
          <x:t xml:space="preserve">Friends lower a paralytic through the roof to Jesus, creating a vivid scene of faith, forgiveness, and healing before a crowded house.</x:t>
        </x:is>
      </x:c>
      <x:c r="G176" s="231" t="n">
        <x:v>4</x:v>
      </x:c>
      <x:c r="H176" s="231" t="inlineStr">
        <x:is>
          <x:t xml:space="preserve">4 — Major</x:t>
        </x:is>
      </x:c>
      <x:c r="I176" s="231" t="inlineStr">
        <x:is>
          <x:t xml:space="preserve">Exceptional</x:t>
        </x:is>
      </x:c>
      <x:c r="J176" s="231" t="str">
        <x:v>Extraordinary</x:v>
      </x:c>
      <x:c r="K176" s="231" t="inlineStr">
        <x:is>
          <x:t xml:space="preserve">Maybe</x:t>
        </x:is>
      </x:c>
      <x:c r="L176" s="231" t="inlineStr">
        <x:is>
          <x:t xml:space="preserve">Matthew 9:1–8; Mark 2:1–12; Luke 5:17–26 | First century AD | Shared canon</x:t>
        </x:is>
      </x:c>
      <x:c r="M176" s="231" t="inlineStr">
        <x:is>
          <x:t xml:space="preserve">Jesus Christ; Capernaum; Forgiveness; Miracles of Jesus</x:t>
        </x:is>
      </x:c>
      <x:c r="N176" s="231" t="inlineStr">
        <x:is>
          <x:t xml:space="preserve">Idea</x:t>
        </x:is>
      </x:c>
      <x:c r="O176" s="231" t="str">
        <x:v>Added in the visual-refresh swap pass to replace lower-impact or duplicate-feeling cards.</x:v>
      </x:c>
      <x:c r="P176" s="231" t="n"/>
      <x:c r="Q176" s="247" t="n"/>
      <x:c r="R176" s="247" t="n"/>
      <x:c r="S176" s="214" t="inlineStr">
        <x:is>
          <x:t xml:space="preserve">Open for review</x:t>
        </x:is>
      </x:c>
    </x:row>
    <x:row r="177" s="202" customFormat="1" ht="25.5" customHeight="1">
      <x:c r="A177" s="231" t="inlineStr">
        <x:is>
          <x:t xml:space="preserve">BE-086</x:t>
        </x:is>
      </x:c>
      <x:c r="B177" s="231" t="inlineStr">
        <x:is>
          <x:t xml:space="preserve">Zacchaeus in the Sycamore Tree</x:t>
        </x:is>
      </x:c>
      <x:c r="C177" s="231" t="inlineStr">
        <x:is>
          <x:t xml:space="preserve">Scripture</x:t>
        </x:is>
      </x:c>
      <x:c r="D177" s="231" t="inlineStr">
        <x:is>
          <x:t xml:space="preserve">Biblical Events — Shared Canon</x:t>
        </x:is>
      </x:c>
      <x:c r="E177" s="231" t="inlineStr">
        <x:is>
          <x:t xml:space="preserve">Event</x:t>
        </x:is>
      </x:c>
      <x:c r="F177" s="231" t="inlineStr">
        <x:is>
          <x:t xml:space="preserve">The tax collector Zacchaeus climbs a sycamore tree to see Jesus and is transformed by the encounter, making a compact and visually distinctive repentance story.</x:t>
        </x:is>
      </x:c>
      <x:c r="G177" s="231" t="n">
        <x:v>3</x:v>
      </x:c>
      <x:c r="H177" s="231" t="inlineStr">
        <x:is>
          <x:t xml:space="preserve">3 — Significant</x:t>
        </x:is>
      </x:c>
      <x:c r="I177" s="231" t="inlineStr">
        <x:is>
          <x:t xml:space="preserve">High</x:t>
        </x:is>
      </x:c>
      <x:c r="J177" s="231" t="str">
        <x:v>Rare</x:v>
      </x:c>
      <x:c r="K177" s="231" t="inlineStr">
        <x:is>
          <x:t xml:space="preserve">Maybe</x:t>
        </x:is>
      </x:c>
      <x:c r="L177" s="231" t="inlineStr">
        <x:is>
          <x:t xml:space="preserve">Luke 19:1–10 | First century AD | Shared canon</x:t>
        </x:is>
      </x:c>
      <x:c r="M177" s="231" t="inlineStr">
        <x:is>
          <x:t xml:space="preserve">Jesus Christ; Jericho; Repentance; Tax Collectors</x:t>
        </x:is>
      </x:c>
      <x:c r="N177" s="231" t="inlineStr">
        <x:is>
          <x:t xml:space="preserve">Idea</x:t>
        </x:is>
      </x:c>
      <x:c r="O177" s="231" t="str">
        <x:v>Added in the visual-refresh swap pass to replace lower-impact or duplicate-feeling cards.</x:v>
      </x:c>
      <x:c r="P177" s="231" t="n"/>
      <x:c r="Q177" s="247" t="n"/>
      <x:c r="R177" s="247" t="n"/>
      <x:c r="S177" s="214" t="inlineStr">
        <x:is>
          <x:t xml:space="preserve">Open for review</x:t>
        </x:is>
      </x:c>
    </x:row>
    <x:row r="178" s="202" customFormat="1" ht="25.5" customHeight="1">
      <x:c r="A178" s="231" t="inlineStr">
        <x:is>
          <x:t xml:space="preserve">BE-087</x:t>
        </x:is>
      </x:c>
      <x:c r="B178" s="231" t="inlineStr">
        <x:is>
          <x:t xml:space="preserve">The Gerasene Demoniac</x:t>
        </x:is>
      </x:c>
      <x:c r="C178" s="231" t="inlineStr">
        <x:is>
          <x:t xml:space="preserve">Scripture</x:t>
        </x:is>
      </x:c>
      <x:c r="D178" s="231" t="inlineStr">
        <x:is>
          <x:t xml:space="preserve">Biblical Events — Shared Canon</x:t>
        </x:is>
      </x:c>
      <x:c r="E178" s="231" t="inlineStr">
        <x:is>
          <x:t xml:space="preserve">Event</x:t>
        </x:is>
      </x:c>
      <x:c r="F178" s="231" t="inlineStr">
        <x:is>
          <x:t xml:space="preserve">Jesus delivers a demon-possessed man among the tombs, producing one of the Gospels' most dramatic scenes of liberation and restored humanity.</x:t>
        </x:is>
      </x:c>
      <x:c r="G178" s="231" t="n">
        <x:v>4</x:v>
      </x:c>
      <x:c r="H178" s="231" t="inlineStr">
        <x:is>
          <x:t xml:space="preserve">4 — Major</x:t>
        </x:is>
      </x:c>
      <x:c r="I178" s="231" t="inlineStr">
        <x:is>
          <x:t xml:space="preserve">Exceptional</x:t>
        </x:is>
      </x:c>
      <x:c r="J178" s="231" t="str">
        <x:v>Rare</x:v>
      </x:c>
      <x:c r="K178" s="231" t="inlineStr">
        <x:is>
          <x:t xml:space="preserve">Yes</x:t>
        </x:is>
      </x:c>
      <x:c r="L178" s="231" t="inlineStr">
        <x:is>
          <x:t xml:space="preserve">Matthew 8:28–34; Mark 5:1–20; Luke 8:26–39 | First century AD | Shared canon</x:t>
        </x:is>
      </x:c>
      <x:c r="M178" s="231" t="inlineStr">
        <x:is>
          <x:t xml:space="preserve">Jesus Christ; Sea of Galilee; Swine; Miracles of Jesus</x:t>
        </x:is>
      </x:c>
      <x:c r="N178" s="231" t="inlineStr">
        <x:is>
          <x:t xml:space="preserve">Idea</x:t>
        </x:is>
      </x:c>
      <x:c r="O178" s="231" t="str">
        <x:v>Added in the visual-refresh swap pass to replace lower-impact or duplicate-feeling cards.
v20: User approved the v19 rarity baseline: Extraordinary → Rare. Applied as a working tier; the recorded composition/interpretation condition remains open. Rationale and conditions: Rarity Review.</x:v>
      </x:c>
      <x:c r="P178" s="231" t="n"/>
      <x:c r="Q178" s="247" t="n"/>
      <x:c r="R178" s="247" t="n"/>
      <x:c r="S178" s="214" t="inlineStr">
        <x:is>
          <x:t xml:space="preserve">Open for review</x:t>
        </x:is>
      </x:c>
    </x:row>
    <x:row r="179" s="202" customFormat="1" ht="25.5" customHeight="1">
      <x:c r="A179" s="231" t="inlineStr">
        <x:is>
          <x:t xml:space="preserve">BE-088</x:t>
        </x:is>
      </x:c>
      <x:c r="B179" s="231" t="inlineStr">
        <x:is>
          <x:t xml:space="preserve">Healing of Blind Bartimaeus</x:t>
        </x:is>
      </x:c>
      <x:c r="C179" s="231" t="inlineStr">
        <x:is>
          <x:t xml:space="preserve">Scripture</x:t>
        </x:is>
      </x:c>
      <x:c r="D179" s="231" t="inlineStr">
        <x:is>
          <x:t xml:space="preserve">Biblical Events — Shared Canon</x:t>
        </x:is>
      </x:c>
      <x:c r="E179" s="231" t="inlineStr">
        <x:is>
          <x:t xml:space="preserve">Event</x:t>
        </x:is>
      </x:c>
      <x:c r="F179" s="231" t="inlineStr">
        <x:is>
          <x:t xml:space="preserve">The blind beggar Bartimaeus cries out to Jesus near Jericho and receives sight, making a moving card about persistence, mercy, and restored vision.</x:t>
        </x:is>
      </x:c>
      <x:c r="G179" s="231" t="n">
        <x:v>3</x:v>
      </x:c>
      <x:c r="H179" s="231" t="inlineStr">
        <x:is>
          <x:t xml:space="preserve">3 — Significant</x:t>
        </x:is>
      </x:c>
      <x:c r="I179" s="231" t="inlineStr">
        <x:is>
          <x:t xml:space="preserve">High</x:t>
        </x:is>
      </x:c>
      <x:c r="J179" s="231" t="str">
        <x:v>Rare</x:v>
      </x:c>
      <x:c r="K179" s="231" t="inlineStr">
        <x:is>
          <x:t xml:space="preserve">Maybe</x:t>
        </x:is>
      </x:c>
      <x:c r="L179" s="231" t="inlineStr">
        <x:is>
          <x:t xml:space="preserve">Mark 10:46–52; Luke 18:35–43 | First century AD | Shared canon</x:t>
        </x:is>
      </x:c>
      <x:c r="M179" s="231" t="inlineStr">
        <x:is>
          <x:t xml:space="preserve">Jesus Christ; Jericho; Healing of the Man Born Blind</x:t>
        </x:is>
      </x:c>
      <x:c r="N179" s="231" t="inlineStr">
        <x:is>
          <x:t xml:space="preserve">Idea</x:t>
        </x:is>
      </x:c>
      <x:c r="O179" s="231" t="str">
        <x:v>Added in the visual-refresh swap pass to replace lower-impact or duplicate-feeling cards.</x:v>
      </x:c>
      <x:c r="P179" s="231" t="n"/>
      <x:c r="Q179" s="247" t="n"/>
      <x:c r="R179" s="247" t="n"/>
      <x:c r="S179" s="214" t="inlineStr">
        <x:is>
          <x:t xml:space="preserve">Open for review</x:t>
        </x:is>
      </x:c>
    </x:row>
    <x:row r="180" s="202" customFormat="1" ht="25.5" customHeight="1">
      <x:c r="A180" s="231" t="inlineStr">
        <x:is>
          <x:t xml:space="preserve">BE-089</x:t>
        </x:is>
      </x:c>
      <x:c r="B180" s="231" t="inlineStr">
        <x:is>
          <x:t xml:space="preserve">Woman with the Issue of Blood</x:t>
        </x:is>
      </x:c>
      <x:c r="C180" s="231" t="inlineStr">
        <x:is>
          <x:t xml:space="preserve">Scripture</x:t>
        </x:is>
      </x:c>
      <x:c r="D180" s="231" t="inlineStr">
        <x:is>
          <x:t xml:space="preserve">Biblical Events — Shared Canon</x:t>
        </x:is>
      </x:c>
      <x:c r="E180" s="231" t="inlineStr">
        <x:is>
          <x:t xml:space="preserve">Event</x:t>
        </x:is>
      </x:c>
      <x:c r="F180" s="231" t="inlineStr">
        <x:is>
          <x:t xml:space="preserve">A suffering woman is healed when she touches Jesus' garment, creating an intimate miracle scene centered on faith, compassion, and restoration.</x:t>
        </x:is>
      </x:c>
      <x:c r="G180" s="231" t="n">
        <x:v>4</x:v>
      </x:c>
      <x:c r="H180" s="231" t="inlineStr">
        <x:is>
          <x:t xml:space="preserve">4 — Major</x:t>
        </x:is>
      </x:c>
      <x:c r="I180" s="231" t="inlineStr">
        <x:is>
          <x:t xml:space="preserve">High</x:t>
        </x:is>
      </x:c>
      <x:c r="J180" s="231" t="str">
        <x:v>Rare</x:v>
      </x:c>
      <x:c r="K180" s="231" t="inlineStr">
        <x:is>
          <x:t xml:space="preserve">Maybe</x:t>
        </x:is>
      </x:c>
      <x:c r="L180" s="231" t="inlineStr">
        <x:is>
          <x:t xml:space="preserve">Matthew 9:20–22; Mark 5:25–34; Luke 8:43–48 | First century AD | Shared canon</x:t>
        </x:is>
      </x:c>
      <x:c r="M180" s="231" t="inlineStr">
        <x:is>
          <x:t xml:space="preserve">Jesus Christ; Raising of Jairus's Daughter; Healing of the Man Born Blind</x:t>
        </x:is>
      </x:c>
      <x:c r="N180" s="231" t="inlineStr">
        <x:is>
          <x:t xml:space="preserve">Idea</x:t>
        </x:is>
      </x:c>
      <x:c r="O180" s="231" t="str">
        <x:v>Added in the visual-refresh swap pass to replace lower-impact or duplicate-feeling cards.</x:v>
      </x:c>
      <x:c r="P180" s="231" t="n"/>
      <x:c r="Q180" s="247" t="n"/>
      <x:c r="R180" s="247" t="n"/>
      <x:c r="S180" s="214" t="inlineStr">
        <x:is>
          <x:t xml:space="preserve">Open for review</x:t>
        </x:is>
      </x:c>
    </x:row>
    <x:row r="181" s="202" customFormat="1" ht="56" customHeight="1">
      <x:c r="A181" s="231" t="inlineStr">
        <x:is>
          <x:t xml:space="preserve">BE-090</x:t>
        </x:is>
      </x:c>
      <x:c r="B181" s="231" t="inlineStr">
        <x:is>
          <x:t xml:space="preserve">Peter Walking on Water</x:t>
        </x:is>
      </x:c>
      <x:c r="C181" s="231" t="inlineStr">
        <x:is>
          <x:t xml:space="preserve">Scripture</x:t>
        </x:is>
      </x:c>
      <x:c r="D181" s="231" t="inlineStr">
        <x:is>
          <x:t xml:space="preserve">Biblical Events — Shared Canon</x:t>
        </x:is>
      </x:c>
      <x:c r="E181" s="231" t="inlineStr">
        <x:is>
          <x:t xml:space="preserve">Event</x:t>
        </x:is>
      </x:c>
      <x:c r="F181" s="231" t="inlineStr">
        <x:is>
          <x:t xml:space="preserve">Peter steps out onto the stormy sea toward Jesus and begins to sink, making a striking card about faith, fear, and Christ's saving grasp.</x:t>
        </x:is>
      </x:c>
      <x:c r="G181" s="231" t="n">
        <x:v>4</x:v>
      </x:c>
      <x:c r="H181" s="231" t="inlineStr">
        <x:is>
          <x:t xml:space="preserve">4 — Major</x:t>
        </x:is>
      </x:c>
      <x:c r="I181" s="231" t="inlineStr">
        <x:is>
          <x:t xml:space="preserve">Exceptional</x:t>
        </x:is>
      </x:c>
      <x:c r="J181" s="231" t="str">
        <x:v>Extraordinary</x:v>
      </x:c>
      <x:c r="K181" s="231" t="inlineStr">
        <x:is>
          <x:t xml:space="preserve">Yes</x:t>
        </x:is>
      </x:c>
      <x:c r="L181" s="231" t="inlineStr">
        <x:is>
          <x:t xml:space="preserve">Matthew 14:22–33 | First century AD | Shared canon</x:t>
        </x:is>
      </x:c>
      <x:c r="M181" s="231" t="inlineStr">
        <x:is>
          <x:t xml:space="preserve">Jesus Christ; Peter; Jesus Calms the Storm; Sea of Galilee</x:t>
        </x:is>
      </x:c>
      <x:c r="N181" s="231" t="inlineStr">
        <x:is>
          <x:t xml:space="preserve">Idea</x:t>
        </x:is>
      </x:c>
      <x:c r="O181" s="231" t="str">
        <x:v>Added in the visual-refresh swap pass to replace lower-impact or duplicate-feeling cards.</x:v>
      </x:c>
      <x:c r="P181" s="231" t="inlineStr">
        <x:is>
          <x:t xml:space="preserve">About this subject / absorbed material:
• Jesus Walks on Water: Jesus approaches the disciples' boat across the sea; Matthew also narrates Peter stepping onto the water. Context: Matthew 14:22–33; Mark 6:45–52; John 6:16–21 | First century AD | Shared canon.</x:t>
        </x:is>
      </x:c>
      <x:c r="Q181" s="247" t="n"/>
      <x:c r="R181" s="247" t="n"/>
      <x:c r="S181" s="214" t="inlineStr">
        <x:is>
          <x:t xml:space="preserve">Open for review</x:t>
        </x:is>
      </x:c>
    </x:row>
    <x:row r="182" s="202" customFormat="1" ht="56" customHeight="1">
      <x:c r="A182" s="231" t="inlineStr">
        <x:is>
          <x:t xml:space="preserve">BE-091</x:t>
        </x:is>
      </x:c>
      <x:c r="B182" s="231" t="inlineStr">
        <x:is>
          <x:t xml:space="preserve">Healing of the Man Born Blind</x:t>
        </x:is>
      </x:c>
      <x:c r="C182" s="231" t="inlineStr">
        <x:is>
          <x:t xml:space="preserve">Scripture</x:t>
        </x:is>
      </x:c>
      <x:c r="D182" s="231" t="inlineStr">
        <x:is>
          <x:t xml:space="preserve">Biblical Events — Shared Canon</x:t>
        </x:is>
      </x:c>
      <x:c r="E182" s="231" t="inlineStr">
        <x:is>
          <x:t xml:space="preserve">Event</x:t>
        </x:is>
      </x:c>
      <x:c r="F182" s="231" t="inlineStr">
        <x:is>
          <x:t xml:space="preserve">Jesus gives sight to a man born blind, joining a memorable healing image with themes of revelation, testimony, and spiritual sight.</x:t>
        </x:is>
      </x:c>
      <x:c r="G182" s="231" t="n">
        <x:v>4</x:v>
      </x:c>
      <x:c r="H182" s="231" t="inlineStr">
        <x:is>
          <x:t xml:space="preserve">4 — Major</x:t>
        </x:is>
      </x:c>
      <x:c r="I182" s="231" t="inlineStr">
        <x:is>
          <x:t xml:space="preserve">High</x:t>
        </x:is>
      </x:c>
      <x:c r="J182" s="231" t="str">
        <x:v>Rare</x:v>
      </x:c>
      <x:c r="K182" s="231" t="inlineStr">
        <x:is>
          <x:t xml:space="preserve">Maybe</x:t>
        </x:is>
      </x:c>
      <x:c r="L182" s="231" t="inlineStr">
        <x:is>
          <x:t xml:space="preserve">John 9:1–41 | First century AD | Shared canon</x:t>
        </x:is>
      </x:c>
      <x:c r="M182" s="231" t="inlineStr">
        <x:is>
          <x:t xml:space="preserve">Jesus Christ; Jerusalem; Healing of Blind Bartimaeus; Jesus Healing a Leper</x:t>
        </x:is>
      </x:c>
      <x:c r="N182" s="231" t="inlineStr">
        <x:is>
          <x:t xml:space="preserve">Idea</x:t>
        </x:is>
      </x:c>
      <x:c r="O182" s="231" t="str">
        <x:v>Added in the visual-refresh swap pass to replace lower-impact or duplicate-feeling cards.</x:v>
      </x:c>
      <x:c r="P182" s="231" t="inlineStr">
        <x:is>
          <x:t xml:space="preserve">About this subject / absorbed material:
• Pool of Siloam: Jerusalem pool associated with Hezekiah's water system and Jesus healing the man born blind. Context: 2 Kings 20:20; John 9 | Monarchy and first century | Shared canon.</x:t>
        </x:is>
      </x:c>
      <x:c r="Q182" s="247" t="n"/>
      <x:c r="R182" s="247" t="n"/>
      <x:c r="S182" s="214" t="inlineStr">
        <x:is>
          <x:t xml:space="preserve">Open for review</x:t>
        </x:is>
      </x:c>
    </x:row>
    <x:row r="183" s="202" customFormat="1" ht="25.5" customHeight="1">
      <x:c r="A183" s="231" t="inlineStr">
        <x:is>
          <x:t xml:space="preserve">BE-092</x:t>
        </x:is>
      </x:c>
      <x:c r="B183" s="231" t="inlineStr">
        <x:is>
          <x:t xml:space="preserve">The Sun Stands Still</x:t>
        </x:is>
      </x:c>
      <x:c r="C183" s="231" t="inlineStr">
        <x:is>
          <x:t xml:space="preserve">Scripture</x:t>
        </x:is>
      </x:c>
      <x:c r="D183" s="231" t="inlineStr">
        <x:is>
          <x:t xml:space="preserve">Biblical Events — Shared Canon</x:t>
        </x:is>
      </x:c>
      <x:c r="E183" s="231" t="inlineStr">
        <x:is>
          <x:t xml:space="preserve">Event</x:t>
        </x:is>
      </x:c>
      <x:c r="F183" s="231" t="inlineStr">
        <x:is>
          <x:t xml:space="preserve">A dramatic battle narrative in which Joshua asks for prolonged daylight.</x:t>
        </x:is>
      </x:c>
      <x:c r="G183" s="231" t="n">
        <x:v>4</x:v>
      </x:c>
      <x:c r="H183" s="231" t="inlineStr">
        <x:is>
          <x:t xml:space="preserve">4 — Major</x:t>
        </x:is>
      </x:c>
      <x:c r="I183" s="231" t="inlineStr">
        <x:is>
          <x:t xml:space="preserve">Exceptional</x:t>
        </x:is>
      </x:c>
      <x:c r="J183" s="231" t="str">
        <x:v>Rare</x:v>
      </x:c>
      <x:c r="K183" s="231" t="inlineStr">
        <x:is>
          <x:t xml:space="preserve">Yes</x:t>
        </x:is>
      </x:c>
      <x:c r="L183" s="231" t="inlineStr">
        <x:is>
          <x:t xml:space="preserve">Joshua 10:1–15 | Conquest period | Shared canon</x:t>
        </x:is>
      </x:c>
      <x:c r="M183" s="231" t="inlineStr">
        <x:is>
          <x:t xml:space="preserve">Joshua; Gibeon; Amorite Kings</x:t>
        </x:is>
      </x:c>
      <x:c r="N183" s="231" t="inlineStr">
        <x:is>
          <x:t xml:space="preserve">Idea</x:t>
        </x:is>
      </x:c>
      <x:c r="O183" s="231" t="str">
        <x:v>Event ID normalized in the master-catalog refinement pass to resolve a duplicate with Peter Walking on Water.</x:v>
      </x:c>
      <x:c r="P183" s="231" t="n"/>
      <x:c r="Q183" s="247" t="n"/>
      <x:c r="R183" s="247" t="n"/>
      <x:c r="S183" s="214" t="inlineStr">
        <x:is>
          <x:t xml:space="preserve">Open for review</x:t>
        </x:is>
      </x:c>
    </x:row>
    <x:row r="184" s="202" customFormat="1" ht="25.5" customHeight="1">
      <x:c r="A184" s="231" t="inlineStr">
        <x:is>
          <x:t xml:space="preserve">BE-093</x:t>
        </x:is>
      </x:c>
      <x:c r="B184" s="231" t="inlineStr">
        <x:is>
          <x:t xml:space="preserve">Samson and the Lion</x:t>
        </x:is>
      </x:c>
      <x:c r="C184" s="231" t="inlineStr">
        <x:is>
          <x:t xml:space="preserve">Scripture</x:t>
        </x:is>
      </x:c>
      <x:c r="D184" s="231" t="inlineStr">
        <x:is>
          <x:t xml:space="preserve">Biblical Events — Shared Canon</x:t>
        </x:is>
      </x:c>
      <x:c r="E184" s="231" t="inlineStr">
        <x:is>
          <x:t xml:space="preserve">Event</x:t>
        </x:is>
      </x:c>
      <x:c r="F184" s="231" t="inlineStr">
        <x:is>
          <x:t xml:space="preserve">Introduces Samson's extraordinary strength and the riddle later drawn from the lion carcass.</x:t>
        </x:is>
      </x:c>
      <x:c r="G184" s="231" t="n">
        <x:v>3</x:v>
      </x:c>
      <x:c r="H184" s="231" t="inlineStr">
        <x:is>
          <x:t xml:space="preserve">3 — Significant</x:t>
        </x:is>
      </x:c>
      <x:c r="I184" s="231" t="inlineStr">
        <x:is>
          <x:t xml:space="preserve">Exceptional</x:t>
        </x:is>
      </x:c>
      <x:c r="J184" s="231" t="str">
        <x:v>Extraordinary</x:v>
      </x:c>
      <x:c r="K184" s="231" t="inlineStr">
        <x:is>
          <x:t xml:space="preserve">No</x:t>
        </x:is>
      </x:c>
      <x:c r="L184" s="231" t="inlineStr">
        <x:is>
          <x:t xml:space="preserve">Judges 14:5–9 | Judges period | Shared canon</x:t>
        </x:is>
      </x:c>
      <x:c r="M184" s="231" t="inlineStr">
        <x:is>
          <x:t xml:space="preserve">Samson; Lion</x:t>
        </x:is>
      </x:c>
      <x:c r="N184" s="231" t="inlineStr">
        <x:is>
          <x:t xml:space="preserve">Idea</x:t>
        </x:is>
      </x:c>
      <x:c r="O184" s="231" t="str">
        <x:v>Added in the master-catalog refinement pass to replace Mordecai's Royal Robe with a stronger event card.</x:v>
      </x:c>
      <x:c r="P184" s="231" t="n"/>
      <x:c r="Q184" s="247" t="n"/>
      <x:c r="R184" s="247" t="n"/>
      <x:c r="S184" s="214" t="inlineStr">
        <x:is>
          <x:t xml:space="preserve">Open for review</x:t>
        </x:is>
      </x:c>
    </x:row>
    <x:row r="185" s="202" customFormat="1" ht="25.5" customHeight="1">
      <x:c r="A185" s="231" t="inlineStr">
        <x:is>
          <x:t xml:space="preserve">BE-094</x:t>
        </x:is>
      </x:c>
      <x:c r="B185" s="231" t="inlineStr">
        <x:is>
          <x:t xml:space="preserve">Samson and Delilah</x:t>
        </x:is>
      </x:c>
      <x:c r="C185" s="231" t="inlineStr">
        <x:is>
          <x:t xml:space="preserve">Scripture</x:t>
        </x:is>
      </x:c>
      <x:c r="D185" s="231" t="inlineStr">
        <x:is>
          <x:t xml:space="preserve">Biblical Events — Shared Canon</x:t>
        </x:is>
      </x:c>
      <x:c r="E185" s="231" t="inlineStr">
        <x:is>
          <x:t xml:space="preserve">Event</x:t>
        </x:is>
      </x:c>
      <x:c r="F185" s="231" t="inlineStr">
        <x:is>
          <x:t xml:space="preserve">Samson's secret is betrayed to the Philistines, leading to his capture and humiliation.</x:t>
        </x:is>
      </x:c>
      <x:c r="G185" s="231" t="n">
        <x:v>4</x:v>
      </x:c>
      <x:c r="H185" s="231" t="inlineStr">
        <x:is>
          <x:t xml:space="preserve">4 — Major</x:t>
        </x:is>
      </x:c>
      <x:c r="I185" s="231" t="inlineStr">
        <x:is>
          <x:t xml:space="preserve">Exceptional</x:t>
        </x:is>
      </x:c>
      <x:c r="J185" s="231" t="str">
        <x:v>Rare</x:v>
      </x:c>
      <x:c r="K185" s="231" t="inlineStr">
        <x:is>
          <x:t xml:space="preserve">Maybe</x:t>
        </x:is>
      </x:c>
      <x:c r="L185" s="231" t="inlineStr">
        <x:is>
          <x:t xml:space="preserve">Judges 16:4–22 | Judges period | Shared canon</x:t>
        </x:is>
      </x:c>
      <x:c r="M185" s="231" t="inlineStr">
        <x:is>
          <x:t xml:space="preserve">Samson; Delilah; Philistines</x:t>
        </x:is>
      </x:c>
      <x:c r="N185" s="231" t="inlineStr">
        <x:is>
          <x:t xml:space="preserve">Idea</x:t>
        </x:is>
      </x:c>
      <x:c r="O185" s="231" t="str">
        <x:v>Added in the master-catalog refinement pass to replace Mordecai with a more visually distinctive Samson event card.</x:v>
      </x:c>
      <x:c r="P185" s="231" t="n"/>
      <x:c r="Q185" s="247" t="n"/>
      <x:c r="R185" s="247" t="n"/>
      <x:c r="S185" s="214" t="inlineStr">
        <x:is>
          <x:t xml:space="preserve">Open for review</x:t>
        </x:is>
      </x:c>
    </x:row>
    <x:row r="186" s="202" customFormat="1" ht="25.5" customHeight="1">
      <x:c r="A186" s="231" t="inlineStr">
        <x:is>
          <x:t xml:space="preserve">BE-095</x:t>
        </x:is>
      </x:c>
      <x:c r="B186" s="231" t="inlineStr">
        <x:is>
          <x:t xml:space="preserve">Death of Samson</x:t>
        </x:is>
      </x:c>
      <x:c r="C186" s="231" t="inlineStr">
        <x:is>
          <x:t xml:space="preserve">Scripture</x:t>
        </x:is>
      </x:c>
      <x:c r="D186" s="231" t="inlineStr">
        <x:is>
          <x:t xml:space="preserve">Biblical Events — Shared Canon</x:t>
        </x:is>
      </x:c>
      <x:c r="E186" s="231" t="inlineStr">
        <x:is>
          <x:t xml:space="preserve">Event</x:t>
        </x:is>
      </x:c>
      <x:c r="F186" s="231" t="inlineStr">
        <x:is>
          <x:t xml:space="preserve">Samson's final act brings down the Philistine temple at the cost of his own life.</x:t>
        </x:is>
      </x:c>
      <x:c r="G186" s="231" t="n">
        <x:v>4</x:v>
      </x:c>
      <x:c r="H186" s="231" t="inlineStr">
        <x:is>
          <x:t xml:space="preserve">4 — Major</x:t>
        </x:is>
      </x:c>
      <x:c r="I186" s="231" t="inlineStr">
        <x:is>
          <x:t xml:space="preserve">Exceptional</x:t>
        </x:is>
      </x:c>
      <x:c r="J186" s="231" t="str">
        <x:v>Extraordinary</x:v>
      </x:c>
      <x:c r="K186" s="231" t="inlineStr">
        <x:is>
          <x:t xml:space="preserve">Yes</x:t>
        </x:is>
      </x:c>
      <x:c r="L186" s="231" t="inlineStr">
        <x:is>
          <x:t xml:space="preserve">Judges 16:23–31 | Judges period | Shared canon</x:t>
        </x:is>
      </x:c>
      <x:c r="M186" s="231" t="inlineStr">
        <x:is>
          <x:t xml:space="preserve">Samson; Philistines; Dagon</x:t>
        </x:is>
      </x:c>
      <x:c r="N186" s="231" t="inlineStr">
        <x:is>
          <x:t xml:space="preserve">Idea</x:t>
        </x:is>
      </x:c>
      <x:c r="O186" s="231" t="str">
        <x:v>Added in the master-catalog refinement pass to replace Susa with a stronger climactic event card.</x:v>
      </x:c>
      <x:c r="P186" s="231" t="n"/>
      <x:c r="Q186" s="247" t="n"/>
      <x:c r="R186" s="247" t="n"/>
      <x:c r="S186" s="214" t="inlineStr">
        <x:is>
          <x:t xml:space="preserve">Open for review</x:t>
        </x:is>
      </x:c>
    </x:row>
    <x:row r="187" s="202" customFormat="1" ht="92" customHeight="1">
      <x:c r="A187" s="231" t="inlineStr">
        <x:is>
          <x:t xml:space="preserve">BE-096</x:t>
        </x:is>
      </x:c>
      <x:c r="B187" s="231" t="inlineStr">
        <x:is>
          <x:t xml:space="preserve">Gideon's Three Hundred</x:t>
        </x:is>
      </x:c>
      <x:c r="C187" s="231" t="inlineStr">
        <x:is>
          <x:t xml:space="preserve">Scripture</x:t>
        </x:is>
      </x:c>
      <x:c r="D187" s="231" t="inlineStr">
        <x:is>
          <x:t xml:space="preserve">Biblical Events — Shared Canon</x:t>
        </x:is>
      </x:c>
      <x:c r="E187" s="231" t="inlineStr">
        <x:is>
          <x:t xml:space="preserve">Event</x:t>
        </x:is>
      </x:c>
      <x:c r="F187" s="231" t="inlineStr">
        <x:is>
          <x:t xml:space="preserve">God reduces Gideon's army before the surprise defeat of Midian.</x:t>
        </x:is>
      </x:c>
      <x:c r="G187" s="231" t="n">
        <x:v>4</x:v>
      </x:c>
      <x:c r="H187" s="231" t="inlineStr">
        <x:is>
          <x:t xml:space="preserve">4 — Major</x:t>
        </x:is>
      </x:c>
      <x:c r="I187" s="231" t="inlineStr">
        <x:is>
          <x:t xml:space="preserve">Exceptional</x:t>
        </x:is>
      </x:c>
      <x:c r="J187" s="231" t="str">
        <x:v>Rare</x:v>
      </x:c>
      <x:c r="K187" s="231" t="inlineStr">
        <x:is>
          <x:t xml:space="preserve">Maybe</x:t>
        </x:is>
      </x:c>
      <x:c r="L187" s="231" t="inlineStr">
        <x:is>
          <x:t xml:space="preserve">Judges 7 | Judges period | Shared canon</x:t>
        </x:is>
      </x:c>
      <x:c r="M187" s="231" t="inlineStr">
        <x:is>
          <x:t xml:space="preserve">Gideon; Midianites; Trumpets; Jars</x:t>
        </x:is>
      </x:c>
      <x:c r="N187" s="231" t="inlineStr">
        <x:is>
          <x:t xml:space="preserve">Idea</x:t>
        </x:is>
      </x:c>
      <x:c r="O187" s="231" t="str">
        <x:v>Promoted from Deferred Expansion in the second collision-reduction pass.</x:v>
      </x:c>
      <x:c r="P187" s="231" t="inlineStr">
        <x:is>
          <x:t xml:space="preserve">About this subject / absorbed material:
• Gideon's Jars and Torches: Combines the clay jars and concealed torches used by Gideon's small force in the surprise attack on the Midianite camp. Context: Judges 7:16–22 | Judges period | Shared canon.
• Gideon's Torches: Torches suddenly exposed from broken jars provide the dramatic visual signature of Gideon's night attack. Context: Judges 7:16–22 | Judges period | Shared canon.</x:t>
        </x:is>
      </x:c>
      <x:c r="Q187" s="247" t="n"/>
      <x:c r="R187" s="247" t="n"/>
      <x:c r="S187" s="214" t="inlineStr">
        <x:is>
          <x:t xml:space="preserve">Open for review</x:t>
        </x:is>
      </x:c>
    </x:row>
    <x:row r="188" s="202" customFormat="1" ht="25.5" customHeight="1">
      <x:c r="A188" s="231" t="inlineStr">
        <x:is>
          <x:t xml:space="preserve">BE-097</x:t>
        </x:is>
      </x:c>
      <x:c r="B188" s="231" t="inlineStr">
        <x:is>
          <x:t xml:space="preserve">Elijah at Horeb</x:t>
        </x:is>
      </x:c>
      <x:c r="C188" s="231" t="inlineStr">
        <x:is>
          <x:t xml:space="preserve">Scripture</x:t>
        </x:is>
      </x:c>
      <x:c r="D188" s="231" t="inlineStr">
        <x:is>
          <x:t xml:space="preserve">Biblical Events — Shared Canon</x:t>
        </x:is>
      </x:c>
      <x:c r="E188" s="231" t="inlineStr">
        <x:is>
          <x:t xml:space="preserve">Event</x:t>
        </x:is>
      </x:c>
      <x:c r="F188" s="231" t="inlineStr">
        <x:is>
          <x:t xml:space="preserve">After fleeing Jezebel, Elijah encounters wind, earthquake, fire, and the quiet divine voice.</x:t>
        </x:is>
      </x:c>
      <x:c r="G188" s="231" t="n">
        <x:v>5</x:v>
      </x:c>
      <x:c r="H188" s="231" t="inlineStr">
        <x:is>
          <x:t xml:space="preserve">5 — Foundational</x:t>
        </x:is>
      </x:c>
      <x:c r="I188" s="231" t="inlineStr">
        <x:is>
          <x:t xml:space="preserve">Exceptional</x:t>
        </x:is>
      </x:c>
      <x:c r="J188" s="231" t="str">
        <x:v>Extraordinary</x:v>
      </x:c>
      <x:c r="K188" s="231" t="inlineStr">
        <x:is>
          <x:t xml:space="preserve">Yes</x:t>
        </x:is>
      </x:c>
      <x:c r="L188" s="231" t="inlineStr">
        <x:is>
          <x:t xml:space="preserve">1 Kings 19:1–18 | Divided monarchy | Shared canon</x:t>
        </x:is>
      </x:c>
      <x:c r="M188" s="231" t="inlineStr">
        <x:is>
          <x:t xml:space="preserve">Elijah; Jezebel; Horeb; Elisha</x:t>
        </x:is>
      </x:c>
      <x:c r="N188" s="231" t="inlineStr">
        <x:is>
          <x:t xml:space="preserve">Idea</x:t>
        </x:is>
      </x:c>
      <x:c r="O188" s="231" t="str">
        <x:v>Promoted from Deferred Expansion in the second collision-reduction pass.</x:v>
      </x:c>
      <x:c r="P188" s="231" t="n"/>
      <x:c r="Q188" s="247" t="n"/>
      <x:c r="R188" s="247" t="n"/>
      <x:c r="S188" s="214" t="inlineStr">
        <x:is>
          <x:t xml:space="preserve">Open for review</x:t>
        </x:is>
      </x:c>
    </x:row>
    <x:row r="189" s="202" customFormat="1" ht="56" customHeight="1">
      <x:c r="A189" s="231" t="inlineStr">
        <x:is>
          <x:t xml:space="preserve">BE-098</x:t>
        </x:is>
      </x:c>
      <x:c r="B189" s="231" t="inlineStr">
        <x:is>
          <x:t xml:space="preserve">Dagon Falls Before the Ark</x:t>
        </x:is>
      </x:c>
      <x:c r="C189" s="231" t="inlineStr">
        <x:is>
          <x:t xml:space="preserve">Scripture</x:t>
        </x:is>
      </x:c>
      <x:c r="D189" s="231" t="inlineStr">
        <x:is>
          <x:t xml:space="preserve">Biblical Events — Shared Canon</x:t>
        </x:is>
      </x:c>
      <x:c r="E189" s="231" t="inlineStr">
        <x:is>
          <x:t xml:space="preserve">Event</x:t>
        </x:is>
      </x:c>
      <x:c r="F189" s="231" t="inlineStr">
        <x:is>
          <x:t xml:space="preserve">The Philistine idol Dagon repeatedly falls before the captured ark.</x:t>
        </x:is>
      </x:c>
      <x:c r="G189" s="231" t="n">
        <x:v>4</x:v>
      </x:c>
      <x:c r="H189" s="231" t="inlineStr">
        <x:is>
          <x:t xml:space="preserve">4 — Major</x:t>
        </x:is>
      </x:c>
      <x:c r="I189" s="231" t="inlineStr">
        <x:is>
          <x:t xml:space="preserve">Exceptional</x:t>
        </x:is>
      </x:c>
      <x:c r="J189" s="231" t="str">
        <x:v>Rare</x:v>
      </x:c>
      <x:c r="K189" s="231" t="inlineStr">
        <x:is>
          <x:t xml:space="preserve">Maybe</x:t>
        </x:is>
      </x:c>
      <x:c r="L189" s="231" t="inlineStr">
        <x:is>
          <x:t xml:space="preserve">1 Samuel 5 | Early monarchy | Shared canon</x:t>
        </x:is>
      </x:c>
      <x:c r="M189" s="231" t="inlineStr">
        <x:is>
          <x:t xml:space="preserve">Ark of the Covenant; Dagon; Philistines</x:t>
        </x:is>
      </x:c>
      <x:c r="N189" s="231" t="inlineStr">
        <x:is>
          <x:t xml:space="preserve">Idea</x:t>
        </x:is>
      </x:c>
      <x:c r="O189" s="231" t="str">
        <x:v>Promoted from Deferred Expansion in the second collision-reduction pass. Absorbs supporting material from Dagon's Idol.</x:v>
      </x:c>
      <x:c r="P189" s="231" t="inlineStr">
        <x:is>
          <x:t xml:space="preserve">About this subject / absorbed material:
• Dagon's Idol: The Philistine idol repeatedly falls before the captured Ark, dramatizing the narrative's polemic against Dagon. Context: 1 Samuel 5:1–5 | Samuel period | Shared canon.</x:t>
        </x:is>
      </x:c>
      <x:c r="Q189" s="248" t="inlineStr">
        <x:is>
          <x:t xml:space="preserve">Inside the sanctuary, place the fallen or broken idol prominently in the foreground and the upright Ark deeper in the scene. Let that visual reversal tell the story; avoid a separate intact-idol portrait, crowded battle or victorious human protagonist.</x:t>
        </x:is>
      </x:c>
      <x:c r="R189" s="248" t="inlineStr">
        <x:is>
          <x:t xml:space="preserve">Unsettling awe and shock; uncanny reversal of apparent power. Avoid slapstick, comic humiliation or a celebratory action pose.</x:t>
        </x:is>
      </x:c>
      <x:c r="S189" s="214" t="inlineStr">
        <x:is>
          <x:t xml:space="preserve">Open for review</x:t>
        </x:is>
      </x:c>
    </x:row>
    <x:row r="190" s="202" customFormat="1" ht="25.5" customHeight="1">
      <x:c r="A190" s="231" t="inlineStr">
        <x:is>
          <x:t xml:space="preserve">BE-099</x:t>
        </x:is>
      </x:c>
      <x:c r="B190" s="231" t="inlineStr">
        <x:is>
          <x:t xml:space="preserve">Balaam and the Donkey</x:t>
        </x:is>
      </x:c>
      <x:c r="C190" s="231" t="inlineStr">
        <x:is>
          <x:t xml:space="preserve">Scripture</x:t>
        </x:is>
      </x:c>
      <x:c r="D190" s="231" t="inlineStr">
        <x:is>
          <x:t xml:space="preserve">Biblical Events — Shared Canon</x:t>
        </x:is>
      </x:c>
      <x:c r="E190" s="231" t="inlineStr">
        <x:is>
          <x:t xml:space="preserve">Event</x:t>
        </x:is>
      </x:c>
      <x:c r="F190" s="231" t="inlineStr">
        <x:is>
          <x:t xml:space="preserve">A donkey sees the angel Balaam cannot, reversing expectations and interrupting his journey.</x:t>
        </x:is>
      </x:c>
      <x:c r="G190" s="231" t="n">
        <x:v>4</x:v>
      </x:c>
      <x:c r="H190" s="231" t="inlineStr">
        <x:is>
          <x:t xml:space="preserve">4 — Major</x:t>
        </x:is>
      </x:c>
      <x:c r="I190" s="231" t="inlineStr">
        <x:is>
          <x:t xml:space="preserve">Exceptional</x:t>
        </x:is>
      </x:c>
      <x:c r="J190" s="231" t="str">
        <x:v>Rare</x:v>
      </x:c>
      <x:c r="K190" s="231" t="inlineStr">
        <x:is>
          <x:t xml:space="preserve">Maybe</x:t>
        </x:is>
      </x:c>
      <x:c r="L190" s="231" t="inlineStr">
        <x:is>
          <x:t xml:space="preserve">Numbers 22:21–35 | Wilderness period | Shared canon</x:t>
        </x:is>
      </x:c>
      <x:c r="M190" s="231" t="inlineStr">
        <x:is>
          <x:t xml:space="preserve">Balaam; Balak; Angel of the Lord</x:t>
        </x:is>
      </x:c>
      <x:c r="N190" s="231" t="inlineStr">
        <x:is>
          <x:t xml:space="preserve">Idea</x:t>
        </x:is>
      </x:c>
      <x:c r="O190" s="231" t="str">
        <x:v>Promoted from Deferred Expansion in the second collision-reduction pass.</x:v>
      </x:c>
      <x:c r="P190" s="231" t="n"/>
      <x:c r="Q190" s="247" t="n"/>
      <x:c r="R190" s="247" t="n"/>
      <x:c r="S190" s="214" t="inlineStr">
        <x:is>
          <x:t xml:space="preserve">Open for review</x:t>
        </x:is>
      </x:c>
    </x:row>
    <x:row r="191" s="202" customFormat="1" ht="25.5" customHeight="1">
      <x:c r="A191" s="231" t="inlineStr">
        <x:is>
          <x:t xml:space="preserve">BE-100</x:t>
        </x:is>
      </x:c>
      <x:c r="B191" s="231" t="inlineStr">
        <x:is>
          <x:t xml:space="preserve">Deborah and Barak Defeat Sisera</x:t>
        </x:is>
      </x:c>
      <x:c r="C191" s="231" t="inlineStr">
        <x:is>
          <x:t xml:space="preserve">Scripture</x:t>
        </x:is>
      </x:c>
      <x:c r="D191" s="231" t="inlineStr">
        <x:is>
          <x:t xml:space="preserve">Biblical Events — Shared Canon</x:t>
        </x:is>
      </x:c>
      <x:c r="E191" s="231" t="inlineStr">
        <x:is>
          <x:t xml:space="preserve">Event</x:t>
        </x:is>
      </x:c>
      <x:c r="F191" s="231" t="inlineStr">
        <x:is>
          <x:t xml:space="preserve">Israel is delivered under Deborah and Barak, followed by one of Scripture's major victory songs.</x:t>
        </x:is>
      </x:c>
      <x:c r="G191" s="231" t="n">
        <x:v>4</x:v>
      </x:c>
      <x:c r="H191" s="231" t="inlineStr">
        <x:is>
          <x:t xml:space="preserve">4 — Major</x:t>
        </x:is>
      </x:c>
      <x:c r="I191" s="231" t="inlineStr">
        <x:is>
          <x:t xml:space="preserve">Exceptional</x:t>
        </x:is>
      </x:c>
      <x:c r="J191" s="231" t="str">
        <x:v>Rare</x:v>
      </x:c>
      <x:c r="K191" s="231" t="inlineStr">
        <x:is>
          <x:t xml:space="preserve">Maybe</x:t>
        </x:is>
      </x:c>
      <x:c r="L191" s="231" t="inlineStr">
        <x:is>
          <x:t xml:space="preserve">Judges 4–5 | Judges period | Shared canon</x:t>
        </x:is>
      </x:c>
      <x:c r="M191" s="231" t="inlineStr">
        <x:is>
          <x:t xml:space="preserve">Deborah; Barak; Sisera; Jael</x:t>
        </x:is>
      </x:c>
      <x:c r="N191" s="231" t="inlineStr">
        <x:is>
          <x:t xml:space="preserve">Idea</x:t>
        </x:is>
      </x:c>
      <x:c r="O191" s="231" t="str">
        <x:v>Promoted from Deferred Expansion in the second collision-reduction pass.</x:v>
      </x:c>
      <x:c r="P191" s="231" t="n"/>
      <x:c r="Q191" s="247" t="n"/>
      <x:c r="R191" s="247" t="n"/>
      <x:c r="S191" s="214" t="inlineStr">
        <x:is>
          <x:t xml:space="preserve">Open for review</x:t>
        </x:is>
      </x:c>
    </x:row>
    <x:row r="192" s="202" customFormat="1" ht="56" customHeight="1">
      <x:c r="A192" s="231" t="inlineStr">
        <x:is>
          <x:t xml:space="preserve">BE-101</x:t>
        </x:is>
      </x:c>
      <x:c r="B192" s="231" t="inlineStr">
        <x:is>
          <x:t xml:space="preserve">David Spares Saul at En-gedi</x:t>
        </x:is>
      </x:c>
      <x:c r="C192" s="231" t="inlineStr">
        <x:is>
          <x:t xml:space="preserve">Scripture</x:t>
        </x:is>
      </x:c>
      <x:c r="D192" s="231" t="inlineStr">
        <x:is>
          <x:t xml:space="preserve">Biblical Events — Shared Canon</x:t>
        </x:is>
      </x:c>
      <x:c r="E192" s="231" t="inlineStr">
        <x:is>
          <x:t xml:space="preserve">Event</x:t>
        </x:is>
      </x:c>
      <x:c r="F192" s="231" t="inlineStr">
        <x:is>
          <x:t xml:space="preserve">David refuses to kill Saul in the cave despite having the opportunity.</x:t>
        </x:is>
      </x:c>
      <x:c r="G192" s="231" t="n">
        <x:v>4</x:v>
      </x:c>
      <x:c r="H192" s="231" t="inlineStr">
        <x:is>
          <x:t xml:space="preserve">4 — Major</x:t>
        </x:is>
      </x:c>
      <x:c r="I192" s="231" t="inlineStr">
        <x:is>
          <x:t xml:space="preserve">Exceptional</x:t>
        </x:is>
      </x:c>
      <x:c r="J192" s="231" t="str">
        <x:v>Rare</x:v>
      </x:c>
      <x:c r="K192" s="231" t="inlineStr">
        <x:is>
          <x:t xml:space="preserve">No</x:t>
        </x:is>
      </x:c>
      <x:c r="L192" s="231" t="inlineStr">
        <x:is>
          <x:t xml:space="preserve">1 Samuel 24 | United monarchy | Shared canon</x:t>
        </x:is>
      </x:c>
      <x:c r="M192" s="231" t="inlineStr">
        <x:is>
          <x:t xml:space="preserve">David; Saul; En-gedi</x:t>
        </x:is>
      </x:c>
      <x:c r="N192" s="231" t="inlineStr">
        <x:is>
          <x:t xml:space="preserve">Idea</x:t>
        </x:is>
      </x:c>
      <x:c r="O192" s="231" t="str">
        <x:v>Promoted from Deferred Expansion in the second collision-reduction pass.</x:v>
      </x:c>
      <x:c r="P192" s="231" t="inlineStr">
        <x:is>
          <x:t xml:space="preserve">About this subject / absorbed material:
• En-gedi: Desert oasis and stronghold associated with David's flight from Saul and the cave encounter in 1 Samuel 24. Context: 1 Samuel 23–24; Song of Songs 1:14 | Monarchy period | Shared canon.</x:t>
        </x:is>
      </x:c>
      <x:c r="Q192" s="247" t="n"/>
      <x:c r="R192" s="247" t="n"/>
      <x:c r="S192" s="214" t="inlineStr">
        <x:is>
          <x:t xml:space="preserve">Open for review</x:t>
        </x:is>
      </x:c>
    </x:row>
    <x:row r="193" s="202" customFormat="1" ht="80" customHeight="1">
      <x:c r="A193" s="231" t="inlineStr">
        <x:is>
          <x:t xml:space="preserve">BE-102</x:t>
        </x:is>
      </x:c>
      <x:c r="B193" s="231" t="inlineStr">
        <x:is>
          <x:t xml:space="preserve">Anointing at Bethany</x:t>
        </x:is>
      </x:c>
      <x:c r="C193" s="231" t="inlineStr">
        <x:is>
          <x:t xml:space="preserve">Scripture</x:t>
        </x:is>
      </x:c>
      <x:c r="D193" s="231" t="inlineStr">
        <x:is>
          <x:t xml:space="preserve">Biblical Events — Shared Canon</x:t>
        </x:is>
      </x:c>
      <x:c r="E193" s="231" t="inlineStr">
        <x:is>
          <x:t xml:space="preserve">Event</x:t>
        </x:is>
      </x:c>
      <x:c r="F193" s="231" t="inlineStr">
        <x:is>
          <x:t xml:space="preserve">Jesus is anointed with costly perfume in Bethany shortly before his burial.</x:t>
        </x:is>
      </x:c>
      <x:c r="G193" s="231" t="n">
        <x:v>4</x:v>
      </x:c>
      <x:c r="H193" s="231" t="inlineStr">
        <x:is>
          <x:t xml:space="preserve">4 — Major</x:t>
        </x:is>
      </x:c>
      <x:c r="I193" s="231" t="inlineStr">
        <x:is>
          <x:t xml:space="preserve">Exceptional</x:t>
        </x:is>
      </x:c>
      <x:c r="J193" s="231" t="str">
        <x:v>Rare</x:v>
      </x:c>
      <x:c r="K193" s="231" t="inlineStr">
        <x:is>
          <x:t xml:space="preserve">No</x:t>
        </x:is>
      </x:c>
      <x:c r="L193" s="231" t="inlineStr">
        <x:is>
          <x:t xml:space="preserve">Mark 14:3–9; Matthew 26:6–13; John 12:1–8 | Passion Week | Shared canon</x:t>
        </x:is>
      </x:c>
      <x:c r="M193" s="231" t="inlineStr">
        <x:is>
          <x:t xml:space="preserve">Jesus Christ; Mary of Bethany; Judas Iscariot; Bethany</x:t>
        </x:is>
      </x:c>
      <x:c r="N193" s="231" t="inlineStr">
        <x:is>
          <x:t xml:space="preserve">Idea</x:t>
        </x:is>
      </x:c>
      <x:c r="O193" s="231" t="str">
        <x:v>Promoted from Deferred Expansion in the second collision-reduction pass.</x:v>
      </x:c>
      <x:c r="P193" s="231" t="inlineStr">
        <x:is>
          <x:t xml:space="preserve">About this subject / absorbed material:
• Alabaster Jar: An alabaster container of costly perfume appears in Gospel anointing traditions and offers a powerful devotion-and-burial motif. Context: Matthew 26:6–13; Mark 14:3–9; Luke 7:36–50 | Gospel ministry / Passion approach | Shared canon. Editorial nuance: The Gospels contain distinct anointing accounts; card copy should avoid collapsing all details into one event.</x:t>
        </x:is>
      </x:c>
      <x:c r="Q193" s="247" t="n"/>
      <x:c r="R193" s="247" t="n"/>
      <x:c r="S193" s="214" t="inlineStr">
        <x:is>
          <x:t xml:space="preserve">Open for review</x:t>
        </x:is>
      </x:c>
    </x:row>
    <x:row r="194" s="202" customFormat="1" ht="128" customHeight="1">
      <x:c r="A194" s="231" t="inlineStr">
        <x:is>
          <x:t xml:space="preserve">BE-103</x:t>
        </x:is>
      </x:c>
      <x:c r="B194" s="231" t="inlineStr">
        <x:is>
          <x:t xml:space="preserve">Breakfast by the Sea</x:t>
        </x:is>
      </x:c>
      <x:c r="C194" s="231" t="inlineStr">
        <x:is>
          <x:t xml:space="preserve">Scripture</x:t>
        </x:is>
      </x:c>
      <x:c r="D194" s="231" t="inlineStr">
        <x:is>
          <x:t xml:space="preserve">Biblical Events — Shared Canon</x:t>
        </x:is>
      </x:c>
      <x:c r="E194" s="231" t="inlineStr">
        <x:is>
          <x:t xml:space="preserve">Event</x:t>
        </x:is>
      </x:c>
      <x:c r="F194" s="231" t="inlineStr">
        <x:is>
          <x:t xml:space="preserve">Jesus provides a miraculous catch and restores Peter through three questions of love.</x:t>
        </x:is>
      </x:c>
      <x:c r="G194" s="231" t="n">
        <x:v>5</x:v>
      </x:c>
      <x:c r="H194" s="231" t="inlineStr">
        <x:is>
          <x:t xml:space="preserve">5 — Foundational</x:t>
        </x:is>
      </x:c>
      <x:c r="I194" s="231" t="inlineStr">
        <x:is>
          <x:t xml:space="preserve">Exceptional</x:t>
        </x:is>
      </x:c>
      <x:c r="J194" s="231" t="str">
        <x:v>Rare</x:v>
      </x:c>
      <x:c r="K194" s="231" t="inlineStr">
        <x:is>
          <x:t xml:space="preserve">Yes</x:t>
        </x:is>
      </x:c>
      <x:c r="L194" s="231" t="inlineStr">
        <x:is>
          <x:t xml:space="preserve">John 21:1–19 | Resurrection appearances | Shared canon</x:t>
        </x:is>
      </x:c>
      <x:c r="M194" s="231" t="inlineStr">
        <x:is>
          <x:t xml:space="preserve">Jesus Christ; Peter; John; Sea of Galilee</x:t>
        </x:is>
      </x:c>
      <x:c r="N194" s="231" t="inlineStr">
        <x:is>
          <x:t xml:space="preserve">Idea</x:t>
        </x:is>
      </x:c>
      <x:c r="O194" s="231" t="str">
        <x:v>Promoted from Deferred Expansion in the second collision-reduction pass.
v20: User approved the v19 rarity baseline: Extraordinary → Rare. Tier approved; artwork completion is not implied. Rationale and conditions: Rarity Review.</x:v>
      </x:c>
      <x:c r="P194" s="231" t="inlineStr">
        <x:is>
          <x:t xml:space="preserve">About this subject / absorbed material:
• Charcoal Fire by the Sea: The charcoal fire prepared on the shore frames the risen Jesus' breakfast with the disciples and Peter's restoration. Context: John 21:9–17 | Resurrection | Shared canon.
• Fishing Nets of Galilee: Nets connect the calling of fishermen disciples with everyday work around the Sea of Galilee. Context: Matthew 4:18–22; Mark 1:16–20; Luke 5:1–11 | Gospel ministry | Shared canon.
• Net with 153 Fish: The unbroken net holding 153 large fish marks the post-resurrection catch in John 21. Context: John 21:1–11 | Resurrection | Shared canon.</x:t>
        </x:is>
      </x:c>
      <x:c r="Q194" s="247" t="n"/>
      <x:c r="R194" s="247" t="n"/>
      <x:c r="S194" s="214" t="inlineStr">
        <x:is>
          <x:t xml:space="preserve">Open for review</x:t>
        </x:is>
      </x:c>
    </x:row>
    <x:row r="195" s="202" customFormat="1" ht="56" customHeight="1">
      <x:c r="A195" s="231" t="inlineStr">
        <x:is>
          <x:t xml:space="preserve">BE-104</x:t>
        </x:is>
      </x:c>
      <x:c r="B195" s="231" t="inlineStr">
        <x:is>
          <x:t xml:space="preserve">Writing on the Wall</x:t>
        </x:is>
      </x:c>
      <x:c r="C195" s="231" t="inlineStr">
        <x:is>
          <x:t xml:space="preserve">Scripture</x:t>
        </x:is>
      </x:c>
      <x:c r="D195" s="231" t="inlineStr">
        <x:is>
          <x:t xml:space="preserve">Biblical Events — Shared Canon</x:t>
        </x:is>
      </x:c>
      <x:c r="E195" s="231" t="inlineStr">
        <x:is>
          <x:t xml:space="preserve">Event</x:t>
        </x:is>
      </x:c>
      <x:c r="F195" s="231" t="inlineStr">
        <x:is>
          <x:t xml:space="preserve">Mysterious writing announces judgment on Belshazzar during a royal feast.</x:t>
        </x:is>
      </x:c>
      <x:c r="G195" s="231" t="n">
        <x:v>4</x:v>
      </x:c>
      <x:c r="H195" s="231" t="inlineStr">
        <x:is>
          <x:t xml:space="preserve">4 — Major</x:t>
        </x:is>
      </x:c>
      <x:c r="I195" s="231" t="inlineStr">
        <x:is>
          <x:t xml:space="preserve">Exceptional</x:t>
        </x:is>
      </x:c>
      <x:c r="J195" s="231" t="str">
        <x:v>Extraordinary</x:v>
      </x:c>
      <x:c r="K195" s="231" t="inlineStr">
        <x:is>
          <x:t xml:space="preserve">Yes</x:t>
        </x:is>
      </x:c>
      <x:c r="L195" s="231" t="inlineStr">
        <x:is>
          <x:t xml:space="preserve">Daniel 5 | Babylonian exile | Shared canon</x:t>
        </x:is>
      </x:c>
      <x:c r="M195" s="231" t="inlineStr">
        <x:is>
          <x:t xml:space="preserve">Daniel; Belshazzar; Babylon</x:t>
        </x:is>
      </x:c>
      <x:c r="N195" s="231" t="inlineStr">
        <x:is>
          <x:t xml:space="preserve">Idea</x:t>
        </x:is>
      </x:c>
      <x:c r="O195" s="231" t="str">
        <x:v>Promoted from Deferred Expansion in the second collision-reduction pass.</x:v>
      </x:c>
      <x:c r="P195" s="231" t="inlineStr">
        <x:is>
          <x:t xml:space="preserve">About this subject / absorbed material:
• Belshazzar's Temple Vessels: Jerusalem's captured vessels are profaned at Belshazzar's feast immediately before the writing on the wall. Context: Daniel 5:1–6, 22–30 | Exilic period | Shared canon.</x:t>
        </x:is>
      </x:c>
      <x:c r="Q195" s="247" t="n"/>
      <x:c r="R195" s="247" t="n"/>
      <x:c r="S195" s="214" t="inlineStr">
        <x:is>
          <x:t xml:space="preserve">Open for review</x:t>
        </x:is>
      </x:c>
    </x:row>
    <x:row r="196">
      <x:c r="A196" s="231" t="inlineStr">
        <x:is>
          <x:t xml:space="preserve">BE-105</x:t>
        </x:is>
      </x:c>
      <x:c r="B196" s="231" t="inlineStr">
        <x:is>
          <x:t xml:space="preserve">Angels Announce Jesus' Birth to the Shepherds</x:t>
        </x:is>
      </x:c>
      <x:c r="C196" s="231" t="inlineStr">
        <x:is>
          <x:t xml:space="preserve">Scripture</x:t>
        </x:is>
      </x:c>
      <x:c r="D196" s="231" t="inlineStr">
        <x:is>
          <x:t xml:space="preserve">Biblical Events — Shared Canon</x:t>
        </x:is>
      </x:c>
      <x:c r="E196" s="231" t="inlineStr">
        <x:is>
          <x:t xml:space="preserve">Event</x:t>
        </x:is>
      </x:c>
      <x:c r="F196" s="231" t="inlineStr">
        <x:is>
          <x:t xml:space="preserve">Heavenly messengers announce good news of great joy to shepherds near Bethlehem.</x:t>
        </x:is>
      </x:c>
      <x:c r="G196" s="231" t="n">
        <x:v>4</x:v>
      </x:c>
      <x:c r="H196" s="231" t="inlineStr">
        <x:is>
          <x:t xml:space="preserve">4 — Major</x:t>
        </x:is>
      </x:c>
      <x:c r="I196" s="231" t="inlineStr">
        <x:is>
          <x:t xml:space="preserve">Exceptional</x:t>
        </x:is>
      </x:c>
      <x:c r="J196" s="231" t="str">
        <x:v>Extraordinary</x:v>
      </x:c>
      <x:c r="K196" s="231" t="inlineStr">
        <x:is>
          <x:t xml:space="preserve">Yes</x:t>
        </x:is>
      </x:c>
      <x:c r="L196" s="231" t="inlineStr">
        <x:is>
          <x:t xml:space="preserve">Luke 2:8–20 | First century BC/AD | Shared canon</x:t>
        </x:is>
      </x:c>
      <x:c r="M196" s="231" t="inlineStr">
        <x:is>
          <x:t xml:space="preserve">Shepherds; Angels; Jesus Christ; Bethlehem</x:t>
        </x:is>
      </x:c>
      <x:c r="N196" s="231" t="inlineStr">
        <x:is>
          <x:t xml:space="preserve">Idea</x:t>
        </x:is>
      </x:c>
      <x:c r="O196" s="231" t="str">
        <x:v>Promoted from Deferred Expansion in the second collision-reduction pass.</x:v>
      </x:c>
      <x:c r="P196" s="231" t="n"/>
      <x:c r="Q196" s="247" t="n"/>
      <x:c r="R196" s="247" t="n"/>
      <x:c r="S196" s="214" t="inlineStr">
        <x:is>
          <x:t xml:space="preserve">Open for review</x:t>
        </x:is>
      </x:c>
    </x:row>
    <x:row r="197">
      <x:c r="A197" s="231" t="inlineStr">
        <x:is>
          <x:t xml:space="preserve">BE-106</x:t>
        </x:is>
      </x:c>
      <x:c r="B197" s="231" t="inlineStr">
        <x:is>
          <x:t xml:space="preserve">Nathan Confronts David</x:t>
        </x:is>
      </x:c>
      <x:c r="C197" s="231" t="inlineStr">
        <x:is>
          <x:t xml:space="preserve">Scripture</x:t>
        </x:is>
      </x:c>
      <x:c r="D197" s="231" t="inlineStr">
        <x:is>
          <x:t xml:space="preserve">Biblical Events — Shared Canon</x:t>
        </x:is>
      </x:c>
      <x:c r="E197" s="231" t="inlineStr">
        <x:is>
          <x:t xml:space="preserve">Event</x:t>
        </x:is>
      </x:c>
      <x:c r="F197" s="231" t="inlineStr">
        <x:is>
          <x:t xml:space="preserve">Nathan's parable exposes David's sin and prompts confession.</x:t>
        </x:is>
      </x:c>
      <x:c r="G197" s="231" t="n">
        <x:v>5</x:v>
      </x:c>
      <x:c r="H197" s="231" t="inlineStr">
        <x:is>
          <x:t xml:space="preserve">5 — Foundational</x:t>
        </x:is>
      </x:c>
      <x:c r="I197" s="231" t="inlineStr">
        <x:is>
          <x:t xml:space="preserve">Exceptional</x:t>
        </x:is>
      </x:c>
      <x:c r="J197" s="231" t="str">
        <x:v>Rare</x:v>
      </x:c>
      <x:c r="K197" s="231" t="inlineStr">
        <x:is>
          <x:t xml:space="preserve">Maybe</x:t>
        </x:is>
      </x:c>
      <x:c r="L197" s="231" t="inlineStr">
        <x:is>
          <x:t xml:space="preserve">2 Samuel 12:1–15 | United monarchy | Shared canon</x:t>
        </x:is>
      </x:c>
      <x:c r="M197" s="231" t="inlineStr">
        <x:is>
          <x:t xml:space="preserve">David; Nathan; Bathsheba; Uriah</x:t>
        </x:is>
      </x:c>
      <x:c r="N197" s="231" t="inlineStr">
        <x:is>
          <x:t xml:space="preserve">Idea</x:t>
        </x:is>
      </x:c>
      <x:c r="O197" s="231" t="str">
        <x:v>Promoted from Deferred Expansion in the second collision-reduction pass.</x:v>
      </x:c>
      <x:c r="P197" s="231" t="n"/>
      <x:c r="Q197" s="247" t="n"/>
      <x:c r="R197" s="247" t="n"/>
      <x:c r="S197" s="214" t="inlineStr">
        <x:is>
          <x:t xml:space="preserve">Open for review</x:t>
        </x:is>
      </x:c>
    </x:row>
    <x:row r="198" s="202" customFormat="1" ht="25.5" customHeight="1">
      <x:c r="A198" s="231" t="inlineStr">
        <x:is>
          <x:t xml:space="preserve">BE-107</x:t>
        </x:is>
      </x:c>
      <x:c r="B198" s="231" t="inlineStr">
        <x:is>
          <x:t xml:space="preserve">Ark Brought to Jerusalem</x:t>
        </x:is>
      </x:c>
      <x:c r="C198" s="231" t="inlineStr">
        <x:is>
          <x:t xml:space="preserve">Scripture</x:t>
        </x:is>
      </x:c>
      <x:c r="D198" s="231" t="inlineStr">
        <x:is>
          <x:t xml:space="preserve">Biblical Events — Shared Canon</x:t>
        </x:is>
      </x:c>
      <x:c r="E198" s="231" t="inlineStr">
        <x:is>
          <x:t xml:space="preserve">Event</x:t>
        </x:is>
      </x:c>
      <x:c r="F198" s="231" t="inlineStr">
        <x:is>
          <x:t xml:space="preserve">David brings the ark to Jerusalem with sacrifice, music, dancing, and celebration.</x:t>
        </x:is>
      </x:c>
      <x:c r="G198" s="231" t="n">
        <x:v>5</x:v>
      </x:c>
      <x:c r="H198" s="231" t="inlineStr">
        <x:is>
          <x:t xml:space="preserve">5 — Foundational</x:t>
        </x:is>
      </x:c>
      <x:c r="I198" s="231" t="inlineStr">
        <x:is>
          <x:t xml:space="preserve">Exceptional</x:t>
        </x:is>
      </x:c>
      <x:c r="J198" s="231" t="str">
        <x:v>Extraordinary</x:v>
      </x:c>
      <x:c r="K198" s="231" t="inlineStr">
        <x:is>
          <x:t xml:space="preserve">Yes</x:t>
        </x:is>
      </x:c>
      <x:c r="L198" s="231" t="inlineStr">
        <x:is>
          <x:t xml:space="preserve">2 Samuel 6 | United monarchy | Shared canon</x:t>
        </x:is>
      </x:c>
      <x:c r="M198" s="231" t="inlineStr">
        <x:is>
          <x:t xml:space="preserve">David; Ark of the Covenant; Michal; Jerusalem</x:t>
        </x:is>
      </x:c>
      <x:c r="N198" s="231" t="inlineStr">
        <x:is>
          <x:t xml:space="preserve">Idea</x:t>
        </x:is>
      </x:c>
      <x:c r="O198" s="231" t="str">
        <x:v>Promoted from Deferred Expansion in the second collision-reduction pass.</x:v>
      </x:c>
      <x:c r="P198" s="231" t="n"/>
      <x:c r="Q198" s="247" t="n"/>
      <x:c r="R198" s="247" t="n"/>
      <x:c r="S198" s="214" t="inlineStr">
        <x:is>
          <x:t xml:space="preserve">Open for review</x:t>
        </x:is>
      </x:c>
    </x:row>
    <x:row r="199">
      <x:c r="A199" s="231" t="inlineStr">
        <x:is>
          <x:t xml:space="preserve">BE-108</x:t>
        </x:is>
      </x:c>
      <x:c r="B199" s="231" t="inlineStr">
        <x:is>
          <x:t xml:space="preserve">Peter Escapes from Prison</x:t>
        </x:is>
      </x:c>
      <x:c r="C199" s="231" t="inlineStr">
        <x:is>
          <x:t xml:space="preserve">Scripture</x:t>
        </x:is>
      </x:c>
      <x:c r="D199" s="231" t="inlineStr">
        <x:is>
          <x:t xml:space="preserve">Biblical Events — Shared Canon</x:t>
        </x:is>
      </x:c>
      <x:c r="E199" s="231" t="inlineStr">
        <x:is>
          <x:t xml:space="preserve">Event</x:t>
        </x:is>
      </x:c>
      <x:c r="F199" s="231" t="inlineStr">
        <x:is>
          <x:t xml:space="preserve">An angel frees Peter from Herod's prison while the church prays.</x:t>
        </x:is>
      </x:c>
      <x:c r="G199" s="231" t="n">
        <x:v>4</x:v>
      </x:c>
      <x:c r="H199" s="231" t="inlineStr">
        <x:is>
          <x:t xml:space="preserve">4 — Major</x:t>
        </x:is>
      </x:c>
      <x:c r="I199" s="231" t="inlineStr">
        <x:is>
          <x:t xml:space="preserve">Exceptional</x:t>
        </x:is>
      </x:c>
      <x:c r="J199" s="231" t="str">
        <x:v>Extraordinary</x:v>
      </x:c>
      <x:c r="K199" s="231" t="inlineStr">
        <x:is>
          <x:t xml:space="preserve">Maybe</x:t>
        </x:is>
      </x:c>
      <x:c r="L199" s="231" t="inlineStr">
        <x:is>
          <x:t xml:space="preserve">Acts 12:1–19 | Apostolic age | Shared canon</x:t>
        </x:is>
      </x:c>
      <x:c r="M199" s="231" t="inlineStr">
        <x:is>
          <x:t xml:space="preserve">Peter; Herod Agrippa I; Angel; Rhoda</x:t>
        </x:is>
      </x:c>
      <x:c r="N199" s="231" t="inlineStr">
        <x:is>
          <x:t xml:space="preserve">Idea</x:t>
        </x:is>
      </x:c>
      <x:c r="O199" s="231" t="str">
        <x:v>Promoted from Deferred Expansion in the third collision-reduction pass.</x:v>
      </x:c>
      <x:c r="P199" s="231" t="n"/>
      <x:c r="Q199" s="247" t="n"/>
      <x:c r="R199" s="247" t="n"/>
      <x:c r="S199" s="214" t="inlineStr">
        <x:is>
          <x:t xml:space="preserve">Open for review</x:t>
        </x:is>
      </x:c>
    </x:row>
    <x:row r="200" s="202" customFormat="1" ht="25.5" customHeight="1">
      <x:c r="A200" s="231" t="inlineStr">
        <x:is>
          <x:t xml:space="preserve">BE-109</x:t>
        </x:is>
      </x:c>
      <x:c r="B200" s="231" t="inlineStr">
        <x:is>
          <x:t xml:space="preserve">Peter Raises Tabitha</x:t>
        </x:is>
      </x:c>
      <x:c r="C200" s="231" t="inlineStr">
        <x:is>
          <x:t xml:space="preserve">Scripture</x:t>
        </x:is>
      </x:c>
      <x:c r="D200" s="231" t="inlineStr">
        <x:is>
          <x:t xml:space="preserve">Biblical Events — Shared Canon</x:t>
        </x:is>
      </x:c>
      <x:c r="E200" s="231" t="inlineStr">
        <x:is>
          <x:t xml:space="preserve">Event</x:t>
        </x:is>
      </x:c>
      <x:c r="F200" s="231" t="inlineStr">
        <x:is>
          <x:t xml:space="preserve">Peter raises the beloved disciple Tabitha from death in Joppa.</x:t>
        </x:is>
      </x:c>
      <x:c r="G200" s="231" t="n">
        <x:v>4</x:v>
      </x:c>
      <x:c r="H200" s="231" t="inlineStr">
        <x:is>
          <x:t xml:space="preserve">4 — Major</x:t>
        </x:is>
      </x:c>
      <x:c r="I200" s="231" t="inlineStr">
        <x:is>
          <x:t xml:space="preserve">Exceptional</x:t>
        </x:is>
      </x:c>
      <x:c r="J200" s="231" t="str">
        <x:v>Rare</x:v>
      </x:c>
      <x:c r="K200" s="231" t="inlineStr">
        <x:is>
          <x:t xml:space="preserve">No</x:t>
        </x:is>
      </x:c>
      <x:c r="L200" s="231" t="inlineStr">
        <x:is>
          <x:t xml:space="preserve">Acts 9:36–43 | Apostolic age | Shared canon</x:t>
        </x:is>
      </x:c>
      <x:c r="M200" s="231" t="inlineStr">
        <x:is>
          <x:t xml:space="preserve">Peter; Tabitha; Joppa</x:t>
        </x:is>
      </x:c>
      <x:c r="N200" s="231" t="inlineStr">
        <x:is>
          <x:t xml:space="preserve">Idea</x:t>
        </x:is>
      </x:c>
      <x:c r="O200" s="231" t="str">
        <x:v>Promoted from Deferred Expansion in the third collision-reduction pass.</x:v>
      </x:c>
      <x:c r="P200" s="231" t="n"/>
      <x:c r="Q200" s="247" t="n"/>
      <x:c r="R200" s="247" t="n"/>
      <x:c r="S200" s="214" t="inlineStr">
        <x:is>
          <x:t xml:space="preserve">Open for review</x:t>
        </x:is>
      </x:c>
    </x:row>
    <x:row r="201" s="202" customFormat="1" ht="25.5" customHeight="1">
      <x:c r="A201" s="231" t="inlineStr">
        <x:is>
          <x:t xml:space="preserve">BE-110</x:t>
        </x:is>
      </x:c>
      <x:c r="B201" s="231" t="inlineStr">
        <x:is>
          <x:t xml:space="preserve">Paul and Barnabas at Lystra</x:t>
        </x:is>
      </x:c>
      <x:c r="C201" s="231" t="inlineStr">
        <x:is>
          <x:t xml:space="preserve">Scripture</x:t>
        </x:is>
      </x:c>
      <x:c r="D201" s="231" t="inlineStr">
        <x:is>
          <x:t xml:space="preserve">Biblical Events — Shared Canon</x:t>
        </x:is>
      </x:c>
      <x:c r="E201" s="231" t="inlineStr">
        <x:is>
          <x:t xml:space="preserve">Event</x:t>
        </x:is>
      </x:c>
      <x:c r="F201" s="231" t="inlineStr">
        <x:is>
          <x:t xml:space="preserve">A healing leads crowds to mistake the missionaries for gods before opposition turns violent.</x:t>
        </x:is>
      </x:c>
      <x:c r="G201" s="231" t="n">
        <x:v>4</x:v>
      </x:c>
      <x:c r="H201" s="231" t="inlineStr">
        <x:is>
          <x:t xml:space="preserve">4 — Major</x:t>
        </x:is>
      </x:c>
      <x:c r="I201" s="231" t="inlineStr">
        <x:is>
          <x:t xml:space="preserve">Exceptional</x:t>
        </x:is>
      </x:c>
      <x:c r="J201" s="231" t="str">
        <x:v>Rare</x:v>
      </x:c>
      <x:c r="K201" s="231" t="inlineStr">
        <x:is>
          <x:t xml:space="preserve">Maybe</x:t>
        </x:is>
      </x:c>
      <x:c r="L201" s="231" t="inlineStr">
        <x:is>
          <x:t xml:space="preserve">Acts 14:8–20 | Apostolic age | Shared canon</x:t>
        </x:is>
      </x:c>
      <x:c r="M201" s="231" t="inlineStr">
        <x:is>
          <x:t xml:space="preserve">Paul; Barnabas; Lystra</x:t>
        </x:is>
      </x:c>
      <x:c r="N201" s="231" t="inlineStr">
        <x:is>
          <x:t xml:space="preserve">Idea</x:t>
        </x:is>
      </x:c>
      <x:c r="O201" s="231" t="str">
        <x:v>Promoted from Deferred Expansion in the third collision-reduction pass.</x:v>
      </x:c>
      <x:c r="P201" s="231" t="n"/>
      <x:c r="Q201" s="247" t="n"/>
      <x:c r="R201" s="247" t="n"/>
      <x:c r="S201" s="214" t="inlineStr">
        <x:is>
          <x:t xml:space="preserve">Open for review</x:t>
        </x:is>
      </x:c>
    </x:row>
    <x:row r="202" s="202" customFormat="1" ht="25.5" customHeight="1">
      <x:c r="A202" s="231" t="inlineStr">
        <x:is>
          <x:t xml:space="preserve">BE-111</x:t>
        </x:is>
      </x:c>
      <x:c r="B202" s="231" t="inlineStr">
        <x:is>
          <x:t xml:space="preserve">Paul Arrested in Jerusalem</x:t>
        </x:is>
      </x:c>
      <x:c r="C202" s="231" t="inlineStr">
        <x:is>
          <x:t xml:space="preserve">Scripture</x:t>
        </x:is>
      </x:c>
      <x:c r="D202" s="231" t="inlineStr">
        <x:is>
          <x:t xml:space="preserve">Biblical Events — Shared Canon</x:t>
        </x:is>
      </x:c>
      <x:c r="E202" s="231" t="inlineStr">
        <x:is>
          <x:t xml:space="preserve">Event</x:t>
        </x:is>
      </x:c>
      <x:c r="F202" s="231" t="inlineStr">
        <x:is>
          <x:t xml:space="preserve">A temple disturbance leads Roman soldiers to arrest Paul amid a violent crowd.</x:t>
        </x:is>
      </x:c>
      <x:c r="G202" s="231" t="n">
        <x:v>4</x:v>
      </x:c>
      <x:c r="H202" s="231" t="inlineStr">
        <x:is>
          <x:t xml:space="preserve">4 — Major</x:t>
        </x:is>
      </x:c>
      <x:c r="I202" s="231" t="inlineStr">
        <x:is>
          <x:t xml:space="preserve">Exceptional</x:t>
        </x:is>
      </x:c>
      <x:c r="J202" s="231" t="str">
        <x:v>Rare</x:v>
      </x:c>
      <x:c r="K202" s="231" t="inlineStr">
        <x:is>
          <x:t xml:space="preserve">No</x:t>
        </x:is>
      </x:c>
      <x:c r="L202" s="231" t="inlineStr">
        <x:is>
          <x:t xml:space="preserve">Acts 21:27–36 | Apostolic age | Shared canon</x:t>
        </x:is>
      </x:c>
      <x:c r="M202" s="231" t="inlineStr">
        <x:is>
          <x:t xml:space="preserve">Paul; Jerusalem; Temple; Roman Tribune</x:t>
        </x:is>
      </x:c>
      <x:c r="N202" s="231" t="inlineStr">
        <x:is>
          <x:t xml:space="preserve">Idea</x:t>
        </x:is>
      </x:c>
      <x:c r="O202" s="231" t="str">
        <x:v>Promoted from Deferred Expansion in the third collision-reduction pass.</x:v>
      </x:c>
      <x:c r="P202" s="231" t="n"/>
      <x:c r="Q202" s="247" t="n"/>
      <x:c r="R202" s="247" t="n"/>
      <x:c r="S202" s="214" t="inlineStr">
        <x:is>
          <x:t xml:space="preserve">Open for review</x:t>
        </x:is>
      </x:c>
    </x:row>
    <x:row r="203" s="202" customFormat="1" ht="25.5" customHeight="1">
      <x:c r="A203" s="231" t="inlineStr">
        <x:is>
          <x:t xml:space="preserve">BE-112</x:t>
        </x:is>
      </x:c>
      <x:c r="B203" s="231" t="inlineStr">
        <x:is>
          <x:t xml:space="preserve">Healing of the Lame Man at the Beautiful Gate</x:t>
        </x:is>
      </x:c>
      <x:c r="C203" s="231" t="inlineStr">
        <x:is>
          <x:t xml:space="preserve">Scripture</x:t>
        </x:is>
      </x:c>
      <x:c r="D203" s="231" t="inlineStr">
        <x:is>
          <x:t xml:space="preserve">Biblical Events — Shared Canon</x:t>
        </x:is>
      </x:c>
      <x:c r="E203" s="231" t="inlineStr">
        <x:is>
          <x:t xml:space="preserve">Event</x:t>
        </x:is>
      </x:c>
      <x:c r="F203" s="231" t="inlineStr">
        <x:is>
          <x:t xml:space="preserve">Peter and John heal a man who had been unable to walk, drawing a crowd at the temple.</x:t>
        </x:is>
      </x:c>
      <x:c r="G203" s="231" t="n">
        <x:v>4</x:v>
      </x:c>
      <x:c r="H203" s="231" t="inlineStr">
        <x:is>
          <x:t xml:space="preserve">4 — Major</x:t>
        </x:is>
      </x:c>
      <x:c r="I203" s="231" t="inlineStr">
        <x:is>
          <x:t xml:space="preserve">Exceptional</x:t>
        </x:is>
      </x:c>
      <x:c r="J203" s="231" t="str">
        <x:v>Rare</x:v>
      </x:c>
      <x:c r="K203" s="231" t="inlineStr">
        <x:is>
          <x:t xml:space="preserve">No</x:t>
        </x:is>
      </x:c>
      <x:c r="L203" s="231" t="inlineStr">
        <x:is>
          <x:t xml:space="preserve">Acts 3:1–10 | Apostolic age | Shared canon</x:t>
        </x:is>
      </x:c>
      <x:c r="M203" s="231" t="inlineStr">
        <x:is>
          <x:t xml:space="preserve">Peter; John; Temple; Beautiful Gate</x:t>
        </x:is>
      </x:c>
      <x:c r="N203" s="231" t="inlineStr">
        <x:is>
          <x:t xml:space="preserve">Idea</x:t>
        </x:is>
      </x:c>
      <x:c r="O203" s="231" t="str">
        <x:v>Promoted from Deferred Expansion in the third collision-reduction pass.</x:v>
      </x:c>
      <x:c r="P203" s="231" t="n"/>
      <x:c r="Q203" s="247" t="n"/>
      <x:c r="R203" s="247" t="n"/>
      <x:c r="S203" s="214" t="inlineStr">
        <x:is>
          <x:t xml:space="preserve">Open for review</x:t>
        </x:is>
      </x:c>
    </x:row>
    <x:row r="204" s="202" customFormat="1" ht="25.5" customHeight="1">
      <x:c r="A204" s="231" t="inlineStr">
        <x:is>
          <x:t xml:space="preserve">BE-113</x:t>
        </x:is>
      </x:c>
      <x:c r="B204" s="231" t="inlineStr">
        <x:is>
          <x:t xml:space="preserve">Moses Sees God's Glory</x:t>
        </x:is>
      </x:c>
      <x:c r="C204" s="231" t="inlineStr">
        <x:is>
          <x:t xml:space="preserve">Scripture</x:t>
        </x:is>
      </x:c>
      <x:c r="D204" s="231" t="inlineStr">
        <x:is>
          <x:t xml:space="preserve">Biblical Events — Shared Canon</x:t>
        </x:is>
      </x:c>
      <x:c r="E204" s="231" t="inlineStr">
        <x:is>
          <x:t xml:space="preserve">Event</x:t>
        </x:is>
      </x:c>
      <x:c r="F204" s="231" t="inlineStr">
        <x:is>
          <x:t xml:space="preserve">Depicts Moses' request to see God's glory and the proclamation of God's name and character.</x:t>
        </x:is>
      </x:c>
      <x:c r="G204" s="231" t="n">
        <x:v>5</x:v>
      </x:c>
      <x:c r="H204" s="231" t="inlineStr">
        <x:is>
          <x:t xml:space="preserve">5 — Foundational</x:t>
        </x:is>
      </x:c>
      <x:c r="I204" s="231" t="inlineStr">
        <x:is>
          <x:t xml:space="preserve">Exceptional</x:t>
        </x:is>
      </x:c>
      <x:c r="J204" s="231" t="str">
        <x:v>Extraordinary</x:v>
      </x:c>
      <x:c r="K204" s="231" t="inlineStr">
        <x:is>
          <x:t xml:space="preserve">Yes</x:t>
        </x:is>
      </x:c>
      <x:c r="L204" s="231" t="inlineStr">
        <x:is>
          <x:t xml:space="preserve">Exodus 33:12–23; 34:1–9 | Wilderness period | Shared canon</x:t>
        </x:is>
      </x:c>
      <x:c r="M204" s="231" t="inlineStr">
        <x:is>
          <x:t xml:space="preserve">Moses; Mount Sinai; Covenant Renewal</x:t>
        </x:is>
      </x:c>
      <x:c r="N204" s="231" t="inlineStr">
        <x:is>
          <x:t xml:space="preserve">Idea</x:t>
        </x:is>
      </x:c>
      <x:c r="O204" s="231" t="str">
        <x:v>Promoted from Deferred Expansion in the third collision-reduction pass.</x:v>
      </x:c>
      <x:c r="P204" s="231" t="n"/>
      <x:c r="Q204" s="247" t="n"/>
      <x:c r="R204" s="247" t="n"/>
      <x:c r="S204" s="214" t="inlineStr">
        <x:is>
          <x:t xml:space="preserve">Open for review</x:t>
        </x:is>
      </x:c>
    </x:row>
    <x:row r="205" s="202" customFormat="1" ht="76.5" customHeight="1">
      <x:c r="A205" s="231" t="inlineStr">
        <x:is>
          <x:t xml:space="preserve">BE-114</x:t>
        </x:is>
      </x:c>
      <x:c r="B205" s="231" t="inlineStr">
        <x:is>
          <x:t xml:space="preserve">Naaman Healed of Leprosy</x:t>
        </x:is>
      </x:c>
      <x:c r="C205" s="231" t="inlineStr">
        <x:is>
          <x:t xml:space="preserve">Scripture</x:t>
        </x:is>
      </x:c>
      <x:c r="D205" s="231" t="inlineStr">
        <x:is>
          <x:t xml:space="preserve">Biblical Events — Shared Canon</x:t>
        </x:is>
      </x:c>
      <x:c r="E205" s="231" t="inlineStr">
        <x:is>
          <x:t xml:space="preserve">Event</x:t>
        </x:is>
      </x:c>
      <x:c r="F205" s="231" t="inlineStr">
        <x:is>
          <x:t xml:space="preserve">The Syrian commander Naaman is healed after reluctantly washing seven times in the Jordan.</x:t>
        </x:is>
      </x:c>
      <x:c r="G205" s="231" t="n">
        <x:v>4</x:v>
      </x:c>
      <x:c r="H205" s="231" t="inlineStr">
        <x:is>
          <x:t xml:space="preserve">4 — Major</x:t>
        </x:is>
      </x:c>
      <x:c r="I205" s="231" t="inlineStr">
        <x:is>
          <x:t xml:space="preserve">Exceptional</x:t>
        </x:is>
      </x:c>
      <x:c r="J205" s="231" t="str">
        <x:v>Rare</x:v>
      </x:c>
      <x:c r="K205" s="231" t="inlineStr">
        <x:is>
          <x:t xml:space="preserve">Maybe</x:t>
        </x:is>
      </x:c>
      <x:c r="L205" s="231" t="inlineStr">
        <x:is>
          <x:t xml:space="preserve">2 Kings 5 | Divided monarchy | Shared canon</x:t>
        </x:is>
      </x:c>
      <x:c r="M205" s="231" t="inlineStr">
        <x:is>
          <x:t xml:space="preserve">Naaman; Elisha; Gehazi; Jordan River</x:t>
        </x:is>
      </x:c>
      <x:c r="N205" s="231" t="inlineStr">
        <x:is>
          <x:t xml:space="preserve">Idea</x:t>
        </x:is>
      </x:c>
      <x:c r="O205" s="231" t="str">
        <x:v>Promoted from Deferred Expansion in the third collision-reduction pass.</x:v>
      </x:c>
      <x:c r="P205" s="231" t="n"/>
      <x:c r="Q205" s="247" t="n"/>
      <x:c r="R205" s="247" t="n"/>
      <x:c r="S205" s="214" t="inlineStr">
        <x:is>
          <x:t xml:space="preserve">Open for review</x:t>
        </x:is>
      </x:c>
    </x:row>
    <x:row r="206" s="202" customFormat="1" ht="90" customHeight="1">
      <x:c r="A206" s="231" t="inlineStr">
        <x:is>
          <x:t xml:space="preserve">BE-115</x:t>
        </x:is>
      </x:c>
      <x:c r="B206" s="231" t="inlineStr">
        <x:is>
          <x:t xml:space="preserve">Death of Absalom</x:t>
        </x:is>
      </x:c>
      <x:c r="C206" s="231" t="inlineStr">
        <x:is>
          <x:t xml:space="preserve">Scripture</x:t>
        </x:is>
      </x:c>
      <x:c r="D206" s="231" t="inlineStr">
        <x:is>
          <x:t xml:space="preserve">Biblical Events — Shared Canon</x:t>
        </x:is>
      </x:c>
      <x:c r="E206" s="231" t="inlineStr">
        <x:is>
          <x:t xml:space="preserve">Event</x:t>
        </x:is>
      </x:c>
      <x:c r="F206" s="231" t="inlineStr">
        <x:is>
          <x:t xml:space="preserve">Absalom dies in battle and David mourns his rebellious son.</x:t>
        </x:is>
      </x:c>
      <x:c r="G206" s="231" t="n">
        <x:v>4</x:v>
      </x:c>
      <x:c r="H206" s="231" t="inlineStr">
        <x:is>
          <x:t xml:space="preserve">4 — Major</x:t>
        </x:is>
      </x:c>
      <x:c r="I206" s="231" t="inlineStr">
        <x:is>
          <x:t xml:space="preserve">Exceptional</x:t>
        </x:is>
      </x:c>
      <x:c r="J206" s="231" t="str">
        <x:v>Extraordinary</x:v>
      </x:c>
      <x:c r="K206" s="231" t="inlineStr">
        <x:is>
          <x:t xml:space="preserve">No</x:t>
        </x:is>
      </x:c>
      <x:c r="L206" s="231" t="inlineStr">
        <x:is>
          <x:t xml:space="preserve">2 Samuel 18 | United monarchy | Shared canon</x:t>
        </x:is>
      </x:c>
      <x:c r="M206" s="231" t="inlineStr">
        <x:is>
          <x:t xml:space="preserve">Absalom; David; Joab</x:t>
        </x:is>
      </x:c>
      <x:c r="N206" s="231" t="inlineStr">
        <x:is>
          <x:t xml:space="preserve">Idea</x:t>
        </x:is>
      </x:c>
      <x:c r="O206" s="231" t="str">
        <x:v>Promoted from Deferred Expansion in the third collision-reduction pass.</x:v>
      </x:c>
      <x:c r="P206" s="231" t="n"/>
      <x:c r="Q206" s="248" t="inlineStr">
        <x:is>
          <x:t xml:space="preserve">Frame Absalom suspended in the tree within the forest battlefield, with Joab's approach suggesting the irreversible next moment. Isolate the figure through branches and stillness rather than depicting the fatal wounds; avoid a triumphant combat composition.</x:t>
        </x:is>
      </x:c>
      <x:c r="R206" s="248" t="inlineStr">
        <x:is>
          <x:t xml:space="preserve">Tragedy and dread; irreversible consequence and a terrible pause in battle. Avoid celebrating his death as a straightforward victory over an enemy.</x:t>
        </x:is>
      </x:c>
      <x:c r="S206" s="214" t="inlineStr">
        <x:is>
          <x:t xml:space="preserve">Open for review</x:t>
        </x:is>
      </x:c>
    </x:row>
    <x:row r="207" s="202" customFormat="1" ht="25.5" customHeight="1">
      <x:c r="A207" s="231" t="inlineStr">
        <x:is>
          <x:t xml:space="preserve">BE-116</x:t>
        </x:is>
      </x:c>
      <x:c r="B207" s="231" t="inlineStr">
        <x:is>
          <x:t xml:space="preserve">Widow's Oil Multiplied</x:t>
        </x:is>
      </x:c>
      <x:c r="C207" s="231" t="inlineStr">
        <x:is>
          <x:t xml:space="preserve">Scripture</x:t>
        </x:is>
      </x:c>
      <x:c r="D207" s="231" t="inlineStr">
        <x:is>
          <x:t xml:space="preserve">Biblical Events — Shared Canon</x:t>
        </x:is>
      </x:c>
      <x:c r="E207" s="231" t="inlineStr">
        <x:is>
          <x:t xml:space="preserve">Event</x:t>
        </x:is>
      </x:c>
      <x:c r="F207" s="231" t="inlineStr">
        <x:is>
          <x:t xml:space="preserve">Elisha provides for an indebted widow through multiplying oil into borrowed jars.</x:t>
        </x:is>
      </x:c>
      <x:c r="G207" s="231" t="n">
        <x:v>3</x:v>
      </x:c>
      <x:c r="H207" s="231" t="inlineStr">
        <x:is>
          <x:t xml:space="preserve">3 — Significant</x:t>
        </x:is>
      </x:c>
      <x:c r="I207" s="231" t="inlineStr">
        <x:is>
          <x:t xml:space="preserve">Exceptional</x:t>
        </x:is>
      </x:c>
      <x:c r="J207" s="231" t="str">
        <x:v>Uncommon</x:v>
      </x:c>
      <x:c r="K207" s="231" t="inlineStr">
        <x:is>
          <x:t xml:space="preserve">No</x:t>
        </x:is>
      </x:c>
      <x:c r="L207" s="231" t="inlineStr">
        <x:is>
          <x:t xml:space="preserve">2 Kings 4:1–7 | Divided monarchy | Shared canon</x:t>
        </x:is>
      </x:c>
      <x:c r="M207" s="231" t="inlineStr">
        <x:is>
          <x:t xml:space="preserve">Elisha; Widow; Oil Jars</x:t>
        </x:is>
      </x:c>
      <x:c r="N207" s="231" t="inlineStr">
        <x:is>
          <x:t xml:space="preserve">Idea</x:t>
        </x:is>
      </x:c>
      <x:c r="O207" s="231" t="str">
        <x:v>Promoted from Deferred Expansion in the fourth collision-reduction pass.</x:v>
      </x:c>
      <x:c r="P207" s="231" t="n"/>
      <x:c r="Q207" s="247" t="inlineStr">
        <x:is>
          <x:t xml:space="preserve">A modest interior viewed from slightly above floor level. The widow pours from a small vessel while her children bring additional jars, with filled vessels gradually occupying the room. Emphasize the household context and the accumulating evidence of provision rather than a prophet-centered crowd scene.</x:t>
        </x:is>
      </x:c>
      <x:c r="R207" s="247" t="inlineStr">
        <x:is>
          <x:t xml:space="preserve">Relief and intimate wonder. Let anxiety give way to hope and provision within an ordinary family setting; avoid magical spectacle, glowing jars, or a theatrical miracle-performance mood.</x:t>
        </x:is>
      </x:c>
      <x:c r="S207" s="214" t="inlineStr">
        <x:is>
          <x:t xml:space="preserve">Open for review</x:t>
        </x:is>
      </x:c>
    </x:row>
    <x:row r="208">
      <x:c r="A208" s="231" t="inlineStr">
        <x:is>
          <x:t xml:space="preserve">BE-117</x:t>
        </x:is>
      </x:c>
      <x:c r="B208" s="231" t="inlineStr">
        <x:is>
          <x:t xml:space="preserve">Jesus Blesses the Children</x:t>
        </x:is>
      </x:c>
      <x:c r="C208" s="231" t="inlineStr">
        <x:is>
          <x:t xml:space="preserve">Scripture</x:t>
        </x:is>
      </x:c>
      <x:c r="D208" s="231" t="inlineStr">
        <x:is>
          <x:t xml:space="preserve">Biblical Events — Shared Canon</x:t>
        </x:is>
      </x:c>
      <x:c r="E208" s="231" t="inlineStr">
        <x:is>
          <x:t xml:space="preserve">Event</x:t>
        </x:is>
      </x:c>
      <x:c r="F208" s="231" t="inlineStr">
        <x:is>
          <x:t xml:space="preserve">Jesus welcomes children despite the disciples' attempt to turn them away.</x:t>
        </x:is>
      </x:c>
      <x:c r="G208" s="231" t="n">
        <x:v>4</x:v>
      </x:c>
      <x:c r="H208" s="231" t="inlineStr">
        <x:is>
          <x:t xml:space="preserve">4 — Major</x:t>
        </x:is>
      </x:c>
      <x:c r="I208" s="231" t="inlineStr">
        <x:is>
          <x:t xml:space="preserve">High</x:t>
        </x:is>
      </x:c>
      <x:c r="J208" s="231" t="str">
        <x:v>Rare</x:v>
      </x:c>
      <x:c r="K208" s="231" t="inlineStr">
        <x:is>
          <x:t xml:space="preserve">No</x:t>
        </x:is>
      </x:c>
      <x:c r="L208" s="231" t="inlineStr">
        <x:is>
          <x:t xml:space="preserve">Mark 10:13–16; Matthew 19:13–15; Luke 18:15–17 | First century AD | Shared canon</x:t>
        </x:is>
      </x:c>
      <x:c r="M208" s="231" t="inlineStr">
        <x:is>
          <x:t xml:space="preserve">Jesus Christ; Disciples; Children</x:t>
        </x:is>
      </x:c>
      <x:c r="N208" s="231" t="inlineStr">
        <x:is>
          <x:t xml:space="preserve">Idea</x:t>
        </x:is>
      </x:c>
      <x:c r="O208" s="231" t="str">
        <x:v>Promoted from Deferred Expansion in the fourth collision-reduction pass.</x:v>
      </x:c>
      <x:c r="P208" s="231" t="n"/>
      <x:c r="Q208" s="247" t="inlineStr">
        <x:is>
          <x:t xml:space="preserve">View the scene near a child's eye level. Jesus is seated or lowered toward the children, blessing one while another approaches, with parents and disciples kept at the edges. Keep the arrangement open and welcoming rather than a rigid formal group portrait or a healing scene.</x:t>
        </x:is>
      </x:c>
      <x:c r="R208" s="247" t="inlineStr">
        <x:is>
          <x:t xml:space="preserve">Welcome and belonging. The image should feel tender, safe, and attentive, communicating that children are being received rather than turned away; avoid spectacle or the visual language of physical healing.</x:t>
        </x:is>
      </x:c>
      <x:c r="S208" s="214" t="inlineStr">
        <x:is>
          <x:t xml:space="preserve">Open for review</x:t>
        </x:is>
      </x:c>
    </x:row>
    <x:row r="209" s="202" customFormat="1" ht="25.5" customHeight="1">
      <x:c r="A209" s="231" t="inlineStr">
        <x:is>
          <x:t xml:space="preserve">BE-118</x:t>
        </x:is>
      </x:c>
      <x:c r="B209" s="231" t="inlineStr">
        <x:is>
          <x:t xml:space="preserve">Ruth Meets Boaz</x:t>
        </x:is>
      </x:c>
      <x:c r="C209" s="231" t="inlineStr">
        <x:is>
          <x:t xml:space="preserve">Scripture</x:t>
        </x:is>
      </x:c>
      <x:c r="D209" s="231" t="inlineStr">
        <x:is>
          <x:t xml:space="preserve">Biblical Events — Shared Canon</x:t>
        </x:is>
      </x:c>
      <x:c r="E209" s="231" t="inlineStr">
        <x:is>
          <x:t xml:space="preserve">Event</x:t>
        </x:is>
      </x:c>
      <x:c r="F209" s="231" t="inlineStr">
        <x:is>
          <x:t xml:space="preserve">Shows providence, gleaning, kindness, and the beginning of Ruth and Boaz's relationship.</x:t>
        </x:is>
      </x:c>
      <x:c r="G209" s="231" t="n">
        <x:v>3</x:v>
      </x:c>
      <x:c r="H209" s="231" t="inlineStr">
        <x:is>
          <x:t xml:space="preserve">3 — Significant</x:t>
        </x:is>
      </x:c>
      <x:c r="I209" s="231" t="inlineStr">
        <x:is>
          <x:t xml:space="preserve">Exceptional</x:t>
        </x:is>
      </x:c>
      <x:c r="J209" s="231" t="str">
        <x:v>Uncommon</x:v>
      </x:c>
      <x:c r="K209" s="231" t="inlineStr">
        <x:is>
          <x:t xml:space="preserve">No</x:t>
        </x:is>
      </x:c>
      <x:c r="L209" s="231" t="inlineStr">
        <x:is>
          <x:t xml:space="preserve">Ruth 2 | Judges period | Shared canon</x:t>
        </x:is>
      </x:c>
      <x:c r="M209" s="231" t="inlineStr">
        <x:is>
          <x:t xml:space="preserve">Ruth; Boaz; Naomi; Bethlehem</x:t>
        </x:is>
      </x:c>
      <x:c r="N209" s="231" t="inlineStr">
        <x:is>
          <x:t xml:space="preserve">Idea</x:t>
        </x:is>
      </x:c>
      <x:c r="O209" s="231" t="str">
        <x:v>Restored from Deferred Expansion after the Revelation deferral pass. Current rarity is provisional and remains open for targeted review.</x:v>
      </x:c>
      <x:c r="P209" s="231" t="n"/>
      <x:c r="Q209" s="247" t="inlineStr">
        <x:is>
          <x:t xml:space="preserve">Ruth pauses among the cut grain with a small bundle gathered against her while Boaz addresses her from a respectful distance. Let the harvest continue in the background so the scene reads as an ordinary field transformed by a meaningful human encounter; avoid turning it into a wedding image or a generic romantic portrait.</x:t>
        </x:is>
      </x:c>
      <x:c r="R209" s="247" t="inlineStr">
        <x:is>
          <x:t xml:space="preserve">Unexpected kindness and cautious hope. The scene should feel like vulnerable need being met with dignity and protection; avoid melodrama or overt romantic triumphalism.</x:t>
        </x:is>
      </x:c>
      <x:c r="S209" s="214" t="inlineStr">
        <x:is>
          <x:t xml:space="preserve">Open for review</x:t>
        </x:is>
      </x:c>
    </x:row>
    <x:row r="210" s="202" customFormat="1" ht="25.5" customHeight="1">
      <x:c r="A210" s="231" t="inlineStr">
        <x:is>
          <x:t xml:space="preserve">BE-119</x:t>
        </x:is>
      </x:c>
      <x:c r="B210" s="231" t="inlineStr">
        <x:is>
          <x:t xml:space="preserve">Call of Samuel</x:t>
        </x:is>
      </x:c>
      <x:c r="C210" s="231" t="inlineStr">
        <x:is>
          <x:t xml:space="preserve">Scripture</x:t>
        </x:is>
      </x:c>
      <x:c r="D210" s="231" t="inlineStr">
        <x:is>
          <x:t xml:space="preserve">Biblical Events — Shared Canon</x:t>
        </x:is>
      </x:c>
      <x:c r="E210" s="231" t="inlineStr">
        <x:is>
          <x:t xml:space="preserve">Event</x:t>
        </x:is>
      </x:c>
      <x:c r="F210" s="231" t="inlineStr">
        <x:is>
          <x:t xml:space="preserve">The boy Samuel hears God's voice at Shiloh and begins his prophetic ministry.</x:t>
        </x:is>
      </x:c>
      <x:c r="G210" s="231" t="n">
        <x:v>4</x:v>
      </x:c>
      <x:c r="H210" s="231" t="inlineStr">
        <x:is>
          <x:t xml:space="preserve">4 — Major</x:t>
        </x:is>
      </x:c>
      <x:c r="I210" s="231" t="inlineStr">
        <x:is>
          <x:t xml:space="preserve">Exceptional</x:t>
        </x:is>
      </x:c>
      <x:c r="J210" s="231" t="str">
        <x:v>Rare</x:v>
      </x:c>
      <x:c r="K210" s="231" t="inlineStr">
        <x:is>
          <x:t xml:space="preserve">Maybe</x:t>
        </x:is>
      </x:c>
      <x:c r="L210" s="231" t="inlineStr">
        <x:is>
          <x:t xml:space="preserve">1 Samuel 3 | Early monarchy | Shared canon</x:t>
        </x:is>
      </x:c>
      <x:c r="M210" s="231" t="inlineStr">
        <x:is>
          <x:t xml:space="preserve">Samuel; Eli; Shiloh</x:t>
        </x:is>
      </x:c>
      <x:c r="N210" s="231" t="inlineStr">
        <x:is>
          <x:t xml:space="preserve">Idea</x:t>
        </x:is>
      </x:c>
      <x:c r="O210" s="231" t="str">
        <x:v>Restored from Deferred Expansion after the Revelation deferral pass. Current rarity is provisional and remains open for targeted review.</x:v>
      </x:c>
      <x:c r="P210" s="231" t="n"/>
      <x:c r="Q210" s="247" t="inlineStr">
        <x:is>
          <x:t xml:space="preserve">Young Samuel sits upright beside his sleeping place in the dim sanctuary, suddenly attentive and turned toward a space beyond the frame. Use a small pool of lamplight to clarify his listening posture while the surrounding darkness preserves the stillness of night; avoid inventing a visible divine figure.</x:t>
        </x:is>
      </x:c>
      <x:c r="R210" s="247" t="inlineStr">
        <x:is>
          <x:t xml:space="preserve">Attentiveness, reverence, and dawning responsibility. Preserve a sense of quiet uncertainty as Samuel realizes he is being addressed; avoid making the scene merely cozy or childlike.</x:t>
        </x:is>
      </x:c>
      <x:c r="S210" s="214" t="inlineStr">
        <x:is>
          <x:t xml:space="preserve">Open for review</x:t>
        </x:is>
      </x:c>
    </x:row>
    <x:row r="211" s="202" customFormat="1" ht="25.5" customHeight="1">
      <x:c r="A211" s="231" t="inlineStr">
        <x:is>
          <x:t xml:space="preserve">BE-120</x:t>
        </x:is>
      </x:c>
      <x:c r="B211" s="231" t="inlineStr">
        <x:is>
          <x:t xml:space="preserve">Jonathan's Victory at Michmash</x:t>
        </x:is>
      </x:c>
      <x:c r="C211" s="231" t="inlineStr">
        <x:is>
          <x:t xml:space="preserve">Scripture</x:t>
        </x:is>
      </x:c>
      <x:c r="D211" s="231" t="inlineStr">
        <x:is>
          <x:t xml:space="preserve">Biblical Events — Shared Canon</x:t>
        </x:is>
      </x:c>
      <x:c r="E211" s="231" t="inlineStr">
        <x:is>
          <x:t xml:space="preserve">Event</x:t>
        </x:is>
      </x:c>
      <x:c r="F211" s="231" t="inlineStr">
        <x:is>
          <x:t xml:space="preserve">Jonathan and his armor-bearer strike a Philistine outpost in an audacious act of faith.</x:t>
        </x:is>
      </x:c>
      <x:c r="G211" s="231" t="n">
        <x:v>3</x:v>
      </x:c>
      <x:c r="H211" s="231" t="inlineStr">
        <x:is>
          <x:t xml:space="preserve">3 — Significant</x:t>
        </x:is>
      </x:c>
      <x:c r="I211" s="231" t="inlineStr">
        <x:is>
          <x:t xml:space="preserve">Exceptional</x:t>
        </x:is>
      </x:c>
      <x:c r="J211" s="231" t="str">
        <x:v>Rare</x:v>
      </x:c>
      <x:c r="K211" s="231" t="inlineStr">
        <x:is>
          <x:t xml:space="preserve">No</x:t>
        </x:is>
      </x:c>
      <x:c r="L211" s="231" t="inlineStr">
        <x:is>
          <x:t xml:space="preserve">1 Samuel 14 | United monarchy | Shared canon</x:t>
        </x:is>
      </x:c>
      <x:c r="M211" s="231" t="inlineStr">
        <x:is>
          <x:t xml:space="preserve">Jonathan; Saul; Philistines</x:t>
        </x:is>
      </x:c>
      <x:c r="N211" s="231" t="inlineStr">
        <x:is>
          <x:t xml:space="preserve">Idea</x:t>
        </x:is>
      </x:c>
      <x:c r="O211" s="231" t="str">
        <x:v>Restored from Deferred Expansion after the Revelation deferral pass. Current rarity is provisional and remains open for targeted review.
v20: User approved the v19 rarity baseline: Uncommon → Rare. Tier approved; artwork completion is not implied. Rationale and conditions: Rarity Review.</x:v>
      </x:c>
      <x:c r="P211" s="231" t="n"/>
      <x:c r="Q211" s="247" t="inlineStr">
        <x:is>
          <x:t xml:space="preserve">Build the image around the steep approach: Jonathan climbs toward the outpost while his armor-bearer follows below, with the rock face creating a strong diagonal or vertical composition. Emphasize the dangerous ascent and the two-man act of faith rather than a broad battlefield.</x:t>
        </x:is>
      </x:c>
      <x:c r="R211" s="247" t="inlineStr">
        <x:is>
          <x:t xml:space="preserve">Suspense, courage, and trust. The viewer should feel the risk of the ascent before the outcome is secure; avoid celebratory battlefield swagger.</x:t>
        </x:is>
      </x:c>
      <x:c r="S211" s="214" t="inlineStr">
        <x:is>
          <x:t xml:space="preserve">Open for review</x:t>
        </x:is>
      </x:c>
    </x:row>
    <x:row r="212">
      <x:c r="A212" s="231" t="inlineStr">
        <x:is>
          <x:t xml:space="preserve">BE-121</x:t>
        </x:is>
      </x:c>
      <x:c r="B212" s="231" t="inlineStr">
        <x:is>
          <x:t xml:space="preserve">Rebuilding Jerusalem's Wall</x:t>
        </x:is>
      </x:c>
      <x:c r="C212" s="231" t="inlineStr">
        <x:is>
          <x:t xml:space="preserve">Scripture</x:t>
        </x:is>
      </x:c>
      <x:c r="D212" s="231" t="inlineStr">
        <x:is>
          <x:t xml:space="preserve">Biblical Events — Shared Canon</x:t>
        </x:is>
      </x:c>
      <x:c r="E212" s="231" t="inlineStr">
        <x:is>
          <x:t xml:space="preserve">Event</x:t>
        </x:is>
      </x:c>
      <x:c r="F212" s="231" t="inlineStr">
        <x:is>
          <x:t xml:space="preserve">The community rebuilds Jerusalem's walls despite mockery, threats, and political opposition.</x:t>
        </x:is>
      </x:c>
      <x:c r="G212" s="231" t="n">
        <x:v>5</x:v>
      </x:c>
      <x:c r="H212" s="231" t="inlineStr">
        <x:is>
          <x:t xml:space="preserve">5 — Foundational</x:t>
        </x:is>
      </x:c>
      <x:c r="I212" s="231" t="inlineStr">
        <x:is>
          <x:t xml:space="preserve">Exceptional</x:t>
        </x:is>
      </x:c>
      <x:c r="J212" s="231" t="str">
        <x:v>Extraordinary</x:v>
      </x:c>
      <x:c r="K212" s="231" t="inlineStr">
        <x:is>
          <x:t xml:space="preserve">Yes</x:t>
        </x:is>
      </x:c>
      <x:c r="L212" s="231" t="inlineStr">
        <x:is>
          <x:t xml:space="preserve">Nehemiah 3–6 | Persian period | Shared canon</x:t>
        </x:is>
      </x:c>
      <x:c r="M212" s="231" t="inlineStr">
        <x:is>
          <x:t xml:space="preserve">Nehemiah; Sanballat; Tobiah; Jerusalem</x:t>
        </x:is>
      </x:c>
      <x:c r="N212" s="231" t="inlineStr">
        <x:is>
          <x:t xml:space="preserve">Idea</x:t>
        </x:is>
      </x:c>
      <x:c r="O212" s="231" t="str">
        <x:v>Restored from Deferred Expansion after the Revelation deferral pass. Current rarity is provisional and remains open for targeted review.</x:v>
      </x:c>
      <x:c r="P212" s="231" t="n"/>
      <x:c r="Q212" s="247" t="inlineStr">
        <x:is>
          <x:t xml:space="preserve">View the work from close to the builders' level along an unfinished stretch of wall. Hands pass stone in the foreground while other workers build farther down the line and a watchful guard adds tension at the edge; keep the focus on communal rebuilding rather than a city panorama.</x:t>
        </x:is>
      </x:c>
      <x:c r="R212" s="247" t="inlineStr">
        <x:is>
          <x:t xml:space="preserve">Resolve, solidarity, and hope through effort. The atmosphere should be purposeful and laboring, with restoration being earned rather than effortless; avoid turning the scene into a completed triumphal city view.</x:t>
        </x:is>
      </x:c>
      <x:c r="S212" s="214" t="inlineStr">
        <x:is>
          <x:t xml:space="preserve">Open for review</x:t>
        </x:is>
      </x:c>
    </x:row>
    <x:row r="213" s="202" customFormat="1" ht="25.5" customHeight="1">
      <x:c r="A213" s="231" t="inlineStr">
        <x:is>
          <x:t xml:space="preserve">BE-125</x:t>
        </x:is>
      </x:c>
      <x:c r="B213" s="231" t="inlineStr">
        <x:is>
          <x:t xml:space="preserve">Jonah Delivered from the Great Fish</x:t>
        </x:is>
      </x:c>
      <x:c r="C213" s="231" t="inlineStr">
        <x:is>
          <x:t xml:space="preserve">Scripture</x:t>
        </x:is>
      </x:c>
      <x:c r="D213" s="231" t="inlineStr">
        <x:is>
          <x:t xml:space="preserve">Biblical Events — Shared Canon</x:t>
        </x:is>
      </x:c>
      <x:c r="E213" s="231" t="inlineStr">
        <x:is>
          <x:t xml:space="preserve">Event</x:t>
        </x:is>
      </x:c>
      <x:c r="F213" s="231" t="inlineStr">
        <x:is>
          <x:t xml:space="preserve">After Jonah's prayer, the great fish releases him onto dry land, underscoring divine mercy, deliverance, and recommissioning.</x:t>
        </x:is>
      </x:c>
      <x:c r="G213" s="231" t="n">
        <x:v>4</x:v>
      </x:c>
      <x:c r="H213" s="231" t="inlineStr">
        <x:is>
          <x:t xml:space="preserve">4 — Major</x:t>
        </x:is>
      </x:c>
      <x:c r="I213" s="231" t="inlineStr">
        <x:is>
          <x:t xml:space="preserve">Exceptional</x:t>
        </x:is>
      </x:c>
      <x:c r="J213" s="231" t="str">
        <x:v>Extraordinary</x:v>
      </x:c>
      <x:c r="K213" s="231" t="inlineStr">
        <x:is>
          <x:t xml:space="preserve">Maybe</x:t>
        </x:is>
      </x:c>
      <x:c r="L213" s="231" t="inlineStr">
        <x:is>
          <x:t xml:space="preserve">Jonah 1:17–2:10 | Prophetic narrative | Shared canon</x:t>
        </x:is>
      </x:c>
      <x:c r="M213" s="231" t="inlineStr">
        <x:is>
          <x:t xml:space="preserve">Jonah; Nineveh; Great Fish; Divine Mercy</x:t>
        </x:is>
      </x:c>
      <x:c r="N213" s="231" t="inlineStr">
        <x:is>
          <x:t xml:space="preserve">Approved</x:t>
        </x:is>
      </x:c>
      <x:c r="O213" s="231" t="str">
        <x:v>v14: user-approved roster selection added after the prophetic-vision deferral pass. Working rarity is provisional; component scoring and final art treatment remain open.
v20: User approved the v19 rarity baseline: Rare → Extraordinary. Tier approved; artwork completion is not implied. Rationale and conditions: Rarity Review.</x:v>
      </x:c>
      <x:c r="P213" s="231" t="inlineStr">
        <x:is>
          <x:t xml:space="preserve">About this subject: Jonah is shown at the moment of deliverance after the great fish releases him onto dry land following his prayer. Boundary: depict a great fish without asserting a precise species or sensationalizing the expulsion.</x:t>
        </x:is>
      </x:c>
      <x:c r="Q213" s="247" t="inlineStr">
        <x:is>
          <x:t xml:space="preserve">Place Jonah low in the foreground on wet sand, gathering himself after being cast ashore. Behind him, the immense creature remains partly submerged with retreating water linking the fish to the exhausted man. Let the difference in scale tell the story without turning the scene into monster spectacle or graphic action.</x:t>
        </x:is>
      </x:c>
      <x:c r="R213" s="247" t="inlineStr">
        <x:is>
          <x:t xml:space="preserve">Deliverance, humility, and exhausted gratitude. The image should feel like survival received as mercy, not triumph over a beast or a sensational sea-horror scene.</x:t>
        </x:is>
      </x:c>
      <x:c r="S213" s="214" t="inlineStr">
        <x:is>
          <x:t xml:space="preserve">Roster locked - rarity/art open</x:t>
        </x:is>
      </x:c>
    </x:row>
    <x:row r="214" s="202" customFormat="1" ht="25.5" customHeight="1">
      <x:c r="A214" s="231" t="inlineStr">
        <x:is>
          <x:t xml:space="preserve">BE-126</x:t>
        </x:is>
      </x:c>
      <x:c r="B214" s="231" t="inlineStr">
        <x:is>
          <x:t xml:space="preserve">Judah Offers Himself for Benjamin</x:t>
        </x:is>
      </x:c>
      <x:c r="C214" s="231" t="inlineStr">
        <x:is>
          <x:t xml:space="preserve">Scripture</x:t>
        </x:is>
      </x:c>
      <x:c r="D214" s="231" t="inlineStr">
        <x:is>
          <x:t xml:space="preserve">Biblical Events — Shared Canon</x:t>
        </x:is>
      </x:c>
      <x:c r="E214" s="231" t="inlineStr">
        <x:is>
          <x:t xml:space="preserve">Event</x:t>
        </x:is>
      </x:c>
      <x:c r="F214" s="231" t="inlineStr">
        <x:is>
          <x:t xml:space="preserve">Judah offers to remain in Benjamin's place before Joseph, revealing sacrificial responsibility and a transformed heart.</x:t>
        </x:is>
      </x:c>
      <x:c r="G214" s="231" t="n">
        <x:v>4</x:v>
      </x:c>
      <x:c r="H214" s="231" t="inlineStr">
        <x:is>
          <x:t xml:space="preserve">4 — Major</x:t>
        </x:is>
      </x:c>
      <x:c r="I214" s="231" t="inlineStr">
        <x:is>
          <x:t xml:space="preserve">High</x:t>
        </x:is>
      </x:c>
      <x:c r="J214" s="231" t="str">
        <x:v>Rare</x:v>
      </x:c>
      <x:c r="K214" s="231" t="inlineStr">
        <x:is>
          <x:t xml:space="preserve">Maybe</x:t>
        </x:is>
      </x:c>
      <x:c r="L214" s="231" t="inlineStr">
        <x:is>
          <x:t xml:space="preserve">Genesis 44:18–34 | Patriarchal period | Shared canon</x:t>
        </x:is>
      </x:c>
      <x:c r="M214" s="231" t="inlineStr">
        <x:is>
          <x:t xml:space="preserve">Judah; Benjamin; Joseph; Jacob; Joseph's Brothers</x:t>
        </x:is>
      </x:c>
      <x:c r="N214" s="231" t="inlineStr">
        <x:is>
          <x:t xml:space="preserve">Approved</x:t>
        </x:is>
      </x:c>
      <x:c r="O214" s="231" t="str">
        <x:v>v14: user-approved roster selection added after the prophetic-vision deferral pass. Working rarity is provisional; component scoring and final art treatment remain open.</x:v>
      </x:c>
      <x:c r="P214" s="231" t="inlineStr">
        <x:is>
          <x:t xml:space="preserve">About this subject: the card stops at Judah's offer to bear Benjamin's penalty, before Joseph reveals himself. Editorial boundary: keep this distinct from the reconciliation scene already owned by Joseph Reveals Himself.</x:t>
        </x:is>
      </x:c>
      <x:c r="Q214" s="247" t="inlineStr">
        <x:is>
          <x:t xml:space="preserve">Judah steps out from the group toward Joseph while Benjamin remains behind his shoulder. Use Judah's body to occupy the space between Benjamin and the authority deciding his fate; one open hand can indicate himself in the act of substitution. Keep Joseph partly at the edge of the frame so the focus stays on Judah's costly offer rather than on royal spectacle.</x:t>
        </x:is>
      </x:c>
      <x:c r="R214" s="247" t="inlineStr">
        <x:is>
          <x:t xml:space="preserve">Fear overcome by sacrificial resolve. The mood should feel tense and costly, with Judah acting before he knows the situation will end in reconciliation.</x:t>
        </x:is>
      </x:c>
      <x:c r="S214" s="214" t="inlineStr">
        <x:is>
          <x:t xml:space="preserve">Roster locked - rarity/art open</x:t>
        </x:is>
      </x:c>
    </x:row>
    <x:row r="215" ht="130" customHeight="1">
      <x:c r="A215" s="326" t="str">
        <x:v>BE-127</x:v>
      </x:c>
      <x:c r="B215" s="326" t="str">
        <x:v>The Temple Veil Is Torn</x:v>
      </x:c>
      <x:c r="C215" s="326" t="str">
        <x:v>Scripture</x:v>
      </x:c>
      <x:c r="D215" s="326" t="str">
        <x:v>Biblical Events — Shared Canon</x:v>
      </x:c>
      <x:c r="E215" s="326" t="str">
        <x:v>Event</x:v>
      </x:c>
      <x:c r="F215" s="326" t="str">
        <x:v>The temple curtain tears at Jesus' death, a striking sign interpreted theologically in Christian tradition.</x:v>
      </x:c>
      <x:c r="G215" s="326" t="n">
        <x:v>4</x:v>
      </x:c>
      <x:c r="H215" s="326" t="str">
        <x:v>4 — Major</x:v>
      </x:c>
      <x:c r="I215" s="326" t="str">
        <x:v>Exceptional</x:v>
      </x:c>
      <x:c r="J215" s="326" t="str">
        <x:v>Legendary</x:v>
      </x:c>
      <x:c r="K215" s="326"/>
      <x:c r="L215" s="326" t="str">
        <x:v>Matthew 27:50–54; Mark 15:37–39; Luke 23:44–46 | Passion Week | Shared canon</x:v>
      </x:c>
      <x:c r="M215" s="326" t="str">
        <x:v>Jesus Christ; Temple; Crucifixion</x:v>
      </x:c>
      <x:c r="N215" s="326" t="str">
        <x:v>Approved</x:v>
      </x:c>
      <x:c r="O215" s="326" t="str">
        <x:v>v15: user-approved roster swap for BI-034 Queen of Sheba's Gifts. Promoted from the deferred BE-255 The Veil of the Temple Is Torn under a new active ID. Rare is the carried-forward working label only; Extraordinary versus Legendary remains a proposal for review. Component scoring and hero-art budgeting are deferred. Artwork and rarity are not production-locked.
v16 approved rarity decision: Rare -&gt; Legendary. The veil's vertical rupture and witness composition was explicitly selected for Legendary. Component scores and the original scoring rationale are unchanged; diagnostic differences remain for the later calibration pass. This approves rarity only, not finished artwork or a hero-art budget. Earlier rarity notes are historical.</x:v>
      </x:c>
      <x:c r="P215" s="326" t="str">
        <x:v>About this subject: The temple curtain tears at Jesus' death, a striking sign interpreted theologically in Christian tradition.
Source references carried forward from the archive: Matthew 27:50–54; Mark 15:37–39; Luke 23:44–46 | Passion Week | Shared canon.
Artistic interpretation, not an added Gospel claim: the low foreground witness, strong light through the opening, smoke, camera position and exact interior are proposed staging. Do not present these visual choices as a documented eyewitness view or exact temple reconstruction.
Scope boundary: this is the tearing event associated with Jesus' death, not a restoration of the retired Temple Veil object entry about Solomon's Temple. The Queen of Sheba material belongs with Solomon, not with this event.</x:v>
      </x:c>
      <x:c r="Q215" s="342" t="str">
        <x:v>Use a tall interior composition dominated by the immense veil tearing from top to bottom. Place a small, overwhelmed witness low in the foreground to establish scale, with the opening forming the main vertical and controlled light crossing the floor. Keep the rupture and human response primary rather than a general temple disaster; the witness and illumination are illustrative choices, not asserted details of the account. Do not add a visible divine figure or the Ark merely to fill the opening.</x:v>
      </x:c>
      <x:c r="R215" s="342" t="str">
        <x:v>Reverent awe and holy dread, with an unsettling sense of rupture and a barrier opening. The viewer should feel the significance of a sacred turning point, not excitement at destruction, a magical treasure reveal, or a triumphant action scene.</x:v>
      </x:c>
      <x:c r="S215" s="309" t="str">
        <x:v>Roster locked - rarity/art open</x:v>
      </x:c>
    </x:row>
    <x:row r="216" s="202" customFormat="1" ht="25.5" customHeight="1">
      <x:c r="A216" s="231" t="str">
        <x:v>BPL-001</x:v>
      </x:c>
      <x:c r="B216" s="231" t="str">
        <x:v>The Garden of Eden</x:v>
      </x:c>
      <x:c r="C216" s="231" t="str">
        <x:v>Scripture</x:v>
      </x:c>
      <x:c r="D216" s="231" t="str">
        <x:v>Biblical Places — Shared Canon</x:v>
      </x:c>
      <x:c r="E216" s="231" t="str">
        <x:v>Place</x:v>
      </x:c>
      <x:c r="F216" s="231" t="str">
        <x:v>The biblical garden where humanity is placed at creation; anchors vocation, innocence, temptation, exile, and tree-of-life imagery.</x:v>
      </x:c>
      <x:c r="G216" s="231" t="n">
        <x:v>5</x:v>
      </x:c>
      <x:c r="H216" s="231" t="str">
        <x:v>5 — Foundational</x:v>
      </x:c>
      <x:c r="I216" s="231" t="str">
        <x:v>Exceptional</x:v>
      </x:c>
      <x:c r="J216" s="231" t="str">
        <x:v>Rare</x:v>
      </x:c>
      <x:c r="K216" s="231" t="str">
        <x:v>Yes</x:v>
      </x:c>
      <x:c r="L216" s="231" t="str">
        <x:v>Genesis 2–3 | Primeval history | Shared canon</x:v>
      </x:c>
      <x:c r="M216" s="231" t="str">
        <x:v>Adam; Eve; Creation; The Fall; Tree of Life</x:v>
      </x:c>
      <x:c r="N216" s="231" t="str">
        <x:v>Idea</x:v>
      </x:c>
      <x:c r="O216" s="231"/>
      <x:c r="P216" s="231"/>
      <x:c r="Q216" s="247"/>
      <x:c r="R216" s="247"/>
      <x:c r="S216" s="214" t="str">
        <x:v>Open for review</x:v>
      </x:c>
    </x:row>
    <x:row r="217" s="202" customFormat="1" ht="25.5" customHeight="1">
      <x:c r="A217" s="231" t="str">
        <x:v>BPL-002</x:v>
      </x:c>
      <x:c r="B217" s="231" t="str">
        <x:v>Mountains of Ararat</x:v>
      </x:c>
      <x:c r="C217" s="231" t="str">
        <x:v>Scripture</x:v>
      </x:c>
      <x:c r="D217" s="231" t="str">
        <x:v>Biblical Places — Shared Canon</x:v>
      </x:c>
      <x:c r="E217" s="231" t="str">
        <x:v>Place</x:v>
      </x:c>
      <x:c r="F217" s="231" t="str">
        <x:v>The region where the ark comes to rest as the floodwaters recede.</x:v>
      </x:c>
      <x:c r="G217" s="231" t="n">
        <x:v>3</x:v>
      </x:c>
      <x:c r="H217" s="231" t="str">
        <x:v>3 — Significant</x:v>
      </x:c>
      <x:c r="I217" s="231" t="str">
        <x:v>Exceptional</x:v>
      </x:c>
      <x:c r="J217" s="231" t="str">
        <x:v>Common</x:v>
      </x:c>
      <x:c r="K217" s="231" t="str">
        <x:v>Maybe</x:v>
      </x:c>
      <x:c r="L217" s="231" t="str">
        <x:v>Genesis 8:4 | Primeval history | Shared canon</x:v>
      </x:c>
      <x:c r="M217" s="231" t="str">
        <x:v>Noah; The Flood; Ark; Rainbow Covenant</x:v>
      </x:c>
      <x:c r="N217" s="231" t="str">
        <x:v>Idea</x:v>
      </x:c>
      <x:c r="O217" s="231" t="str">
        <x:v>Scripture names the 'mountains of Ararat,' not necessarily the modern peak called Mount Ararat.</x:v>
      </x:c>
      <x:c r="P217" s="231"/>
      <x:c r="Q217" s="247"/>
      <x:c r="R217" s="247"/>
      <x:c r="S217" s="214" t="str">
        <x:v>Open for review</x:v>
      </x:c>
    </x:row>
    <x:row r="218" s="202" customFormat="1" ht="25.5" customHeight="1">
      <x:c r="A218" s="231" t="str">
        <x:v>BPL-003</x:v>
      </x:c>
      <x:c r="B218" s="231" t="str">
        <x:v>Ur of the Chaldeans</x:v>
      </x:c>
      <x:c r="C218" s="231" t="str">
        <x:v>Scripture</x:v>
      </x:c>
      <x:c r="D218" s="231" t="str">
        <x:v>Biblical Places — Shared Canon</x:v>
      </x:c>
      <x:c r="E218" s="231" t="str">
        <x:v>Place</x:v>
      </x:c>
      <x:c r="F218" s="231" t="str">
        <x:v>Abraham's point of departure before the journey toward Canaan; introduces the patriarchal migration story.</x:v>
      </x:c>
      <x:c r="G218" s="231" t="n">
        <x:v>4</x:v>
      </x:c>
      <x:c r="H218" s="231" t="str">
        <x:v>4 — Major</x:v>
      </x:c>
      <x:c r="I218" s="231" t="str">
        <x:v>Exceptional</x:v>
      </x:c>
      <x:c r="J218" s="231" t="str">
        <x:v>Common</x:v>
      </x:c>
      <x:c r="K218" s="231" t="str">
        <x:v>Maybe</x:v>
      </x:c>
      <x:c r="L218" s="231" t="str">
        <x:v>Genesis 11:28–31; 15:7 | Patriarchal period | Shared canon</x:v>
      </x:c>
      <x:c r="M218" s="231" t="str">
        <x:v>Abraham; Terah; Haran; Canaan</x:v>
      </x:c>
      <x:c r="N218" s="231" t="str">
        <x:v>Idea</x:v>
      </x:c>
      <x:c r="O218" s="231"/>
      <x:c r="P218" s="231"/>
      <x:c r="Q218" s="247"/>
      <x:c r="R218" s="247"/>
      <x:c r="S218" s="214" t="str">
        <x:v>Open for review</x:v>
      </x:c>
    </x:row>
    <x:row r="219" s="202" customFormat="1" ht="25.5" customHeight="1">
      <x:c r="A219" s="231" t="str">
        <x:v>BPL-005</x:v>
      </x:c>
      <x:c r="B219" s="231" t="str">
        <x:v>Canaan</x:v>
      </x:c>
      <x:c r="C219" s="231" t="str">
        <x:v>Scripture</x:v>
      </x:c>
      <x:c r="D219" s="231" t="str">
        <x:v>Biblical Places — Shared Canon</x:v>
      </x:c>
      <x:c r="E219" s="231" t="str">
        <x:v>Place</x:v>
      </x:c>
      <x:c r="F219" s="231" t="str">
        <x:v>The land central to the patriarchal promises and Israel's later settlement; one of Scripture's defining geographic settings.</x:v>
      </x:c>
      <x:c r="G219" s="231" t="n">
        <x:v>5</x:v>
      </x:c>
      <x:c r="H219" s="231" t="str">
        <x:v>5 — Foundational</x:v>
      </x:c>
      <x:c r="I219" s="231" t="str">
        <x:v>Exceptional</x:v>
      </x:c>
      <x:c r="J219" s="231" t="str">
        <x:v>Common</x:v>
      </x:c>
      <x:c r="K219" s="231" t="str">
        <x:v>Yes</x:v>
      </x:c>
      <x:c r="L219" s="231" t="str">
        <x:v>Genesis–Joshua and throughout Scripture | Patriarchal through monarchy | Shared canon</x:v>
      </x:c>
      <x:c r="M219" s="231" t="str">
        <x:v>Abraham; Joshua; Promised Land; Israel</x:v>
      </x:c>
      <x:c r="N219" s="231" t="str">
        <x:v>Idea</x:v>
      </x:c>
      <x:c r="O219" s="231"/>
      <x:c r="P219" s="231"/>
      <x:c r="Q219" s="247"/>
      <x:c r="R219" s="247"/>
      <x:c r="S219" s="214" t="str">
        <x:v>Open for review</x:v>
      </x:c>
    </x:row>
    <x:row r="220" s="202" customFormat="1" ht="25.5" customHeight="1">
      <x:c r="A220" s="231" t="str">
        <x:v>BPL-006</x:v>
      </x:c>
      <x:c r="B220" s="231" t="str">
        <x:v>Shechem</x:v>
      </x:c>
      <x:c r="C220" s="231" t="str">
        <x:v>Scripture</x:v>
      </x:c>
      <x:c r="D220" s="231" t="str">
        <x:v>Biblical Places — Shared Canon</x:v>
      </x:c>
      <x:c r="E220" s="231" t="str">
        <x:v>Place</x:v>
      </x:c>
      <x:c r="F220" s="231" t="str">
        <x:v>Patriarchal, conquest, covenant, and monarchy site linked with Abraham, Jacob, Joshua, and later political division.</x:v>
      </x:c>
      <x:c r="G220" s="231" t="n">
        <x:v>4</x:v>
      </x:c>
      <x:c r="H220" s="231" t="str">
        <x:v>4 — Major</x:v>
      </x:c>
      <x:c r="I220" s="231" t="str">
        <x:v>Exceptional</x:v>
      </x:c>
      <x:c r="J220" s="231" t="str">
        <x:v>Common</x:v>
      </x:c>
      <x:c r="K220" s="231" t="str">
        <x:v>Maybe</x:v>
      </x:c>
      <x:c r="L220" s="231" t="str">
        <x:v>Genesis 12:6–7; 33–35; Joshua 24; 1 Kings 12 | Multiple periods | Shared canon</x:v>
      </x:c>
      <x:c r="M220" s="231" t="str">
        <x:v>Abraham; Jacob; Dinah; Joshua; Rehoboam</x:v>
      </x:c>
      <x:c r="N220" s="231" t="str">
        <x:v>Idea</x:v>
      </x:c>
      <x:c r="O220" s="231"/>
      <x:c r="P220" s="231"/>
      <x:c r="Q220" s="247"/>
      <x:c r="R220" s="247"/>
      <x:c r="S220" s="214" t="str">
        <x:v>Open for review</x:v>
      </x:c>
    </x:row>
    <x:row r="221" s="202" customFormat="1" ht="25.5" customHeight="1">
      <x:c r="A221" s="231" t="str">
        <x:v>BPL-007</x:v>
      </x:c>
      <x:c r="B221" s="231" t="str">
        <x:v>Bethel</x:v>
      </x:c>
      <x:c r="C221" s="231" t="str">
        <x:v>Scripture</x:v>
      </x:c>
      <x:c r="D221" s="231" t="str">
        <x:v>Biblical Places — Shared Canon</x:v>
      </x:c>
      <x:c r="E221" s="231" t="str">
        <x:v>Place</x:v>
      </x:c>
      <x:c r="F221" s="231" t="str">
        <x:v>Repeated place of encounter and worship, especially Jacob's dream; later also associated with the northern kingdom's rival sanctuary.</x:v>
      </x:c>
      <x:c r="G221" s="231" t="n">
        <x:v>4</x:v>
      </x:c>
      <x:c r="H221" s="231" t="str">
        <x:v>4 — Major</x:v>
      </x:c>
      <x:c r="I221" s="231" t="str">
        <x:v>Exceptional</x:v>
      </x:c>
      <x:c r="J221" s="231" t="str">
        <x:v>Common</x:v>
      </x:c>
      <x:c r="K221" s="231" t="str">
        <x:v>Maybe</x:v>
      </x:c>
      <x:c r="L221" s="231" t="str">
        <x:v>Genesis 12:8; 28:10–22; 35:1–15; 1 Kings 12 | Patriarchal and monarchy | Shared canon</x:v>
      </x:c>
      <x:c r="M221" s="231" t="str">
        <x:v>Jacob; Abraham; Jeroboam I; Ladder/Dream at Bethel</x:v>
      </x:c>
      <x:c r="N221" s="231" t="str">
        <x:v>Idea</x:v>
      </x:c>
      <x:c r="O221" s="231"/>
      <x:c r="P221" s="231"/>
      <x:c r="Q221" s="247"/>
      <x:c r="R221" s="247"/>
      <x:c r="S221" s="214" t="str">
        <x:v>Open for review</x:v>
      </x:c>
    </x:row>
    <x:row r="222" s="202" customFormat="1" ht="25.5" customHeight="1">
      <x:c r="A222" s="231" t="str">
        <x:v>BPL-008</x:v>
      </x:c>
      <x:c r="B222" s="231" t="str">
        <x:v>Egypt</x:v>
      </x:c>
      <x:c r="C222" s="231" t="str">
        <x:v>Scripture</x:v>
      </x:c>
      <x:c r="D222" s="231" t="str">
        <x:v>Biblical Places — Shared Canon</x:v>
      </x:c>
      <x:c r="E222" s="231" t="str">
        <x:v>Place</x:v>
      </x:c>
      <x:c r="F222" s="231" t="str">
        <x:v>Major biblical setting of refuge, slavery, exodus, kingship-era diplomacy, prophetic memory, and the Holy Family's flight.</x:v>
      </x:c>
      <x:c r="G222" s="231" t="n">
        <x:v>5</x:v>
      </x:c>
      <x:c r="H222" s="231" t="str">
        <x:v>5 — Foundational</x:v>
      </x:c>
      <x:c r="I222" s="231" t="str">
        <x:v>Exceptional</x:v>
      </x:c>
      <x:c r="J222" s="231" t="str">
        <x:v>Uncommon</x:v>
      </x:c>
      <x:c r="K222" s="231" t="str">
        <x:v>Yes</x:v>
      </x:c>
      <x:c r="L222" s="231" t="str">
        <x:v>Genesis 12, 37–50; Exodus 1–15; Matthew 2 | Multiple periods | Shared canon</x:v>
      </x:c>
      <x:c r="M222" s="231" t="str">
        <x:v>Joseph; Moses; Pharaoh; Exodus; Holy Family</x:v>
      </x:c>
      <x:c r="N222" s="231" t="str">
        <x:v>Idea</x:v>
      </x:c>
      <x:c r="O222" s="231"/>
      <x:c r="P222" s="231"/>
      <x:c r="Q222" s="247"/>
      <x:c r="R222" s="247"/>
      <x:c r="S222" s="214" t="str">
        <x:v>Open for review</x:v>
      </x:c>
    </x:row>
    <x:row r="223" s="202" customFormat="1" ht="25.5" customHeight="1">
      <x:c r="A223" s="231" t="str">
        <x:v>BPL-009</x:v>
      </x:c>
      <x:c r="B223" s="231" t="str">
        <x:v>Hebron</x:v>
      </x:c>
      <x:c r="C223" s="231" t="str">
        <x:v>Scripture</x:v>
      </x:c>
      <x:c r="D223" s="231" t="str">
        <x:v>Biblical Places — Shared Canon</x:v>
      </x:c>
      <x:c r="E223" s="231" t="str">
        <x:v>Place</x:v>
      </x:c>
      <x:c r="F223" s="231" t="str">
        <x:v>Ancient hill-country city associated with Abraham, the patriarchal burials, and David's first years as king.</x:v>
      </x:c>
      <x:c r="G223" s="231" t="n">
        <x:v>4</x:v>
      </x:c>
      <x:c r="H223" s="231" t="str">
        <x:v>4 — Major</x:v>
      </x:c>
      <x:c r="I223" s="231" t="str">
        <x:v>Exceptional</x:v>
      </x:c>
      <x:c r="J223" s="231" t="str">
        <x:v>Common</x:v>
      </x:c>
      <x:c r="K223" s="231" t="str">
        <x:v>Maybe</x:v>
      </x:c>
      <x:c r="L223" s="231" t="str">
        <x:v>Genesis 13:18; 23; 2 Samuel 2–5 | Patriarchal and monarchy | Shared canon</x:v>
      </x:c>
      <x:c r="M223" s="231" t="str">
        <x:v>Abraham; Sarah; Machpelah; David</x:v>
      </x:c>
      <x:c r="N223" s="231" t="str">
        <x:v>Idea</x:v>
      </x:c>
      <x:c r="O223" s="231"/>
      <x:c r="P223" s="231"/>
      <x:c r="Q223" s="247"/>
      <x:c r="R223" s="247"/>
      <x:c r="S223" s="214" t="str">
        <x:v>Open for review</x:v>
      </x:c>
    </x:row>
    <x:row r="224">
      <x:c r="A224" s="231" t="str">
        <x:v>BPL-011</x:v>
      </x:c>
      <x:c r="B224" s="231" t="str">
        <x:v>Sodom</x:v>
      </x:c>
      <x:c r="C224" s="231" t="str">
        <x:v>Scripture</x:v>
      </x:c>
      <x:c r="D224" s="231" t="str">
        <x:v>Biblical Places — Shared Canon</x:v>
      </x:c>
      <x:c r="E224" s="231" t="str">
        <x:v>Place</x:v>
      </x:c>
      <x:c r="F224" s="231" t="str">
        <x:v>City of the plain whose judgment becomes a recurring biblical image of grave wickedness and divine judgment.</x:v>
      </x:c>
      <x:c r="G224" s="231" t="n">
        <x:v>4</x:v>
      </x:c>
      <x:c r="H224" s="231" t="str">
        <x:v>4 — Major</x:v>
      </x:c>
      <x:c r="I224" s="231" t="str">
        <x:v>Exceptional</x:v>
      </x:c>
      <x:c r="J224" s="231" t="str">
        <x:v>Common</x:v>
      </x:c>
      <x:c r="K224" s="231" t="str">
        <x:v>Maybe</x:v>
      </x:c>
      <x:c r="L224" s="231" t="str">
        <x:v>Genesis 13–19; later biblical references | Patriarchal period | Shared canon</x:v>
      </x:c>
      <x:c r="M224" s="231" t="str">
        <x:v>Lot; Gomorrah; Abraham; Destruction of Sodom</x:v>
      </x:c>
      <x:c r="N224" s="231" t="str">
        <x:v>Idea</x:v>
      </x:c>
      <x:c r="O224" s="231"/>
      <x:c r="P224" s="231"/>
      <x:c r="Q224" s="247"/>
      <x:c r="R224" s="247"/>
      <x:c r="S224" s="214" t="str">
        <x:v>Open for review</x:v>
      </x:c>
    </x:row>
    <x:row r="225">
      <x:c r="A225" s="231" t="str">
        <x:v>BPL-012</x:v>
      </x:c>
      <x:c r="B225" s="231" t="str">
        <x:v>Mount Moriah</x:v>
      </x:c>
      <x:c r="C225" s="231" t="str">
        <x:v>Scripture</x:v>
      </x:c>
      <x:c r="D225" s="231" t="str">
        <x:v>Biblical Places — Shared Canon</x:v>
      </x:c>
      <x:c r="E225" s="231" t="str">
        <x:v>Place</x:v>
      </x:c>
      <x:c r="F225" s="231" t="str">
        <x:v>Mountain region associated with the binding of Isaac; 2 Chronicles later connects Moriah with Solomon's temple site.</x:v>
      </x:c>
      <x:c r="G225" s="231" t="n">
        <x:v>5</x:v>
      </x:c>
      <x:c r="H225" s="231" t="str">
        <x:v>5 — Foundational</x:v>
      </x:c>
      <x:c r="I225" s="231" t="str">
        <x:v>Exceptional</x:v>
      </x:c>
      <x:c r="J225" s="231" t="str">
        <x:v>Common</x:v>
      </x:c>
      <x:c r="K225" s="231" t="str">
        <x:v>Yes</x:v>
      </x:c>
      <x:c r="L225" s="231" t="str">
        <x:v>Genesis 22; 2 Chronicles 3:1 | Patriarchal and monarchy | Shared canon</x:v>
      </x:c>
      <x:c r="M225" s="231" t="str">
        <x:v>Abraham; Isaac; Binding of Isaac; Temple</x:v>
      </x:c>
      <x:c r="N225" s="231" t="str">
        <x:v>Idea</x:v>
      </x:c>
      <x:c r="O225" s="231" t="str">
        <x:v>Artwork/content should distinguish Genesis's 'land of Moriah' from later temple-site identification in 2 Chronicles.</x:v>
      </x:c>
      <x:c r="P225" s="231"/>
      <x:c r="Q225" s="247"/>
      <x:c r="R225" s="247"/>
      <x:c r="S225" s="214" t="str">
        <x:v>Open for review</x:v>
      </x:c>
    </x:row>
    <x:row r="226" s="202" customFormat="1" ht="25.5" customHeight="1">
      <x:c r="A226" s="231" t="str">
        <x:v>BPL-014</x:v>
      </x:c>
      <x:c r="B226" s="231" t="str">
        <x:v>Cave of Machpelah</x:v>
      </x:c>
      <x:c r="C226" s="231" t="str">
        <x:v>Scripture</x:v>
      </x:c>
      <x:c r="D226" s="231" t="str">
        <x:v>Biblical Places — Shared Canon</x:v>
      </x:c>
      <x:c r="E226" s="231" t="str">
        <x:v>Place</x:v>
      </x:c>
      <x:c r="F226" s="231" t="str">
        <x:v>Family burial site purchased by Abraham, linking the patriarchal promises to a concrete possession in Canaan.</x:v>
      </x:c>
      <x:c r="G226" s="231" t="n">
        <x:v>4</x:v>
      </x:c>
      <x:c r="H226" s="231" t="str">
        <x:v>4 — Major</x:v>
      </x:c>
      <x:c r="I226" s="231" t="str">
        <x:v>Exceptional</x:v>
      </x:c>
      <x:c r="J226" s="231" t="str">
        <x:v>Common</x:v>
      </x:c>
      <x:c r="K226" s="231" t="str">
        <x:v>Maybe</x:v>
      </x:c>
      <x:c r="L226" s="231" t="str">
        <x:v>Genesis 23; 25:9; 49:29–32; 50:13 | Patriarchal period | Shared canon</x:v>
      </x:c>
      <x:c r="M226" s="231" t="str">
        <x:v>Abraham; Sarah; Isaac; Rebekah; Jacob; Leah</x:v>
      </x:c>
      <x:c r="N226" s="231" t="str">
        <x:v>Idea</x:v>
      </x:c>
      <x:c r="O226" s="231"/>
      <x:c r="P226" s="231"/>
      <x:c r="Q226" s="247"/>
      <x:c r="R226" s="247"/>
      <x:c r="S226" s="214" t="str">
        <x:v>Open for review</x:v>
      </x:c>
    </x:row>
    <x:row r="227" s="202" customFormat="1" ht="25.5" customHeight="1">
      <x:c r="A227" s="231" t="str">
        <x:v>BPL-017</x:v>
      </x:c>
      <x:c r="B227" s="231" t="str">
        <x:v>The Nile River</x:v>
      </x:c>
      <x:c r="C227" s="231" t="str">
        <x:v>Scripture</x:v>
      </x:c>
      <x:c r="D227" s="231" t="str">
        <x:v>Biblical Places — Shared Canon</x:v>
      </x:c>
      <x:c r="E227" s="231" t="str">
        <x:v>Place</x:v>
      </x:c>
      <x:c r="F227" s="231" t="str">
        <x:v>Egypt's defining river, central to Moses' infancy and the plague narratives.</x:v>
      </x:c>
      <x:c r="G227" s="231" t="n">
        <x:v>4</x:v>
      </x:c>
      <x:c r="H227" s="231" t="str">
        <x:v>4 — Major</x:v>
      </x:c>
      <x:c r="I227" s="231" t="str">
        <x:v>Exceptional</x:v>
      </x:c>
      <x:c r="J227" s="231" t="str">
        <x:v>Common</x:v>
      </x:c>
      <x:c r="K227" s="231" t="str">
        <x:v>Yes</x:v>
      </x:c>
      <x:c r="L227" s="231" t="str">
        <x:v>Exodus 1–2; 7–8 | Exodus period | Shared canon</x:v>
      </x:c>
      <x:c r="M227" s="231" t="str">
        <x:v>Moses; Pharaoh; Plagues of Egypt; Egypt</x:v>
      </x:c>
      <x:c r="N227" s="231" t="str">
        <x:v>Idea</x:v>
      </x:c>
      <x:c r="O227" s="231"/>
      <x:c r="P227" s="231"/>
      <x:c r="Q227" s="247"/>
      <x:c r="R227" s="247"/>
      <x:c r="S227" s="214" t="str">
        <x:v>Open for review</x:v>
      </x:c>
    </x:row>
    <x:row r="228">
      <x:c r="A228" s="231" t="str">
        <x:v>BPL-022</x:v>
      </x:c>
      <x:c r="B228" s="231" t="str">
        <x:v>Mount Nebo / Pisgah</x:v>
      </x:c>
      <x:c r="C228" s="231" t="str">
        <x:v>Scripture</x:v>
      </x:c>
      <x:c r="D228" s="231" t="str">
        <x:v>Biblical Places — Shared Canon</x:v>
      </x:c>
      <x:c r="E228" s="231" t="str">
        <x:v>Place</x:v>
      </x:c>
      <x:c r="F228" s="231" t="str">
        <x:v>Mountain viewpoint from which Moses sees the promised land before his death.</x:v>
      </x:c>
      <x:c r="G228" s="231" t="n">
        <x:v>5</x:v>
      </x:c>
      <x:c r="H228" s="231" t="str">
        <x:v>5 — Foundational</x:v>
      </x:c>
      <x:c r="I228" s="231" t="str">
        <x:v>Exceptional</x:v>
      </x:c>
      <x:c r="J228" s="231" t="str">
        <x:v>Common</x:v>
      </x:c>
      <x:c r="K228" s="231" t="str">
        <x:v>Yes</x:v>
      </x:c>
      <x:c r="L228" s="231" t="str">
        <x:v>Deuteronomy 3:27; 34:1–8 | Wilderness period | Shared canon</x:v>
      </x:c>
      <x:c r="M228" s="231" t="str">
        <x:v>Moses; Canaan; Plains of Moab</x:v>
      </x:c>
      <x:c r="N228" s="231" t="str">
        <x:v>Idea</x:v>
      </x:c>
      <x:c r="O228" s="231"/>
      <x:c r="P228" s="231"/>
      <x:c r="Q228" s="247"/>
      <x:c r="R228" s="247"/>
      <x:c r="S228" s="214" t="str">
        <x:v>Open for review</x:v>
      </x:c>
    </x:row>
    <x:row r="229" s="202" customFormat="1" ht="92" customHeight="1">
      <x:c r="A229" s="231" t="str">
        <x:v>BPL-023</x:v>
      </x:c>
      <x:c r="B229" s="231" t="str">
        <x:v>The Jordan River</x:v>
      </x:c>
      <x:c r="C229" s="231" t="str">
        <x:v>Scripture</x:v>
      </x:c>
      <x:c r="D229" s="231" t="str">
        <x:v>Biblical Places — Shared Canon</x:v>
      </x:c>
      <x:c r="E229" s="231" t="str">
        <x:v>Place</x:v>
      </x:c>
      <x:c r="F229" s="231" t="str">
        <x:v>Boundary and sacred geography associated with Israel's entry into Canaan, prophetic miracles, and Jesus' baptism.</x:v>
      </x:c>
      <x:c r="G229" s="231" t="n">
        <x:v>5</x:v>
      </x:c>
      <x:c r="H229" s="231" t="str">
        <x:v>5 — Foundational</x:v>
      </x:c>
      <x:c r="I229" s="231" t="str">
        <x:v>Exceptional</x:v>
      </x:c>
      <x:c r="J229" s="231" t="str">
        <x:v>Uncommon</x:v>
      </x:c>
      <x:c r="K229" s="231" t="str">
        <x:v>Yes</x:v>
      </x:c>
      <x:c r="L229" s="231" t="str">
        <x:v>Joshua 3–4; 2 Kings 2, 5; Matthew 3 | Multiple periods | Shared canon</x:v>
      </x:c>
      <x:c r="M229" s="231" t="str">
        <x:v>Joshua; Elijah; Elisha; John the Baptist; Baptism of Jesus</x:v>
      </x:c>
      <x:c r="N229" s="231" t="str">
        <x:v>Idea</x:v>
      </x:c>
      <x:c r="O229" s="231"/>
      <x:c r="P229" s="231"/>
      <x:c r="Q229" s="247"/>
      <x:c r="R229" s="247"/>
      <x:c r="S229" s="214" t="str">
        <x:v>Open for review</x:v>
      </x:c>
    </x:row>
    <x:row r="230" s="202" customFormat="1" ht="25.5" customHeight="1">
      <x:c r="A230" s="231" t="str">
        <x:v>BPL-024</x:v>
      </x:c>
      <x:c r="B230" s="231" t="str">
        <x:v>Jericho</x:v>
      </x:c>
      <x:c r="C230" s="231" t="str">
        <x:v>Scripture</x:v>
      </x:c>
      <x:c r="D230" s="231" t="str">
        <x:v>Biblical Places — Shared Canon</x:v>
      </x:c>
      <x:c r="E230" s="231" t="str">
        <x:v>Place</x:v>
      </x:c>
      <x:c r="F230" s="231" t="str">
        <x:v>First major conquest city and later setting for prophets and Jesus' ministry.</x:v>
      </x:c>
      <x:c r="G230" s="231" t="n">
        <x:v>5</x:v>
      </x:c>
      <x:c r="H230" s="231" t="str">
        <x:v>5 — Foundational</x:v>
      </x:c>
      <x:c r="I230" s="231" t="str">
        <x:v>Exceptional</x:v>
      </x:c>
      <x:c r="J230" s="231" t="str">
        <x:v>Common</x:v>
      </x:c>
      <x:c r="K230" s="231" t="str">
        <x:v>Yes</x:v>
      </x:c>
      <x:c r="L230" s="231" t="str">
        <x:v>Joshua 2–6; 2 Kings 2; Luke 18–19 | Multiple periods | Shared canon</x:v>
      </x:c>
      <x:c r="M230" s="231" t="str">
        <x:v>Joshua; Rahab; Zacchaeus; Blind Bartimaeus</x:v>
      </x:c>
      <x:c r="N230" s="231" t="str">
        <x:v>Idea</x:v>
      </x:c>
      <x:c r="O230" s="231"/>
      <x:c r="P230" s="231"/>
      <x:c r="Q230" s="247"/>
      <x:c r="R230" s="247"/>
      <x:c r="S230" s="214" t="str">
        <x:v>Open for review</x:v>
      </x:c>
    </x:row>
    <x:row r="231" s="202" customFormat="1" ht="25.5" customHeight="1">
      <x:c r="A231" s="231" t="str">
        <x:v>BPL-026</x:v>
      </x:c>
      <x:c r="B231" s="231" t="str">
        <x:v>Mount Gerizim</x:v>
      </x:c>
      <x:c r="C231" s="231" t="str">
        <x:v>Scripture</x:v>
      </x:c>
      <x:c r="D231" s="231" t="str">
        <x:v>Biblical Places — Shared Canon</x:v>
      </x:c>
      <x:c r="E231" s="231" t="str">
        <x:v>Place</x:v>
      </x:c>
      <x:c r="F231" s="231" t="str">
        <x:v>Mountain of covenant blessing; later central to Samaritan sacred geography and Jesus' conversation with the Samaritan woman.</x:v>
      </x:c>
      <x:c r="G231" s="231" t="n">
        <x:v>4</x:v>
      </x:c>
      <x:c r="H231" s="231" t="str">
        <x:v>4 — Major</x:v>
      </x:c>
      <x:c r="I231" s="231" t="str">
        <x:v>Exceptional</x:v>
      </x:c>
      <x:c r="J231" s="231" t="str">
        <x:v>Common</x:v>
      </x:c>
      <x:c r="K231" s="231" t="str">
        <x:v>Maybe</x:v>
      </x:c>
      <x:c r="L231" s="231" t="str">
        <x:v>Deuteronomy 11; 27; John 4 | Conquest and first century | Shared canon</x:v>
      </x:c>
      <x:c r="M231" s="231" t="str">
        <x:v>Mount Ebal; Shechem; Samaritan Woman; Sychar</x:v>
      </x:c>
      <x:c r="N231" s="231" t="str">
        <x:v>Idea</x:v>
      </x:c>
      <x:c r="O231" s="231"/>
      <x:c r="P231" s="231"/>
      <x:c r="Q231" s="247"/>
      <x:c r="R231" s="247"/>
      <x:c r="S231" s="214" t="str">
        <x:v>Open for review</x:v>
      </x:c>
    </x:row>
    <x:row r="232" s="202" customFormat="1" ht="25.5" customHeight="1">
      <x:c r="A232" s="231" t="str">
        <x:v>BPL-030</x:v>
      </x:c>
      <x:c r="B232" s="231" t="str">
        <x:v>Jezreel Valley</x:v>
      </x:c>
      <x:c r="C232" s="231" t="str">
        <x:v>Scripture</x:v>
      </x:c>
      <x:c r="D232" s="231" t="str">
        <x:v>Biblical Places — Shared Canon</x:v>
      </x:c>
      <x:c r="E232" s="231" t="str">
        <x:v>Place</x:v>
      </x:c>
      <x:c r="F232" s="231" t="str">
        <x:v>Strategic valley and recurring battlefield corridor associated with Judges, kings, and prophetic history.</x:v>
      </x:c>
      <x:c r="G232" s="231" t="n">
        <x:v>4</x:v>
      </x:c>
      <x:c r="H232" s="231" t="str">
        <x:v>4 — Major</x:v>
      </x:c>
      <x:c r="I232" s="231" t="str">
        <x:v>Exceptional</x:v>
      </x:c>
      <x:c r="J232" s="231" t="str">
        <x:v>Common</x:v>
      </x:c>
      <x:c r="K232" s="231" t="str">
        <x:v>Maybe</x:v>
      </x:c>
      <x:c r="L232" s="231" t="str">
        <x:v>Judges 4–7; 1 Samuel 29; 2 Kings 9 | Multiple periods | Shared canon</x:v>
      </x:c>
      <x:c r="M232" s="231" t="str">
        <x:v>Deborah; Gideon; Saul; Jezreel; Megiddo</x:v>
      </x:c>
      <x:c r="N232" s="231" t="str">
        <x:v>Idea</x:v>
      </x:c>
      <x:c r="O232" s="231"/>
      <x:c r="P232" s="231"/>
      <x:c r="Q232" s="247"/>
      <x:c r="R232" s="247"/>
      <x:c r="S232" s="214" t="str">
        <x:v>Open for review</x:v>
      </x:c>
    </x:row>
    <x:row r="233" s="202" customFormat="1" ht="25.5" customHeight="1">
      <x:c r="A233" s="231" t="str">
        <x:v>BPL-032</x:v>
      </x:c>
      <x:c r="B233" s="231" t="str">
        <x:v>Gaza</x:v>
      </x:c>
      <x:c r="C233" s="231" t="str">
        <x:v>Scripture</x:v>
      </x:c>
      <x:c r="D233" s="231" t="str">
        <x:v>Biblical Places — Shared Canon</x:v>
      </x:c>
      <x:c r="E233" s="231" t="str">
        <x:v>Place</x:v>
      </x:c>
      <x:c r="F233" s="231" t="str">
        <x:v>Major Philistine city associated with Samson, later prophets, and Philip's encounter with the Ethiopian eunuch on the road toward Gaza.</x:v>
      </x:c>
      <x:c r="G233" s="231" t="n">
        <x:v>4</x:v>
      </x:c>
      <x:c r="H233" s="231" t="str">
        <x:v>4 — Major</x:v>
      </x:c>
      <x:c r="I233" s="231" t="str">
        <x:v>Exceptional</x:v>
      </x:c>
      <x:c r="J233" s="231" t="str">
        <x:v>Common</x:v>
      </x:c>
      <x:c r="K233" s="231" t="str">
        <x:v>Maybe</x:v>
      </x:c>
      <x:c r="L233" s="231" t="str">
        <x:v>Judges 16; Acts 8:26 | Judges and apostolic age | Shared canon</x:v>
      </x:c>
      <x:c r="M233" s="231" t="str">
        <x:v>Samson; Philistines; Philip; Ethiopian Eunuch</x:v>
      </x:c>
      <x:c r="N233" s="231" t="str">
        <x:v>Idea</x:v>
      </x:c>
      <x:c r="O233" s="231"/>
      <x:c r="P233" s="231"/>
      <x:c r="Q233" s="247"/>
      <x:c r="R233" s="247"/>
      <x:c r="S233" s="214" t="str">
        <x:v>Open for review</x:v>
      </x:c>
    </x:row>
    <x:row r="234">
      <x:c r="A234" s="231" t="str">
        <x:v>BPL-034</x:v>
      </x:c>
      <x:c r="B234" s="231" t="str">
        <x:v>Shiloh</x:v>
      </x:c>
      <x:c r="C234" s="231" t="str">
        <x:v>Scripture</x:v>
      </x:c>
      <x:c r="D234" s="231" t="str">
        <x:v>Biblical Places — Shared Canon</x:v>
      </x:c>
      <x:c r="E234" s="231" t="str">
        <x:v>Place</x:v>
      </x:c>
      <x:c r="F234" s="231" t="str">
        <x:v>Early center of the tabernacle and ark; setting of Hannah's prayer and Samuel's childhood.</x:v>
      </x:c>
      <x:c r="G234" s="231" t="n">
        <x:v>5</x:v>
      </x:c>
      <x:c r="H234" s="231" t="str">
        <x:v>5 — Foundational</x:v>
      </x:c>
      <x:c r="I234" s="231" t="str">
        <x:v>Exceptional</x:v>
      </x:c>
      <x:c r="J234" s="231" t="str">
        <x:v>Common</x:v>
      </x:c>
      <x:c r="K234" s="231" t="str">
        <x:v>Yes</x:v>
      </x:c>
      <x:c r="L234" s="231" t="str">
        <x:v>Joshua 18; 1 Samuel 1–4; Jeremiah 7 | Conquest to monarchy | Shared canon</x:v>
      </x:c>
      <x:c r="M234" s="231" t="str">
        <x:v>Hannah; Samuel; Eli; Ark of the Covenant</x:v>
      </x:c>
      <x:c r="N234" s="231" t="str">
        <x:v>Idea</x:v>
      </x:c>
      <x:c r="O234" s="231"/>
      <x:c r="P234" s="231"/>
      <x:c r="Q234" s="247"/>
      <x:c r="R234" s="247"/>
      <x:c r="S234" s="214" t="str">
        <x:v>Open for review</x:v>
      </x:c>
    </x:row>
    <x:row r="235" s="202" customFormat="1" ht="25.5" customHeight="1">
      <x:c r="A235" s="231" t="str">
        <x:v>BPL-035</x:v>
      </x:c>
      <x:c r="B235" s="231" t="str">
        <x:v>Bethlehem</x:v>
      </x:c>
      <x:c r="C235" s="231" t="str">
        <x:v>Scripture</x:v>
      </x:c>
      <x:c r="D235" s="231" t="str">
        <x:v>Biblical Places — Shared Canon</x:v>
      </x:c>
      <x:c r="E235" s="231" t="str">
        <x:v>Place</x:v>
      </x:c>
      <x:c r="F235" s="231" t="str">
        <x:v>David's hometown and the birthplace of Jesus; connects Ruth, Davidic kingship, prophecy, and the Nativity.</x:v>
      </x:c>
      <x:c r="G235" s="231" t="n">
        <x:v>5</x:v>
      </x:c>
      <x:c r="H235" s="231" t="str">
        <x:v>5 — Foundational</x:v>
      </x:c>
      <x:c r="I235" s="231" t="str">
        <x:v>Exceptional</x:v>
      </x:c>
      <x:c r="J235" s="231" t="str">
        <x:v>Uncommon</x:v>
      </x:c>
      <x:c r="K235" s="231" t="str">
        <x:v>Maybe</x:v>
      </x:c>
      <x:c r="L235" s="231" t="str">
        <x:v>Ruth 1–4; 1 Samuel 16–17; Micah 5:2; Luke 2 | Multiple periods | Shared canon</x:v>
      </x:c>
      <x:c r="M235" s="231" t="str">
        <x:v>Ruth; David; Mary; Joseph; Nativity</x:v>
      </x:c>
      <x:c r="N235" s="231" t="str">
        <x:v>Idea</x:v>
      </x:c>
      <x:c r="O235" s="231"/>
      <x:c r="P235" s="231"/>
      <x:c r="Q235" s="247"/>
      <x:c r="R235" s="247"/>
      <x:c r="S235" s="214" t="str">
        <x:v>Open for review</x:v>
      </x:c>
    </x:row>
    <x:row r="236" s="202" customFormat="1" ht="25.5" customHeight="1">
      <x:c r="A236" s="231" t="str">
        <x:v>BPL-036</x:v>
      </x:c>
      <x:c r="B236" s="231" t="str">
        <x:v>Jerusalem</x:v>
      </x:c>
      <x:c r="C236" s="231" t="str">
        <x:v>Scripture</x:v>
      </x:c>
      <x:c r="D236" s="231" t="str">
        <x:v>Biblical Places — Shared Canon</x:v>
      </x:c>
      <x:c r="E236" s="231" t="str">
        <x:v>Place</x:v>
      </x:c>
      <x:c r="F236" s="231" t="str">
        <x:v>Central biblical city: Davidic capital, temple city, prophetic focus, setting of Jesus' passion, and birthplace of the apostolic church.</x:v>
      </x:c>
      <x:c r="G236" s="231" t="n">
        <x:v>5</x:v>
      </x:c>
      <x:c r="H236" s="231" t="str">
        <x:v>5 — Foundational</x:v>
      </x:c>
      <x:c r="I236" s="231" t="str">
        <x:v>Exceptional</x:v>
      </x:c>
      <x:c r="J236" s="231" t="str">
        <x:v>Rare</x:v>
      </x:c>
      <x:c r="K236" s="231" t="str">
        <x:v>Yes</x:v>
      </x:c>
      <x:c r="L236" s="231" t="str">
        <x:v>2 Samuel 5 onward; Gospels; Acts | Multiple periods | Shared canon</x:v>
      </x:c>
      <x:c r="M236" s="231" t="str">
        <x:v>David; Solomon; Temple; Jesus Christ; Crucifixion; Pentecost; Absorbed / related source concepts: The City of David; Mount Zion</x:v>
      </x:c>
      <x:c r="N236" s="231" t="str">
        <x:v>Idea</x:v>
      </x:c>
      <x:c r="O236" s="231"/>
      <x:c r="P236" s="231" t="str">
        <x:v>About this subject / absorbed material:
• The City of David: Fortified core of ancient Jerusalem captured by David and developed as his royal capital. Context: 2 Samuel 5:6–10; 1 Chronicles 11 | United monarchy | Shared canon.
• Mount Zion: Biblical name associated with David's city and later with temple/Jerusalem theology and eschatological hope. Context: 2 Samuel 5:7; Psalms; Isaiah 2; Hebrews 12:22 | Multiple periods | Shared canon.</x:v>
      </x:c>
      <x:c r="Q236" s="247"/>
      <x:c r="R236" s="247"/>
      <x:c r="S236" s="214" t="str">
        <x:v>Open for review</x:v>
      </x:c>
    </x:row>
    <x:row r="237">
      <x:c r="A237" s="231" t="str">
        <x:v>BPL-037</x:v>
      </x:c>
      <x:c r="B237" s="231" t="str">
        <x:v>Cave of Adullam</x:v>
      </x:c>
      <x:c r="C237" s="231" t="str">
        <x:v>Scripture</x:v>
      </x:c>
      <x:c r="D237" s="231" t="str">
        <x:v>Biblical Places — Shared Canon</x:v>
      </x:c>
      <x:c r="E237" s="231" t="str">
        <x:v>Place</x:v>
      </x:c>
      <x:c r="F237" s="231" t="str">
        <x:v>Davidic refuge that becomes a gathering place for followers during his flight from Saul.</x:v>
      </x:c>
      <x:c r="G237" s="231" t="n">
        <x:v>3</x:v>
      </x:c>
      <x:c r="H237" s="231" t="str">
        <x:v>3 — Significant</x:v>
      </x:c>
      <x:c r="I237" s="231" t="str">
        <x:v>Exceptional</x:v>
      </x:c>
      <x:c r="J237" s="231" t="str">
        <x:v>Common</x:v>
      </x:c>
      <x:c r="K237" s="231" t="str">
        <x:v>Maybe</x:v>
      </x:c>
      <x:c r="L237" s="231" t="str">
        <x:v>1 Samuel 22:1–2; 2 Samuel 23 | Monarchy period | Shared canon</x:v>
      </x:c>
      <x:c r="M237" s="231" t="str">
        <x:v>David; Saul; David's Mighty Men</x:v>
      </x:c>
      <x:c r="N237" s="231" t="str">
        <x:v>Idea</x:v>
      </x:c>
      <x:c r="O237" s="231"/>
      <x:c r="P237" s="231"/>
      <x:c r="Q237" s="247"/>
      <x:c r="R237" s="247"/>
      <x:c r="S237" s="214" t="str">
        <x:v>Open for review</x:v>
      </x:c>
    </x:row>
    <x:row r="238" s="202" customFormat="1" ht="25.5" customHeight="1">
      <x:c r="A238" s="231" t="str">
        <x:v>BPL-039</x:v>
      </x:c>
      <x:c r="B238" s="231" t="str">
        <x:v>Mount Gilboa</x:v>
      </x:c>
      <x:c r="C238" s="231" t="str">
        <x:v>Scripture</x:v>
      </x:c>
      <x:c r="D238" s="231" t="str">
        <x:v>Biblical Places — Shared Canon</x:v>
      </x:c>
      <x:c r="E238" s="231" t="str">
        <x:v>Place</x:v>
      </x:c>
      <x:c r="F238" s="231" t="str">
        <x:v>Mountain where Saul and Jonathan die in battle against the Philistines.</x:v>
      </x:c>
      <x:c r="G238" s="231" t="n">
        <x:v>4</x:v>
      </x:c>
      <x:c r="H238" s="231" t="str">
        <x:v>4 — Major</x:v>
      </x:c>
      <x:c r="I238" s="231" t="str">
        <x:v>Exceptional</x:v>
      </x:c>
      <x:c r="J238" s="231" t="str">
        <x:v>Common</x:v>
      </x:c>
      <x:c r="K238" s="231" t="str">
        <x:v>Maybe</x:v>
      </x:c>
      <x:c r="L238" s="231" t="str">
        <x:v>1 Samuel 28:4; 31; 2 Samuel 1 | Monarchy period | Shared canon</x:v>
      </x:c>
      <x:c r="M238" s="231" t="str">
        <x:v>Saul; Jonathan; David; Philistines</x:v>
      </x:c>
      <x:c r="N238" s="231" t="str">
        <x:v>Idea</x:v>
      </x:c>
      <x:c r="O238" s="231"/>
      <x:c r="P238" s="231"/>
      <x:c r="Q238" s="247"/>
      <x:c r="R238" s="247"/>
      <x:c r="S238" s="214" t="str">
        <x:v>Open for review</x:v>
      </x:c>
    </x:row>
    <x:row r="239" s="202" customFormat="1" ht="25.5" customHeight="1">
      <x:c r="A239" s="231" t="str">
        <x:v>BPL-040</x:v>
      </x:c>
      <x:c r="B239" s="231" t="str">
        <x:v>Tyre</x:v>
      </x:c>
      <x:c r="C239" s="231" t="str">
        <x:v>Scripture</x:v>
      </x:c>
      <x:c r="D239" s="231" t="str">
        <x:v>Biblical Places — Shared Canon</x:v>
      </x:c>
      <x:c r="E239" s="231" t="str">
        <x:v>Place</x:v>
      </x:c>
      <x:c r="F239" s="231" t="str">
        <x:v>Phoenician port and trading power associated with Hiram, temple-building materials, prophets, and Jesus' ministry beyond Galilee.</x:v>
      </x:c>
      <x:c r="G239" s="231" t="n">
        <x:v>4</x:v>
      </x:c>
      <x:c r="H239" s="231" t="str">
        <x:v>4 — Major</x:v>
      </x:c>
      <x:c r="I239" s="231" t="str">
        <x:v>Exceptional</x:v>
      </x:c>
      <x:c r="J239" s="231" t="str">
        <x:v>Common</x:v>
      </x:c>
      <x:c r="K239" s="231" t="str">
        <x:v>Maybe</x:v>
      </x:c>
      <x:c r="L239" s="231" t="str">
        <x:v>1 Kings 5; Ezekiel 26–28; Mark 7 | Multiple periods | Shared canon</x:v>
      </x:c>
      <x:c r="M239" s="231" t="str">
        <x:v>Hiram; Solomon; Jezebel; Jesus Christ; Sidon</x:v>
      </x:c>
      <x:c r="N239" s="231" t="str">
        <x:v>Idea</x:v>
      </x:c>
      <x:c r="O239" s="231"/>
      <x:c r="P239" s="231"/>
      <x:c r="Q239" s="247"/>
      <x:c r="R239" s="247"/>
      <x:c r="S239" s="214" t="str">
        <x:v>Open for review</x:v>
      </x:c>
    </x:row>
    <x:row r="240" s="202" customFormat="1" ht="25.5" customHeight="1">
      <x:c r="A240" s="231" t="str">
        <x:v>BPL-041</x:v>
      </x:c>
      <x:c r="B240" s="231" t="str">
        <x:v>Sidon</x:v>
      </x:c>
      <x:c r="C240" s="231" t="str">
        <x:v>Scripture</x:v>
      </x:c>
      <x:c r="D240" s="231" t="str">
        <x:v>Biblical Places — Shared Canon</x:v>
      </x:c>
      <x:c r="E240" s="231" t="str">
        <x:v>Place</x:v>
      </x:c>
      <x:c r="F240" s="231" t="str">
        <x:v>Ancient Phoenician city associated with Jezebel's background, Zarephath, prophetic judgment, and Jesus' northern ministry.</x:v>
      </x:c>
      <x:c r="G240" s="231" t="n">
        <x:v>4</x:v>
      </x:c>
      <x:c r="H240" s="231" t="str">
        <x:v>4 — Major</x:v>
      </x:c>
      <x:c r="I240" s="231" t="str">
        <x:v>Exceptional</x:v>
      </x:c>
      <x:c r="J240" s="231" t="str">
        <x:v>Common</x:v>
      </x:c>
      <x:c r="K240" s="231" t="str">
        <x:v>Maybe</x:v>
      </x:c>
      <x:c r="L240" s="231" t="str">
        <x:v>1 Kings 16–17; Isaiah 23; Mark 7 | Multiple periods | Shared canon</x:v>
      </x:c>
      <x:c r="M240" s="231" t="str">
        <x:v>Jezebel; Elijah; Zarephath; Tyre</x:v>
      </x:c>
      <x:c r="N240" s="231" t="str">
        <x:v>Idea</x:v>
      </x:c>
      <x:c r="O240" s="231"/>
      <x:c r="P240" s="231"/>
      <x:c r="Q240" s="247"/>
      <x:c r="R240" s="247"/>
      <x:c r="S240" s="214" t="str">
        <x:v>Open for review</x:v>
      </x:c>
    </x:row>
    <x:row r="241" s="202" customFormat="1" ht="25.5" customHeight="1">
      <x:c r="A241" s="231" t="str">
        <x:v>BPL-042</x:v>
      </x:c>
      <x:c r="B241" s="231" t="str">
        <x:v>Samaria</x:v>
      </x:c>
      <x:c r="C241" s="231" t="str">
        <x:v>Scripture</x:v>
      </x:c>
      <x:c r="D241" s="231" t="str">
        <x:v>Biblical Places — Shared Canon</x:v>
      </x:c>
      <x:c r="E241" s="231" t="str">
        <x:v>Place</x:v>
      </x:c>
      <x:c r="F241" s="231" t="str">
        <x:v>Capital of the northern kingdom and later a regional name central to prophetic history and New Testament Jew-Samaritan relations.</x:v>
      </x:c>
      <x:c r="G241" s="231" t="n">
        <x:v>5</x:v>
      </x:c>
      <x:c r="H241" s="231" t="str">
        <x:v>5 — Foundational</x:v>
      </x:c>
      <x:c r="I241" s="231" t="str">
        <x:v>Exceptional</x:v>
      </x:c>
      <x:c r="J241" s="231" t="str">
        <x:v>Common</x:v>
      </x:c>
      <x:c r="K241" s="231" t="str">
        <x:v>Maybe</x:v>
      </x:c>
      <x:c r="L241" s="231" t="str">
        <x:v>1 Kings 16 onward; 2 Kings; John 4; Acts 8 | Multiple periods | Shared canon</x:v>
      </x:c>
      <x:c r="M241" s="231" t="str">
        <x:v>Omri; Ahab; Elijah; Elisha; Samaritan Woman; Philip</x:v>
      </x:c>
      <x:c r="N241" s="231" t="str">
        <x:v>Idea</x:v>
      </x:c>
      <x:c r="O241" s="231"/>
      <x:c r="P241" s="231"/>
      <x:c r="Q241" s="247"/>
      <x:c r="R241" s="247"/>
      <x:c r="S241" s="214" t="str">
        <x:v>Open for review</x:v>
      </x:c>
    </x:row>
    <x:row r="242" s="202" customFormat="1" ht="25.5" customHeight="1">
      <x:c r="A242" s="231" t="str">
        <x:v>BPL-044</x:v>
      </x:c>
      <x:c r="B242" s="231" t="str">
        <x:v>Zarephath</x:v>
      </x:c>
      <x:c r="C242" s="231" t="str">
        <x:v>Scripture</x:v>
      </x:c>
      <x:c r="D242" s="231" t="str">
        <x:v>Biblical Places — Shared Canon</x:v>
      </x:c>
      <x:c r="E242" s="231" t="str">
        <x:v>Place</x:v>
      </x:c>
      <x:c r="F242" s="231" t="str">
        <x:v>Phoenician town where Elijah stays with a widow during famine and raises her son.</x:v>
      </x:c>
      <x:c r="G242" s="231" t="n">
        <x:v>4</x:v>
      </x:c>
      <x:c r="H242" s="231" t="str">
        <x:v>4 — Major</x:v>
      </x:c>
      <x:c r="I242" s="231" t="str">
        <x:v>Exceptional</x:v>
      </x:c>
      <x:c r="J242" s="231" t="str">
        <x:v>Common</x:v>
      </x:c>
      <x:c r="K242" s="231" t="str">
        <x:v>Maybe</x:v>
      </x:c>
      <x:c r="L242" s="231" t="str">
        <x:v>1 Kings 17:8–24; Luke 4:26 | Divided monarchy | Shared canon</x:v>
      </x:c>
      <x:c r="M242" s="231" t="str">
        <x:v>Elijah; Widow of Zarephath; Sidon</x:v>
      </x:c>
      <x:c r="N242" s="231" t="str">
        <x:v>Idea</x:v>
      </x:c>
      <x:c r="O242" s="231"/>
      <x:c r="P242" s="231"/>
      <x:c r="Q242" s="247"/>
      <x:c r="R242" s="247"/>
      <x:c r="S242" s="214" t="str">
        <x:v>Open for review</x:v>
      </x:c>
    </x:row>
    <x:row r="243" s="202" customFormat="1" ht="56" customHeight="1">
      <x:c r="A243" s="231" t="str">
        <x:v>BPL-045</x:v>
      </x:c>
      <x:c r="B243" s="231" t="str">
        <x:v>Damascus</x:v>
      </x:c>
      <x:c r="C243" s="231" t="str">
        <x:v>Scripture</x:v>
      </x:c>
      <x:c r="D243" s="231" t="str">
        <x:v>Biblical Places — Shared Canon</x:v>
      </x:c>
      <x:c r="E243" s="231" t="str">
        <x:v>Place</x:v>
      </x:c>
      <x:c r="F243" s="231" t="str">
        <x:v>Ancient Syrian capital central to Israel-Aram conflicts and later to Paul's conversion and earliest Christian witness.</x:v>
      </x:c>
      <x:c r="G243" s="231" t="n">
        <x:v>5</x:v>
      </x:c>
      <x:c r="H243" s="231" t="str">
        <x:v>5 — Foundational</x:v>
      </x:c>
      <x:c r="I243" s="231" t="str">
        <x:v>Exceptional</x:v>
      </x:c>
      <x:c r="J243" s="231" t="str">
        <x:v>Common</x:v>
      </x:c>
      <x:c r="K243" s="231" t="str">
        <x:v>Yes</x:v>
      </x:c>
      <x:c r="L243" s="231" t="str">
        <x:v>1–2 Kings; Isaiah 7–8; Acts 9 | Multiple periods | Shared canon</x:v>
      </x:c>
      <x:c r="M243" s="231" t="str">
        <x:v>Naaman; Elisha; Paul; Ananias; Road to Damascus</x:v>
      </x:c>
      <x:c r="N243" s="231" t="str">
        <x:v>Idea</x:v>
      </x:c>
      <x:c r="O243" s="231"/>
      <x:c r="P243" s="231"/>
      <x:c r="Q243" s="247"/>
      <x:c r="R243" s="247"/>
      <x:c r="S243" s="214" t="str">
        <x:v>Open for review</x:v>
      </x:c>
    </x:row>
    <x:row r="244">
      <x:c r="A244" s="231" t="str">
        <x:v>BPL-046</x:v>
      </x:c>
      <x:c r="B244" s="231" t="str">
        <x:v>Aram / Syria</x:v>
      </x:c>
      <x:c r="C244" s="231" t="str">
        <x:v>Scripture</x:v>
      </x:c>
      <x:c r="D244" s="231" t="str">
        <x:v>Biblical Places — Shared Canon</x:v>
      </x:c>
      <x:c r="E244" s="231" t="str">
        <x:v>Place</x:v>
      </x:c>
      <x:c r="F244" s="231" t="str">
        <x:v>Neighboring kingdom and region frequently interacting with Israel, especially in the Elijah-Elisha and royal narratives.</x:v>
      </x:c>
      <x:c r="G244" s="231" t="n">
        <x:v>4</x:v>
      </x:c>
      <x:c r="H244" s="231" t="str">
        <x:v>4 — Major</x:v>
      </x:c>
      <x:c r="I244" s="231" t="str">
        <x:v>Exceptional</x:v>
      </x:c>
      <x:c r="J244" s="231" t="str">
        <x:v>Common</x:v>
      </x:c>
      <x:c r="K244" s="231" t="str">
        <x:v>Maybe</x:v>
      </x:c>
      <x:c r="L244" s="231" t="str">
        <x:v>1–2 Kings; Isaiah 7–8 | Divided monarchy | Shared canon</x:v>
      </x:c>
      <x:c r="M244" s="231" t="str">
        <x:v>Damascus; Naaman; Hazael; Ben-hadad</x:v>
      </x:c>
      <x:c r="N244" s="231" t="str">
        <x:v>Idea</x:v>
      </x:c>
      <x:c r="O244" s="231"/>
      <x:c r="P244" s="231"/>
      <x:c r="Q244" s="247"/>
      <x:c r="R244" s="247"/>
      <x:c r="S244" s="214" t="str">
        <x:v>Open for review</x:v>
      </x:c>
    </x:row>
    <x:row r="245" s="202" customFormat="1" ht="25.5" customHeight="1">
      <x:c r="A245" s="231" t="str">
        <x:v>BPL-047</x:v>
      </x:c>
      <x:c r="B245" s="231" t="str">
        <x:v>Nineveh</x:v>
      </x:c>
      <x:c r="C245" s="231" t="str">
        <x:v>Scripture</x:v>
      </x:c>
      <x:c r="D245" s="231" t="str">
        <x:v>Biblical Places — Shared Canon</x:v>
      </x:c>
      <x:c r="E245" s="231" t="str">
        <x:v>Place</x:v>
      </x:c>
      <x:c r="F245" s="231" t="str">
        <x:v>Assyrian capital at the center of Jonah's mission and Nahum's judgment oracle.</x:v>
      </x:c>
      <x:c r="G245" s="231" t="n">
        <x:v>5</x:v>
      </x:c>
      <x:c r="H245" s="231" t="str">
        <x:v>5 — Foundational</x:v>
      </x:c>
      <x:c r="I245" s="231" t="str">
        <x:v>Exceptional</x:v>
      </x:c>
      <x:c r="J245" s="231" t="str">
        <x:v>Uncommon</x:v>
      </x:c>
      <x:c r="K245" s="231" t="str">
        <x:v>Yes</x:v>
      </x:c>
      <x:c r="L245" s="231" t="str">
        <x:v>Jonah; Nahum | Assyrian period | Shared canon</x:v>
      </x:c>
      <x:c r="M245" s="231" t="str">
        <x:v>Jonah; Assyria; Nahum</x:v>
      </x:c>
      <x:c r="N245" s="231" t="str">
        <x:v>Idea</x:v>
      </x:c>
      <x:c r="O245" s="231"/>
      <x:c r="P245" s="231"/>
      <x:c r="Q245" s="247"/>
      <x:c r="R245" s="247"/>
      <x:c r="S245" s="214" t="str">
        <x:v>Open for review</x:v>
      </x:c>
    </x:row>
    <x:row r="246" s="202" customFormat="1" ht="25.5" customHeight="1">
      <x:c r="A246" s="231" t="str">
        <x:v>BPL-048</x:v>
      </x:c>
      <x:c r="B246" s="231" t="str">
        <x:v>Assyria</x:v>
      </x:c>
      <x:c r="C246" s="231" t="str">
        <x:v>Scripture</x:v>
      </x:c>
      <x:c r="D246" s="231" t="str">
        <x:v>Biblical Places — Shared Canon</x:v>
      </x:c>
      <x:c r="E246" s="231" t="str">
        <x:v>Place</x:v>
      </x:c>
      <x:c r="F246" s="231" t="str">
        <x:v>Imperial power that destroys the northern kingdom and looms large in Isaiah and other prophets.</x:v>
      </x:c>
      <x:c r="G246" s="231" t="n">
        <x:v>5</x:v>
      </x:c>
      <x:c r="H246" s="231" t="str">
        <x:v>5 — Foundational</x:v>
      </x:c>
      <x:c r="I246" s="231" t="str">
        <x:v>Exceptional</x:v>
      </x:c>
      <x:c r="J246" s="231" t="str">
        <x:v>Common</x:v>
      </x:c>
      <x:c r="K246" s="231" t="str">
        <x:v>Yes</x:v>
      </x:c>
      <x:c r="L246" s="231" t="str">
        <x:v>2 Kings 17–19; Isaiah; Nahum | Eighth–seventh centuries BC | Shared canon</x:v>
      </x:c>
      <x:c r="M246" s="231" t="str">
        <x:v>Sennacherib; Hezekiah; Isaiah; Nineveh; Samaria</x:v>
      </x:c>
      <x:c r="N246" s="231" t="str">
        <x:v>Idea</x:v>
      </x:c>
      <x:c r="O246" s="231"/>
      <x:c r="P246" s="231"/>
      <x:c r="Q246" s="247"/>
      <x:c r="R246" s="247"/>
      <x:c r="S246" s="214" t="str">
        <x:v>Open for review</x:v>
      </x:c>
    </x:row>
    <x:row r="247" s="202" customFormat="1" ht="25.5" customHeight="1">
      <x:c r="A247" s="231" t="str">
        <x:v>BPL-049</x:v>
      </x:c>
      <x:c r="B247" s="231" t="str">
        <x:v>Lachish</x:v>
      </x:c>
      <x:c r="C247" s="231" t="str">
        <x:v>Scripture</x:v>
      </x:c>
      <x:c r="D247" s="231" t="str">
        <x:v>Biblical Places — Shared Canon</x:v>
      </x:c>
      <x:c r="E247" s="231" t="str">
        <x:v>Place</x:v>
      </x:c>
      <x:c r="F247" s="231" t="str">
        <x:v>Fortified Judahite city famously besieged by Sennacherib and referenced in prophetic texts.</x:v>
      </x:c>
      <x:c r="G247" s="231" t="n">
        <x:v>4</x:v>
      </x:c>
      <x:c r="H247" s="231" t="str">
        <x:v>4 — Major</x:v>
      </x:c>
      <x:c r="I247" s="231" t="str">
        <x:v>Exceptional</x:v>
      </x:c>
      <x:c r="J247" s="231" t="str">
        <x:v>Common</x:v>
      </x:c>
      <x:c r="K247" s="231" t="str">
        <x:v>Maybe</x:v>
      </x:c>
      <x:c r="L247" s="231" t="str">
        <x:v>2 Kings 18:13–17; Isaiah 36; Micah 1:13 | Assyrian period | Shared canon</x:v>
      </x:c>
      <x:c r="M247" s="231" t="str">
        <x:v>Sennacherib; Hezekiah; Jerusalem</x:v>
      </x:c>
      <x:c r="N247" s="231" t="str">
        <x:v>Idea</x:v>
      </x:c>
      <x:c r="O247" s="231"/>
      <x:c r="P247" s="231"/>
      <x:c r="Q247" s="247"/>
      <x:c r="R247" s="247"/>
      <x:c r="S247" s="214" t="str">
        <x:v>Open for review</x:v>
      </x:c>
    </x:row>
    <x:row r="248" s="202" customFormat="1" ht="25.5" customHeight="1">
      <x:c r="A248" s="231" t="str">
        <x:v>BPL-050</x:v>
      </x:c>
      <x:c r="B248" s="231" t="str">
        <x:v>Megiddo</x:v>
      </x:c>
      <x:c r="C248" s="231" t="str">
        <x:v>Scripture</x:v>
      </x:c>
      <x:c r="D248" s="231" t="str">
        <x:v>Biblical Places — Shared Canon</x:v>
      </x:c>
      <x:c r="E248" s="231" t="str">
        <x:v>Place</x:v>
      </x:c>
      <x:c r="F248" s="231" t="str">
        <x:v>Strategic fortified site and battlefield corridor associated with Solomon's administration, Josiah's death, and later Armageddon imagery.</x:v>
      </x:c>
      <x:c r="G248" s="231" t="n">
        <x:v>4</x:v>
      </x:c>
      <x:c r="H248" s="231" t="str">
        <x:v>4 — Major</x:v>
      </x:c>
      <x:c r="I248" s="231" t="str">
        <x:v>Exceptional</x:v>
      </x:c>
      <x:c r="J248" s="231" t="str">
        <x:v>Common</x:v>
      </x:c>
      <x:c r="K248" s="231" t="str">
        <x:v>Maybe</x:v>
      </x:c>
      <x:c r="L248" s="231" t="str">
        <x:v>1 Kings 9:15; 2 Kings 23:29–30; Revelation 16:16 | Multiple periods | Shared canon</x:v>
      </x:c>
      <x:c r="M248" s="231" t="str">
        <x:v>Solomon; Josiah; Jezreel Valley; Armageddon</x:v>
      </x:c>
      <x:c r="N248" s="231" t="str">
        <x:v>Idea</x:v>
      </x:c>
      <x:c r="O248" s="231"/>
      <x:c r="P248" s="231"/>
      <x:c r="Q248" s="247"/>
      <x:c r="R248" s="247"/>
      <x:c r="S248" s="214" t="str">
        <x:v>Open for review</x:v>
      </x:c>
    </x:row>
    <x:row r="249">
      <x:c r="A249" s="231" t="str">
        <x:v>BPL-051</x:v>
      </x:c>
      <x:c r="B249" s="231" t="str">
        <x:v>Babylon</x:v>
      </x:c>
      <x:c r="C249" s="231" t="str">
        <x:v>Scripture</x:v>
      </x:c>
      <x:c r="D249" s="231" t="str">
        <x:v>Biblical Places — Shared Canon</x:v>
      </x:c>
      <x:c r="E249" s="231" t="str">
        <x:v>Place</x:v>
      </x:c>
      <x:c r="F249" s="231" t="str">
        <x:v>Imperial capital and symbol of exile, power, judgment, and later apocalyptic imagery.</x:v>
      </x:c>
      <x:c r="G249" s="231" t="n">
        <x:v>5</x:v>
      </x:c>
      <x:c r="H249" s="231" t="str">
        <x:v>5 — Foundational</x:v>
      </x:c>
      <x:c r="I249" s="231" t="str">
        <x:v>Exceptional</x:v>
      </x:c>
      <x:c r="J249" s="231" t="str">
        <x:v>Uncommon</x:v>
      </x:c>
      <x:c r="K249" s="231" t="str">
        <x:v>Yes</x:v>
      </x:c>
      <x:c r="L249" s="231" t="str">
        <x:v>2 Kings 24–25; Daniel; Ezra 1; Revelation 17–18 | Exile and apocalyptic | Shared canon</x:v>
      </x:c>
      <x:c r="M249" s="231" t="str">
        <x:v>Nebuchadnezzar; Daniel; Exile; Shinar</x:v>
      </x:c>
      <x:c r="N249" s="231" t="str">
        <x:v>Idea</x:v>
      </x:c>
      <x:c r="O249" s="231"/>
      <x:c r="P249" s="231"/>
      <x:c r="Q249" s="247"/>
      <x:c r="R249" s="247"/>
      <x:c r="S249" s="214" t="str">
        <x:v>Open for review</x:v>
      </x:c>
    </x:row>
    <x:row r="250" s="202" customFormat="1" ht="25.5" customHeight="1">
      <x:c r="A250" s="231" t="str">
        <x:v>BPL-053</x:v>
      </x:c>
      <x:c r="B250" s="231" t="str">
        <x:v>Persia</x:v>
      </x:c>
      <x:c r="C250" s="231" t="str">
        <x:v>Scripture</x:v>
      </x:c>
      <x:c r="D250" s="231" t="str">
        <x:v>Biblical Places — Shared Canon</x:v>
      </x:c>
      <x:c r="E250" s="231" t="str">
        <x:v>Place</x:v>
      </x:c>
      <x:c r="F250" s="231" t="str">
        <x:v>Imperial setting of the post-exilic return and the stories of Esther, Ezra, and Nehemiah.</x:v>
      </x:c>
      <x:c r="G250" s="231" t="n">
        <x:v>5</x:v>
      </x:c>
      <x:c r="H250" s="231" t="str">
        <x:v>5 — Foundational</x:v>
      </x:c>
      <x:c r="I250" s="231" t="str">
        <x:v>Exceptional</x:v>
      </x:c>
      <x:c r="J250" s="231" t="str">
        <x:v>Common</x:v>
      </x:c>
      <x:c r="K250" s="231" t="str">
        <x:v>Maybe</x:v>
      </x:c>
      <x:c r="L250" s="231" t="str">
        <x:v>2 Chronicles 36:22–23; Ezra; Esther; Nehemiah | Persian period | Shared canon</x:v>
      </x:c>
      <x:c r="M250" s="231" t="str">
        <x:v>Cyrus; Esther; Ezra; Nehemiah; Return from Exile</x:v>
      </x:c>
      <x:c r="N250" s="231" t="str">
        <x:v>Idea</x:v>
      </x:c>
      <x:c r="O250" s="231"/>
      <x:c r="P250" s="231" t="str">
        <x:v>Related context — distinct accounts, practices or background:
• Susa: Persian royal city central to Esther and Nehemiah, and also the setting of a Daniel vision. Context: Esther; Nehemiah 1; Daniel 8 | Persian period | Shared canon.</x:v>
      </x:c>
      <x:c r="Q250" s="247"/>
      <x:c r="R250" s="247"/>
      <x:c r="S250" s="214" t="str">
        <x:v>Open for review</x:v>
      </x:c>
    </x:row>
    <x:row r="251" s="202" customFormat="1" ht="25.5" customHeight="1">
      <x:c r="A251" s="231" t="str">
        <x:v>BPL-054</x:v>
      </x:c>
      <x:c r="B251" s="231" t="str">
        <x:v>Joppa</x:v>
      </x:c>
      <x:c r="C251" s="231" t="str">
        <x:v>Scripture</x:v>
      </x:c>
      <x:c r="D251" s="231" t="str">
        <x:v>Biblical Places — Shared Canon</x:v>
      </x:c>
      <x:c r="E251" s="231" t="str">
        <x:v>Place</x:v>
      </x:c>
      <x:c r="F251" s="231" t="str">
        <x:v>Mediterranean port linked with Jonah's flight and later Peter's ministry and vision in Acts.</x:v>
      </x:c>
      <x:c r="G251" s="231" t="n">
        <x:v>4</x:v>
      </x:c>
      <x:c r="H251" s="231" t="str">
        <x:v>4 — Major</x:v>
      </x:c>
      <x:c r="I251" s="231" t="str">
        <x:v>Exceptional</x:v>
      </x:c>
      <x:c r="J251" s="231" t="str">
        <x:v>Common</x:v>
      </x:c>
      <x:c r="K251" s="231" t="str">
        <x:v>Maybe</x:v>
      </x:c>
      <x:c r="L251" s="231" t="str">
        <x:v>Jonah 1:3; Acts 9:36–11:18 | Prophetic and apostolic periods | Shared canon</x:v>
      </x:c>
      <x:c r="M251" s="231" t="str">
        <x:v>Jonah; Peter; Tabitha; Cornelius</x:v>
      </x:c>
      <x:c r="N251" s="231" t="str">
        <x:v>Idea</x:v>
      </x:c>
      <x:c r="O251" s="231"/>
      <x:c r="P251" s="231"/>
      <x:c r="Q251" s="247"/>
      <x:c r="R251" s="247"/>
      <x:c r="S251" s="214" t="str">
        <x:v>Open for review</x:v>
      </x:c>
    </x:row>
    <x:row r="252" s="202" customFormat="1" ht="25.5" customHeight="1">
      <x:c r="A252" s="231" t="str">
        <x:v>BPL-055</x:v>
      </x:c>
      <x:c r="B252" s="231" t="str">
        <x:v>Judea</x:v>
      </x:c>
      <x:c r="C252" s="231" t="str">
        <x:v>Scripture</x:v>
      </x:c>
      <x:c r="D252" s="231" t="str">
        <x:v>Biblical Places — Shared Canon</x:v>
      </x:c>
      <x:c r="E252" s="231" t="str">
        <x:v>Place</x:v>
      </x:c>
      <x:c r="F252" s="231" t="str">
        <x:v>Southern region containing Jerusalem and Bethlehem; primary setting for much of Jesus' final ministry and passion.</x:v>
      </x:c>
      <x:c r="G252" s="231" t="n">
        <x:v>5</x:v>
      </x:c>
      <x:c r="H252" s="231" t="str">
        <x:v>5 — Foundational</x:v>
      </x:c>
      <x:c r="I252" s="231" t="str">
        <x:v>Exceptional</x:v>
      </x:c>
      <x:c r="J252" s="231" t="str">
        <x:v>Common</x:v>
      </x:c>
      <x:c r="K252" s="231" t="str">
        <x:v>Maybe</x:v>
      </x:c>
      <x:c r="L252" s="231" t="str">
        <x:v>Gospels; Acts | First century | Shared canon</x:v>
      </x:c>
      <x:c r="M252" s="231" t="str">
        <x:v>Jerusalem; Bethlehem; Jesus Christ; John the Baptist</x:v>
      </x:c>
      <x:c r="N252" s="231" t="str">
        <x:v>Idea</x:v>
      </x:c>
      <x:c r="O252" s="231"/>
      <x:c r="P252" s="231"/>
      <x:c r="Q252" s="247"/>
      <x:c r="R252" s="247"/>
      <x:c r="S252" s="214" t="str">
        <x:v>Open for review</x:v>
      </x:c>
    </x:row>
    <x:row r="253" s="202" customFormat="1" ht="25.5" customHeight="1">
      <x:c r="A253" s="231" t="str">
        <x:v>BPL-056</x:v>
      </x:c>
      <x:c r="B253" s="231" t="str">
        <x:v>Galilee</x:v>
      </x:c>
      <x:c r="C253" s="231" t="str">
        <x:v>Scripture</x:v>
      </x:c>
      <x:c r="D253" s="231" t="str">
        <x:v>Biblical Places — Shared Canon</x:v>
      </x:c>
      <x:c r="E253" s="231" t="str">
        <x:v>Place</x:v>
      </x:c>
      <x:c r="F253" s="231" t="str">
        <x:v>Northern region where Jesus grows up and conducts much of his public ministry.</x:v>
      </x:c>
      <x:c r="G253" s="231" t="n">
        <x:v>5</x:v>
      </x:c>
      <x:c r="H253" s="231" t="str">
        <x:v>5 — Foundational</x:v>
      </x:c>
      <x:c r="I253" s="231" t="str">
        <x:v>Exceptional</x:v>
      </x:c>
      <x:c r="J253" s="231" t="str">
        <x:v>Uncommon</x:v>
      </x:c>
      <x:c r="K253" s="231" t="str">
        <x:v>Yes</x:v>
      </x:c>
      <x:c r="L253" s="231" t="str">
        <x:v>Matthew–John | First century | Shared canon</x:v>
      </x:c>
      <x:c r="M253" s="231" t="str">
        <x:v>Jesus Christ; Nazareth; Capernaum; Sea of Galilee</x:v>
      </x:c>
      <x:c r="N253" s="231" t="str">
        <x:v>Idea</x:v>
      </x:c>
      <x:c r="O253" s="231"/>
      <x:c r="P253" s="231"/>
      <x:c r="Q253" s="247"/>
      <x:c r="R253" s="247"/>
      <x:c r="S253" s="214" t="str">
        <x:v>Open for review</x:v>
      </x:c>
    </x:row>
    <x:row r="254" s="202" customFormat="1" ht="25.5" customHeight="1">
      <x:c r="A254" s="231" t="str">
        <x:v>BPL-057</x:v>
      </x:c>
      <x:c r="B254" s="231" t="str">
        <x:v>Nazareth</x:v>
      </x:c>
      <x:c r="C254" s="231" t="str">
        <x:v>Scripture</x:v>
      </x:c>
      <x:c r="D254" s="231" t="str">
        <x:v>Biblical Places — Shared Canon</x:v>
      </x:c>
      <x:c r="E254" s="231" t="str">
        <x:v>Place</x:v>
      </x:c>
      <x:c r="F254" s="231" t="str">
        <x:v>Jesus' hometown and the place associated with the Annunciation and his upbringing.</x:v>
      </x:c>
      <x:c r="G254" s="231" t="n">
        <x:v>5</x:v>
      </x:c>
      <x:c r="H254" s="231" t="str">
        <x:v>5 — Foundational</x:v>
      </x:c>
      <x:c r="I254" s="231" t="str">
        <x:v>Exceptional</x:v>
      </x:c>
      <x:c r="J254" s="231" t="str">
        <x:v>Uncommon</x:v>
      </x:c>
      <x:c r="K254" s="231" t="str">
        <x:v>Yes</x:v>
      </x:c>
      <x:c r="L254" s="231" t="str">
        <x:v>Matthew 2:23; Luke 1:26–38; 4:16–30 | First century | Shared canon</x:v>
      </x:c>
      <x:c r="M254" s="231" t="str">
        <x:v>Jesus Christ; Mary; Joseph; Annunciation</x:v>
      </x:c>
      <x:c r="N254" s="231" t="str">
        <x:v>Idea</x:v>
      </x:c>
      <x:c r="O254" s="231"/>
      <x:c r="P254" s="231"/>
      <x:c r="Q254" s="247"/>
      <x:c r="R254" s="247"/>
      <x:c r="S254" s="214" t="str">
        <x:v>Open for review</x:v>
      </x:c>
    </x:row>
    <x:row r="255" s="202" customFormat="1" ht="25.5" customHeight="1">
      <x:c r="A255" s="231" t="str">
        <x:v>BPL-058</x:v>
      </x:c>
      <x:c r="B255" s="231" t="str">
        <x:v>Capernaum</x:v>
      </x:c>
      <x:c r="C255" s="231" t="str">
        <x:v>Scripture</x:v>
      </x:c>
      <x:c r="D255" s="231" t="str">
        <x:v>Biblical Places — Shared Canon</x:v>
      </x:c>
      <x:c r="E255" s="231" t="str">
        <x:v>Place</x:v>
      </x:c>
      <x:c r="F255" s="231" t="str">
        <x:v>Galilean ministry center associated with teaching, healings, disciples, and the synagogue discourse.</x:v>
      </x:c>
      <x:c r="G255" s="231" t="n">
        <x:v>5</x:v>
      </x:c>
      <x:c r="H255" s="231" t="str">
        <x:v>5 — Foundational</x:v>
      </x:c>
      <x:c r="I255" s="231" t="str">
        <x:v>Exceptional</x:v>
      </x:c>
      <x:c r="J255" s="231" t="str">
        <x:v>Uncommon</x:v>
      </x:c>
      <x:c r="K255" s="231" t="str">
        <x:v>Yes</x:v>
      </x:c>
      <x:c r="L255" s="231" t="str">
        <x:v>Matthew 4:13; Mark 1–2; John 6 | First century | Shared canon</x:v>
      </x:c>
      <x:c r="M255" s="231" t="str">
        <x:v>Jesus Christ; Peter; Centurion; Sea of Galilee</x:v>
      </x:c>
      <x:c r="N255" s="231" t="str">
        <x:v>Idea</x:v>
      </x:c>
      <x:c r="O255" s="231"/>
      <x:c r="P255" s="231"/>
      <x:c r="Q255" s="247"/>
      <x:c r="R255" s="247"/>
      <x:c r="S255" s="214" t="str">
        <x:v>Open for review</x:v>
      </x:c>
    </x:row>
    <x:row r="256" s="202" customFormat="1" ht="38.25" customHeight="1">
      <x:c r="A256" s="231" t="str">
        <x:v>BPL-059</x:v>
      </x:c>
      <x:c r="B256" s="231" t="str">
        <x:v>The Sea of Galilee</x:v>
      </x:c>
      <x:c r="C256" s="231" t="str">
        <x:v>Scripture</x:v>
      </x:c>
      <x:c r="D256" s="231" t="str">
        <x:v>Biblical Places — Shared Canon</x:v>
      </x:c>
      <x:c r="E256" s="231" t="str">
        <x:v>Place</x:v>
      </x:c>
      <x:c r="F256" s="231" t="str">
        <x:v>Freshwater lake at the heart of Jesus' Galilean ministry, calling of fishermen, storms, crossings, and miracles.</x:v>
      </x:c>
      <x:c r="G256" s="231" t="n">
        <x:v>5</x:v>
      </x:c>
      <x:c r="H256" s="231" t="str">
        <x:v>5 — Foundational</x:v>
      </x:c>
      <x:c r="I256" s="231" t="str">
        <x:v>Exceptional</x:v>
      </x:c>
      <x:c r="J256" s="231" t="str">
        <x:v>Uncommon</x:v>
      </x:c>
      <x:c r="K256" s="231" t="str">
        <x:v>Yes</x:v>
      </x:c>
      <x:c r="L256" s="231" t="str">
        <x:v>Gospels | First century | Shared canon</x:v>
      </x:c>
      <x:c r="M256" s="231" t="str">
        <x:v>Jesus Christ; Peter; Disciples; Calming the Storm; Feeding Miracles</x:v>
      </x:c>
      <x:c r="N256" s="231" t="str">
        <x:v>Idea</x:v>
      </x:c>
      <x:c r="O256" s="231"/>
      <x:c r="P256" s="231"/>
      <x:c r="Q256" s="247"/>
      <x:c r="R256" s="247"/>
      <x:c r="S256" s="214" t="str">
        <x:v>Open for review</x:v>
      </x:c>
    </x:row>
    <x:row r="257" s="202" customFormat="1" ht="25.5" customHeight="1">
      <x:c r="A257" s="231" t="str">
        <x:v>BPL-060</x:v>
      </x:c>
      <x:c r="B257" s="231" t="str">
        <x:v>Wilderness of Judea</x:v>
      </x:c>
      <x:c r="C257" s="231" t="str">
        <x:v>Scripture</x:v>
      </x:c>
      <x:c r="D257" s="231" t="str">
        <x:v>Biblical Places — Shared Canon</x:v>
      </x:c>
      <x:c r="E257" s="231" t="str">
        <x:v>Place</x:v>
      </x:c>
      <x:c r="F257" s="231" t="str">
        <x:v>Desert landscape associated with John the Baptist and Jesus' temptation.</x:v>
      </x:c>
      <x:c r="G257" s="231" t="n">
        <x:v>4</x:v>
      </x:c>
      <x:c r="H257" s="231" t="str">
        <x:v>4 — Major</x:v>
      </x:c>
      <x:c r="I257" s="231" t="str">
        <x:v>Exceptional</x:v>
      </x:c>
      <x:c r="J257" s="231" t="str">
        <x:v>Common</x:v>
      </x:c>
      <x:c r="K257" s="231" t="str">
        <x:v>Maybe</x:v>
      </x:c>
      <x:c r="L257" s="231" t="str">
        <x:v>Matthew 3–4; Mark 1; Luke 3–4 | First century | Shared canon</x:v>
      </x:c>
      <x:c r="M257" s="231" t="str">
        <x:v>John the Baptist; Jesus Christ; Temptation</x:v>
      </x:c>
      <x:c r="N257" s="231" t="str">
        <x:v>Idea</x:v>
      </x:c>
      <x:c r="O257" s="231"/>
      <x:c r="P257" s="231"/>
      <x:c r="Q257" s="247"/>
      <x:c r="R257" s="247"/>
      <x:c r="S257" s="214" t="str">
        <x:v>Open for review</x:v>
      </x:c>
    </x:row>
    <x:row r="258" s="202" customFormat="1" ht="38.25" customHeight="1">
      <x:c r="A258" s="231" t="str">
        <x:v>BPL-062</x:v>
      </x:c>
      <x:c r="B258" s="231" t="str">
        <x:v>Mount of Olives</x:v>
      </x:c>
      <x:c r="C258" s="231" t="str">
        <x:v>Scripture</x:v>
      </x:c>
      <x:c r="D258" s="231" t="str">
        <x:v>Biblical Places — Shared Canon</x:v>
      </x:c>
      <x:c r="E258" s="231" t="str">
        <x:v>Place</x:v>
      </x:c>
      <x:c r="F258" s="231" t="str">
        <x:v>Ridge east of Jerusalem central to Jesus' teaching, triumphal entry, Gethsemane, ascension traditions, and prophetic imagery.</x:v>
      </x:c>
      <x:c r="G258" s="231" t="n">
        <x:v>5</x:v>
      </x:c>
      <x:c r="H258" s="231" t="str">
        <x:v>5 — Foundational</x:v>
      </x:c>
      <x:c r="I258" s="231" t="str">
        <x:v>Exceptional</x:v>
      </x:c>
      <x:c r="J258" s="231" t="str">
        <x:v>Uncommon</x:v>
      </x:c>
      <x:c r="K258" s="231" t="str">
        <x:v>Yes</x:v>
      </x:c>
      <x:c r="L258" s="231" t="str">
        <x:v>Zechariah 14:4; Gospels; Acts 1:12 | Multiple periods | Shared canon</x:v>
      </x:c>
      <x:c r="M258" s="231" t="str">
        <x:v>Jesus Christ; Gethsemane; Bethany; Ascension; Jerusalem</x:v>
      </x:c>
      <x:c r="N258" s="231" t="str">
        <x:v>Idea</x:v>
      </x:c>
      <x:c r="O258" s="231" t="str">
        <x:v>v20: User approved the v19 rarity baseline: Common → Uncommon. Tier approved; artwork completion is not implied. Rationale and conditions: Rarity Review.</x:v>
      </x:c>
      <x:c r="P258" s="231"/>
      <x:c r="Q258" s="247"/>
      <x:c r="R258" s="247"/>
      <x:c r="S258" s="214" t="str">
        <x:v>Open for review</x:v>
      </x:c>
    </x:row>
    <x:row r="259" s="202" customFormat="1" ht="89.25" customHeight="1">
      <x:c r="A259" s="231" t="str">
        <x:v>BPL-064</x:v>
      </x:c>
      <x:c r="B259" s="231" t="str">
        <x:v>The Jerusalem Temple</x:v>
      </x:c>
      <x:c r="C259" s="231" t="str">
        <x:v>Scripture</x:v>
      </x:c>
      <x:c r="D259" s="231" t="str">
        <x:v>Biblical Places — Shared Canon</x:v>
      </x:c>
      <x:c r="E259" s="231" t="str">
        <x:v>Place</x:v>
      </x:c>
      <x:c r="F259" s="231" t="str">
        <x:v>Temple complex at the center of Jewish worship and many Gospel/Acts scenes; major bridge between biblical eras.</x:v>
      </x:c>
      <x:c r="G259" s="231" t="n">
        <x:v>5</x:v>
      </x:c>
      <x:c r="H259" s="231" t="str">
        <x:v>5 — Foundational</x:v>
      </x:c>
      <x:c r="I259" s="231" t="str">
        <x:v>Exceptional</x:v>
      </x:c>
      <x:c r="J259" s="231" t="str">
        <x:v>Rare</x:v>
      </x:c>
      <x:c r="K259" s="231" t="str">
        <x:v>Yes</x:v>
      </x:c>
      <x:c r="L259" s="231" t="str">
        <x:v>1 Kings 6–8; Ezra 3–6; Gospels; Acts | Monarchy through first century | Shared canon</x:v>
      </x:c>
      <x:c r="M259" s="231" t="str">
        <x:v>Solomon; Herod the Great; Jesus Christ; Jerusalem; Ark of the Covenant</x:v>
      </x:c>
      <x:c r="N259" s="231" t="str">
        <x:v>Idea</x:v>
      </x:c>
      <x:c r="O259" s="231" t="str">
        <x:v>The biblical narratives span Solomon's First Temple and the later Second Temple complex; production may eventually split these into separate identities.
v20: User approved the v19 rarity baseline: Uncommon → Rare. Applied as a working tier; the recorded composition/interpretation condition remains open. Rationale and conditions: Rarity Review.</x:v>
      </x:c>
      <x:c r="P259" s="231"/>
      <x:c r="Q259" s="247"/>
      <x:c r="R259" s="247"/>
      <x:c r="S259" s="214" t="str">
        <x:v>Open for review</x:v>
      </x:c>
    </x:row>
    <x:row r="260" s="202" customFormat="1" ht="25.5" customHeight="1">
      <x:c r="A260" s="231" t="str">
        <x:v>BPL-068</x:v>
      </x:c>
      <x:c r="B260" s="231" t="str">
        <x:v>Bethsaida</x:v>
      </x:c>
      <x:c r="C260" s="231" t="str">
        <x:v>Scripture</x:v>
      </x:c>
      <x:c r="D260" s="231" t="str">
        <x:v>Biblical Places — Shared Canon</x:v>
      </x:c>
      <x:c r="E260" s="231" t="str">
        <x:v>Place</x:v>
      </x:c>
      <x:c r="F260" s="231" t="str">
        <x:v>Galilean-area town associated with several apostles and multiple Gospel miracles.</x:v>
      </x:c>
      <x:c r="G260" s="231" t="n">
        <x:v>4</x:v>
      </x:c>
      <x:c r="H260" s="231" t="str">
        <x:v>4 — Major</x:v>
      </x:c>
      <x:c r="I260" s="231" t="str">
        <x:v>Exceptional</x:v>
      </x:c>
      <x:c r="J260" s="231" t="str">
        <x:v>Common</x:v>
      </x:c>
      <x:c r="K260" s="231" t="str">
        <x:v>Maybe</x:v>
      </x:c>
      <x:c r="L260" s="231" t="str">
        <x:v>Matthew 11:21; Mark 6–8; John 1:44 | First century | Shared canon</x:v>
      </x:c>
      <x:c r="M260" s="231" t="str">
        <x:v>Peter; Andrew; Philip; Jesus Christ; Sea of Galilee</x:v>
      </x:c>
      <x:c r="N260" s="231" t="str">
        <x:v>Idea</x:v>
      </x:c>
      <x:c r="O260" s="231" t="str">
        <x:v>Ancient Bethsaida's precise archaeological identification remains debated.</x:v>
      </x:c>
      <x:c r="P260" s="231"/>
      <x:c r="Q260" s="247"/>
      <x:c r="R260" s="247"/>
      <x:c r="S260" s="214" t="str">
        <x:v>Open for review</x:v>
      </x:c>
    </x:row>
    <x:row r="261" s="202" customFormat="1" ht="25.5" customHeight="1">
      <x:c r="A261" s="231" t="str">
        <x:v>BPL-071</x:v>
      </x:c>
      <x:c r="B261" s="231" t="str">
        <x:v>Tarsus</x:v>
      </x:c>
      <x:c r="C261" s="231" t="str">
        <x:v>Scripture</x:v>
      </x:c>
      <x:c r="D261" s="231" t="str">
        <x:v>Biblical Places — Shared Canon</x:v>
      </x:c>
      <x:c r="E261" s="231" t="str">
        <x:v>Place</x:v>
      </x:c>
      <x:c r="F261" s="231" t="str">
        <x:v>Paul's Cilician hometown and an important background location for understanding his Roman, Jewish, and Hellenistic context.</x:v>
      </x:c>
      <x:c r="G261" s="231" t="n">
        <x:v>4</x:v>
      </x:c>
      <x:c r="H261" s="231" t="str">
        <x:v>4 — Major</x:v>
      </x:c>
      <x:c r="I261" s="231" t="str">
        <x:v>Exceptional</x:v>
      </x:c>
      <x:c r="J261" s="231" t="str">
        <x:v>Common</x:v>
      </x:c>
      <x:c r="K261" s="231" t="str">
        <x:v>Maybe</x:v>
      </x:c>
      <x:c r="L261" s="231" t="str">
        <x:v>Acts 9:11, 30; 11:25; 21:39; 22:3 | Apostolic age | Shared canon</x:v>
      </x:c>
      <x:c r="M261" s="231" t="str">
        <x:v>Paul; Barnabas; Cilicia</x:v>
      </x:c>
      <x:c r="N261" s="231" t="str">
        <x:v>Idea</x:v>
      </x:c>
      <x:c r="O261" s="231"/>
      <x:c r="P261" s="231"/>
      <x:c r="Q261" s="247"/>
      <x:c r="R261" s="247"/>
      <x:c r="S261" s="214" t="str">
        <x:v>Open for review</x:v>
      </x:c>
    </x:row>
    <x:row r="262">
      <x:c r="A262" s="231" t="str">
        <x:v>BPL-072</x:v>
      </x:c>
      <x:c r="B262" s="231" t="str">
        <x:v>Antioch in Syria</x:v>
      </x:c>
      <x:c r="C262" s="231" t="str">
        <x:v>Scripture</x:v>
      </x:c>
      <x:c r="D262" s="231" t="str">
        <x:v>Biblical Places — Shared Canon</x:v>
      </x:c>
      <x:c r="E262" s="231" t="str">
        <x:v>Place</x:v>
      </x:c>
      <x:c r="F262" s="231" t="str">
        <x:v>Major early Christian center where disciples are first called Christians and from which Paul and Barnabas are sent.</x:v>
      </x:c>
      <x:c r="G262" s="231" t="n">
        <x:v>5</x:v>
      </x:c>
      <x:c r="H262" s="231" t="str">
        <x:v>5 — Foundational</x:v>
      </x:c>
      <x:c r="I262" s="231" t="str">
        <x:v>Exceptional</x:v>
      </x:c>
      <x:c r="J262" s="231" t="str">
        <x:v>Uncommon</x:v>
      </x:c>
      <x:c r="K262" s="231" t="str">
        <x:v>Yes</x:v>
      </x:c>
      <x:c r="L262" s="231" t="str">
        <x:v>Acts 11:19–30; 13:1–3; 15 | Apostolic age | Shared canon</x:v>
      </x:c>
      <x:c r="M262" s="231" t="str">
        <x:v>Paul; Barnabas; Peter; Mission to Gentiles; Council of Jerusalem</x:v>
      </x:c>
      <x:c r="N262" s="231" t="str">
        <x:v>Idea</x:v>
      </x:c>
      <x:c r="O262" s="231" t="str">
        <x:v>v20: User approved the v19 rarity baseline: Common → Uncommon. Applied as a working tier; the recorded composition/interpretation condition remains open. Rationale and conditions: Rarity Review.</x:v>
      </x:c>
      <x:c r="P262" s="231"/>
      <x:c r="Q262" s="247"/>
      <x:c r="R262" s="247"/>
      <x:c r="S262" s="214" t="str">
        <x:v>Open for review</x:v>
      </x:c>
    </x:row>
    <x:row r="263" s="202" customFormat="1" ht="25.5" customHeight="1">
      <x:c r="A263" s="231" t="str">
        <x:v>BPL-073</x:v>
      </x:c>
      <x:c r="B263" s="231" t="str">
        <x:v>Cyprus</x:v>
      </x:c>
      <x:c r="C263" s="231" t="str">
        <x:v>Scripture</x:v>
      </x:c>
      <x:c r="D263" s="231" t="str">
        <x:v>Biblical Places — Shared Canon</x:v>
      </x:c>
      <x:c r="E263" s="231" t="str">
        <x:v>Place</x:v>
      </x:c>
      <x:c r="F263" s="231" t="str">
        <x:v>Mediterranean island associated with Barnabas and the first missionary journey.</x:v>
      </x:c>
      <x:c r="G263" s="231" t="n">
        <x:v>4</x:v>
      </x:c>
      <x:c r="H263" s="231" t="str">
        <x:v>4 — Major</x:v>
      </x:c>
      <x:c r="I263" s="231" t="str">
        <x:v>Exceptional</x:v>
      </x:c>
      <x:c r="J263" s="231" t="str">
        <x:v>Common</x:v>
      </x:c>
      <x:c r="K263" s="231" t="str">
        <x:v>Maybe</x:v>
      </x:c>
      <x:c r="L263" s="231" t="str">
        <x:v>Acts 4:36; 11:19–20; 13:4–12 | Apostolic age | Shared canon</x:v>
      </x:c>
      <x:c r="M263" s="231" t="str">
        <x:v>Barnabas; Paul; Salamis; Paphos</x:v>
      </x:c>
      <x:c r="N263" s="231" t="str">
        <x:v>Idea</x:v>
      </x:c>
      <x:c r="O263" s="231"/>
      <x:c r="P263" s="231"/>
      <x:c r="Q263" s="247"/>
      <x:c r="R263" s="247"/>
      <x:c r="S263" s="214" t="str">
        <x:v>Open for review</x:v>
      </x:c>
    </x:row>
    <x:row r="264" s="202" customFormat="1" ht="38.25" customHeight="1">
      <x:c r="A264" s="231" t="str">
        <x:v>BPL-075</x:v>
      </x:c>
      <x:c r="B264" s="231" t="str">
        <x:v>Thessalonica</x:v>
      </x:c>
      <x:c r="C264" s="231" t="str">
        <x:v>Scripture</x:v>
      </x:c>
      <x:c r="D264" s="231" t="str">
        <x:v>Biblical Places — Shared Canon</x:v>
      </x:c>
      <x:c r="E264" s="231" t="str">
        <x:v>Place</x:v>
      </x:c>
      <x:c r="F264" s="231" t="str">
        <x:v>Major Macedonian city where Paul's preaching provokes controversy and which receives two New Testament letters.</x:v>
      </x:c>
      <x:c r="G264" s="231" t="n">
        <x:v>5</x:v>
      </x:c>
      <x:c r="H264" s="231" t="str">
        <x:v>5 — Foundational</x:v>
      </x:c>
      <x:c r="I264" s="231" t="str">
        <x:v>Exceptional</x:v>
      </x:c>
      <x:c r="J264" s="231" t="str">
        <x:v>Common</x:v>
      </x:c>
      <x:c r="K264" s="231" t="str">
        <x:v>Maybe</x:v>
      </x:c>
      <x:c r="L264" s="231" t="str">
        <x:v>Acts 17:1–9; 1–2 Thessalonians | Apostolic age | Shared canon</x:v>
      </x:c>
      <x:c r="M264" s="231" t="str">
        <x:v>Paul; Silas; Jason; Berea</x:v>
      </x:c>
      <x:c r="N264" s="231" t="str">
        <x:v>Idea</x:v>
      </x:c>
      <x:c r="O264" s="231"/>
      <x:c r="P264" s="231"/>
      <x:c r="Q264" s="247"/>
      <x:c r="R264" s="247"/>
      <x:c r="S264" s="214" t="str">
        <x:v>Open for review</x:v>
      </x:c>
    </x:row>
    <x:row r="265" s="202" customFormat="1" ht="25.5" customHeight="1">
      <x:c r="A265" s="231" t="str">
        <x:v>BPL-077</x:v>
      </x:c>
      <x:c r="B265" s="231" t="str">
        <x:v>Corinth</x:v>
      </x:c>
      <x:c r="C265" s="231" t="str">
        <x:v>Scripture</x:v>
      </x:c>
      <x:c r="D265" s="231" t="str">
        <x:v>Biblical Places — Shared Canon</x:v>
      </x:c>
      <x:c r="E265" s="231" t="str">
        <x:v>Place</x:v>
      </x:c>
      <x:c r="F265" s="231" t="str">
        <x:v>Major commercial city where Paul ministers for an extended period and to which multiple New Testament letters are addressed.</x:v>
      </x:c>
      <x:c r="G265" s="231" t="n">
        <x:v>5</x:v>
      </x:c>
      <x:c r="H265" s="231" t="str">
        <x:v>5 — Foundational</x:v>
      </x:c>
      <x:c r="I265" s="231" t="str">
        <x:v>Exceptional</x:v>
      </x:c>
      <x:c r="J265" s="231" t="str">
        <x:v>Uncommon</x:v>
      </x:c>
      <x:c r="K265" s="231" t="str">
        <x:v>Yes</x:v>
      </x:c>
      <x:c r="L265" s="231" t="str">
        <x:v>Acts 18; 1–2 Corinthians | Apostolic age | Shared canon</x:v>
      </x:c>
      <x:c r="M265" s="231" t="str">
        <x:v>Paul; Aquila; Priscilla; Apollos; Cenchreae</x:v>
      </x:c>
      <x:c r="N265" s="231" t="str">
        <x:v>Idea</x:v>
      </x:c>
      <x:c r="O265" s="231" t="str">
        <x:v>v20: User approved the v19 rarity baseline: Common → Uncommon. Applied as a working tier; the recorded composition/interpretation condition remains open. Rationale and conditions: Rarity Review.</x:v>
      </x:c>
      <x:c r="P265" s="231"/>
      <x:c r="Q265" s="247"/>
      <x:c r="R265" s="247"/>
      <x:c r="S265" s="214" t="str">
        <x:v>Open for review</x:v>
      </x:c>
    </x:row>
    <x:row r="266" s="202" customFormat="1" ht="25.5" customHeight="1">
      <x:c r="A266" s="231" t="str">
        <x:v>BPL-081</x:v>
      </x:c>
      <x:c r="B266" s="231" t="str">
        <x:v>Rome</x:v>
      </x:c>
      <x:c r="C266" s="231" t="str">
        <x:v>Scripture</x:v>
      </x:c>
      <x:c r="D266" s="231" t="str">
        <x:v>Biblical Places — Shared Canon</x:v>
      </x:c>
      <x:c r="E266" s="231" t="str">
        <x:v>Place</x:v>
      </x:c>
      <x:c r="F266" s="231" t="str">
        <x:v>Imperial capital and destination of Paul's appeal, major setting of the end of Acts and recipient of Romans.</x:v>
      </x:c>
      <x:c r="G266" s="231" t="n">
        <x:v>5</x:v>
      </x:c>
      <x:c r="H266" s="231" t="str">
        <x:v>5 — Foundational</x:v>
      </x:c>
      <x:c r="I266" s="231" t="str">
        <x:v>Exceptional</x:v>
      </x:c>
      <x:c r="J266" s="231" t="str">
        <x:v>Uncommon</x:v>
      </x:c>
      <x:c r="K266" s="231" t="str">
        <x:v>Yes</x:v>
      </x:c>
      <x:c r="L266" s="231" t="str">
        <x:v>Acts 19:21; 23:11; 28; Romans | Apostolic age | Shared canon</x:v>
      </x:c>
      <x:c r="M266" s="231" t="str">
        <x:v>Paul; Roman Empire; Peter; Acts</x:v>
      </x:c>
      <x:c r="N266" s="231" t="str">
        <x:v>Idea</x:v>
      </x:c>
      <x:c r="O266" s="231"/>
      <x:c r="P266" s="231"/>
      <x:c r="Q266" s="247"/>
      <x:c r="R266" s="247"/>
      <x:c r="S266" s="214" t="str">
        <x:v>Open for review</x:v>
      </x:c>
    </x:row>
    <x:row r="267" s="202" customFormat="1" ht="25.5" customHeight="1">
      <x:c r="A267" s="231" t="str">
        <x:v>BPL-082</x:v>
      </x:c>
      <x:c r="B267" s="231" t="str">
        <x:v>Patmos</x:v>
      </x:c>
      <x:c r="C267" s="231" t="str">
        <x:v>Scripture</x:v>
      </x:c>
      <x:c r="D267" s="231" t="str">
        <x:v>Biblical Places — Shared Canon</x:v>
      </x:c>
      <x:c r="E267" s="231" t="str">
        <x:v>Place</x:v>
      </x:c>
      <x:c r="F267" s="231" t="str">
        <x:v>Aegean island where John receives the visions recorded in Revelation.</x:v>
      </x:c>
      <x:c r="G267" s="231" t="n">
        <x:v>5</x:v>
      </x:c>
      <x:c r="H267" s="231" t="str">
        <x:v>5 — Foundational</x:v>
      </x:c>
      <x:c r="I267" s="231" t="str">
        <x:v>Exceptional</x:v>
      </x:c>
      <x:c r="J267" s="231" t="str">
        <x:v>Common</x:v>
      </x:c>
      <x:c r="K267" s="231" t="str">
        <x:v>Yes</x:v>
      </x:c>
      <x:c r="L267" s="231" t="str">
        <x:v>Revelation 1:9 | Apostolic/apocalyptic context | Shared canon</x:v>
      </x:c>
      <x:c r="M267" s="231" t="str">
        <x:v>John; Revelation; Seven Churches</x:v>
      </x:c>
      <x:c r="N267" s="231" t="str">
        <x:v>Idea</x:v>
      </x:c>
      <x:c r="O267" s="231"/>
      <x:c r="P267" s="231"/>
      <x:c r="Q267" s="247"/>
      <x:c r="R267" s="247"/>
      <x:c r="S267" s="214" t="str">
        <x:v>Open for review</x:v>
      </x:c>
    </x:row>
    <x:row r="268" s="202" customFormat="1" ht="25.5" customHeight="1">
      <x:c r="A268" s="231" t="str">
        <x:v>BPL-083</x:v>
      </x:c>
      <x:c r="B268" s="231" t="str">
        <x:v>The New Jerusalem</x:v>
      </x:c>
      <x:c r="C268" s="231" t="str">
        <x:v>Scripture</x:v>
      </x:c>
      <x:c r="D268" s="231" t="str">
        <x:v>Biblical Places — Shared Canon</x:v>
      </x:c>
      <x:c r="E268" s="231" t="str">
        <x:v>Place</x:v>
      </x:c>
      <x:c r="F268" s="231" t="str">
        <x:v>Visionary holy city descending from heaven in Revelation, portraying God's final dwelling with humanity.</x:v>
      </x:c>
      <x:c r="G268" s="231" t="n">
        <x:v>5</x:v>
      </x:c>
      <x:c r="H268" s="231" t="str">
        <x:v>5 — Foundational</x:v>
      </x:c>
      <x:c r="I268" s="231" t="str">
        <x:v>Exceptional</x:v>
      </x:c>
      <x:c r="J268" s="231" t="str">
        <x:v>Extraordinary</x:v>
      </x:c>
      <x:c r="K268" s="231" t="str">
        <x:v>Yes</x:v>
      </x:c>
      <x:c r="L268" s="231" t="str">
        <x:v>Revelation 21–22 | Eschatological vision | Shared canon</x:v>
      </x:c>
      <x:c r="M268" s="231" t="str">
        <x:v>New Creation; Tree of Life; Lamb; Mount Zion</x:v>
      </x:c>
      <x:c r="N268" s="231" t="str">
        <x:v>Idea</x:v>
      </x:c>
      <x:c r="O268" s="231" t="str">
        <x:v>This is a visionary/eschaological place rather than an ordinary geographic site; art should communicate symbolism without implying a mundane map location.
v20: User approved the v19 rarity baseline: Uncommon → Extraordinary. Applied as a working tier; the recorded composition/interpretation condition remains open. Rationale and conditions: Rarity Review.</x:v>
      </x:c>
      <x:c r="P268" s="231"/>
      <x:c r="Q268" s="247"/>
      <x:c r="R268" s="247"/>
      <x:c r="S268" s="214" t="str">
        <x:v>Open for review</x:v>
      </x:c>
    </x:row>
    <x:row r="269" s="202" customFormat="1" ht="25.5" customHeight="1">
      <x:c r="A269" s="231" t="str">
        <x:v>BPL-084</x:v>
      </x:c>
      <x:c r="B269" s="231" t="str">
        <x:v>The Dead Sea / Salt Sea</x:v>
      </x:c>
      <x:c r="C269" s="231" t="str">
        <x:v>Scripture</x:v>
      </x:c>
      <x:c r="D269" s="231" t="str">
        <x:v>Biblical Places — Shared Canon</x:v>
      </x:c>
      <x:c r="E269" s="231" t="str">
        <x:v>Place</x:v>
      </x:c>
      <x:c r="F269" s="231" t="str">
        <x:v>Distinctive inland sea marking the eastern edge of Judah and associated with biblical boundary descriptions, desert refuges, and prophetic geography.</x:v>
      </x:c>
      <x:c r="G269" s="231" t="n">
        <x:v>3</x:v>
      </x:c>
      <x:c r="H269" s="231" t="str">
        <x:v>3 — Significant</x:v>
      </x:c>
      <x:c r="I269" s="231" t="str">
        <x:v>Exceptional</x:v>
      </x:c>
      <x:c r="J269" s="231" t="str">
        <x:v>Common</x:v>
      </x:c>
      <x:c r="K269" s="231" t="str">
        <x:v>Maybe</x:v>
      </x:c>
      <x:c r="L269" s="231" t="str">
        <x:v>Genesis 14:3; Numbers 34:3, 12; Joshua 15:2, 5 | Multiple periods | Shared canon</x:v>
      </x:c>
      <x:c r="M269" s="231" t="str">
        <x:v>En-gedi; Moab; Valley of Siddim; Jordan River</x:v>
      </x:c>
      <x:c r="N269" s="231" t="str">
        <x:v>Idea</x:v>
      </x:c>
      <x:c r="O269" s="231"/>
      <x:c r="P269" s="231"/>
      <x:c r="Q269" s="247"/>
      <x:c r="R269" s="247"/>
      <x:c r="S269" s="214" t="str">
        <x:v>Open for review</x:v>
      </x:c>
    </x:row>
    <x:row r="270" s="202" customFormat="1" ht="25.5" customHeight="1">
      <x:c r="A270" s="231" t="str">
        <x:v>BI-001</x:v>
      </x:c>
      <x:c r="B270" s="231" t="str">
        <x:v>Tree of Life</x:v>
      </x:c>
      <x:c r="C270" s="231" t="str">
        <x:v>Scripture</x:v>
      </x:c>
      <x:c r="D270" s="231" t="str">
        <x:v>Biblical Items — Shared Canon</x:v>
      </x:c>
      <x:c r="E270" s="231" t="str">
        <x:v>Sacred Object</x:v>
      </x:c>
      <x:c r="F270" s="231" t="str">
        <x:v>Embodies life in Eden and later reappears in Scripture's final vision of restored creation.</x:v>
      </x:c>
      <x:c r="G270" s="231" t="n">
        <x:v>5</x:v>
      </x:c>
      <x:c r="H270" s="231" t="str">
        <x:v>5 — Foundational</x:v>
      </x:c>
      <x:c r="I270" s="231" t="str">
        <x:v>Exceptional</x:v>
      </x:c>
      <x:c r="J270" s="231" t="str">
        <x:v>Extraordinary</x:v>
      </x:c>
      <x:c r="K270" s="231" t="str">
        <x:v>Yes</x:v>
      </x:c>
      <x:c r="L270" s="231" t="str">
        <x:v>Genesis 2:9; 3:22–24; Revelation 2:7; 22:2 | Primeval / biblical-theology arc | Shared canon</x:v>
      </x:c>
      <x:c r="M270" s="231" t="str">
        <x:v>Garden of Eden; Adam; Eve; The Fall</x:v>
      </x:c>
      <x:c r="N270" s="231" t="str">
        <x:v>Idea</x:v>
      </x:c>
      <x:c r="O270" s="231"/>
      <x:c r="P270" s="231"/>
      <x:c r="Q270" s="247"/>
      <x:c r="R270" s="247"/>
      <x:c r="S270" s="214" t="str">
        <x:v>Open for review</x:v>
      </x:c>
    </x:row>
    <x:row r="271" s="202" customFormat="1" ht="68" customHeight="1">
      <x:c r="A271" s="231" t="str">
        <x:v>BI-002</x:v>
      </x:c>
      <x:c r="B271" s="231" t="str">
        <x:v>Tree of the Knowledge of Good and Evil</x:v>
      </x:c>
      <x:c r="C271" s="231" t="str">
        <x:v>Scripture</x:v>
      </x:c>
      <x:c r="D271" s="231" t="str">
        <x:v>Biblical Items — Shared Canon</x:v>
      </x:c>
      <x:c r="E271" s="231" t="str">
        <x:v>Sacred Object</x:v>
      </x:c>
      <x:c r="F271" s="231" t="str">
        <x:v>Centers the command in Eden and the human act of disobedience that precipitates the Fall.</x:v>
      </x:c>
      <x:c r="G271" s="231" t="n">
        <x:v>5</x:v>
      </x:c>
      <x:c r="H271" s="231" t="str">
        <x:v>5 — Foundational</x:v>
      </x:c>
      <x:c r="I271" s="231" t="str">
        <x:v>Exceptional</x:v>
      </x:c>
      <x:c r="J271" s="231" t="str">
        <x:v>Rare</x:v>
      </x:c>
      <x:c r="K271" s="231" t="str">
        <x:v>Yes</x:v>
      </x:c>
      <x:c r="L271" s="231" t="str">
        <x:v>Genesis 2:9, 16–17; 3:1–24 | Primeval history | Shared canon</x:v>
      </x:c>
      <x:c r="M271" s="231" t="str">
        <x:v>Garden of Eden; Adam; Eve; Serpent; The Fall</x:v>
      </x:c>
      <x:c r="N271" s="231" t="str">
        <x:v>Idea</x:v>
      </x:c>
      <x:c r="O271" s="231"/>
      <x:c r="P271" s="231"/>
      <x:c r="Q271" s="247"/>
      <x:c r="R271" s="247"/>
      <x:c r="S271" s="214" t="str">
        <x:v>Open for review</x:v>
      </x:c>
    </x:row>
    <x:row r="272" s="202" customFormat="1" ht="25.5" customHeight="1">
      <x:c r="A272" s="231" t="str">
        <x:v>BI-004</x:v>
      </x:c>
      <x:c r="B272" s="231" t="str">
        <x:v>Joseph's Ornate Robe</x:v>
      </x:c>
      <x:c r="C272" s="231" t="str">
        <x:v>Scripture</x:v>
      </x:c>
      <x:c r="D272" s="231" t="str">
        <x:v>Biblical Items — Shared Canon</x:v>
      </x:c>
      <x:c r="E272" s="231" t="str">
        <x:v>Garment</x:v>
      </x:c>
      <x:c r="F272" s="231" t="str">
        <x:v>The special robe Jacob gives Joseph becomes a visual symbol of favoritism, jealousy, and betrayal.</x:v>
      </x:c>
      <x:c r="G272" s="231" t="n">
        <x:v>4</x:v>
      </x:c>
      <x:c r="H272" s="231" t="str">
        <x:v>4 — Major</x:v>
      </x:c>
      <x:c r="I272" s="231" t="str">
        <x:v>Exceptional</x:v>
      </x:c>
      <x:c r="J272" s="231" t="str">
        <x:v>Uncommon</x:v>
      </x:c>
      <x:c r="K272" s="231" t="str">
        <x:v>Yes</x:v>
      </x:c>
      <x:c r="L272" s="231" t="str">
        <x:v>Genesis 37:3, 23–33 | Patriarchal period | Shared canon</x:v>
      </x:c>
      <x:c r="M272" s="231" t="str">
        <x:v>Joseph; Jacob; Joseph's Brothers; Sale of Joseph</x:v>
      </x:c>
      <x:c r="N272" s="231" t="str">
        <x:v>Idea</x:v>
      </x:c>
      <x:c r="O272" s="231"/>
      <x:c r="P272" s="231"/>
      <x:c r="Q272" s="247"/>
      <x:c r="R272" s="247"/>
      <x:c r="S272" s="214" t="str">
        <x:v>Open for review</x:v>
      </x:c>
    </x:row>
    <x:row r="273" s="202" customFormat="1" ht="56" customHeight="1">
      <x:c r="A273" s="231" t="str">
        <x:v>BI-005</x:v>
      </x:c>
      <x:c r="B273" s="231" t="str">
        <x:v>Moses' Basket</x:v>
      </x:c>
      <x:c r="C273" s="231" t="str">
        <x:v>Scripture</x:v>
      </x:c>
      <x:c r="D273" s="231" t="str">
        <x:v>Biblical Items — Shared Canon</x:v>
      </x:c>
      <x:c r="E273" s="231" t="str">
        <x:v>Vessel</x:v>
      </x:c>
      <x:c r="F273" s="231" t="str">
        <x:v>The papyrus basket in which the infant Moses is placed on the Nile, connecting danger, preservation, and providence.</x:v>
      </x:c>
      <x:c r="G273" s="231" t="n">
        <x:v>4</x:v>
      </x:c>
      <x:c r="H273" s="231" t="str">
        <x:v>4 — Major</x:v>
      </x:c>
      <x:c r="I273" s="231" t="str">
        <x:v>Exceptional</x:v>
      </x:c>
      <x:c r="J273" s="231" t="str">
        <x:v>Uncommon</x:v>
      </x:c>
      <x:c r="K273" s="231" t="str">
        <x:v>Yes</x:v>
      </x:c>
      <x:c r="L273" s="231" t="str">
        <x:v>Exodus 2:3–10 | Exodus period | Shared canon</x:v>
      </x:c>
      <x:c r="M273" s="231" t="str">
        <x:v>Moses; Pharaoh's Daughter; Nile</x:v>
      </x:c>
      <x:c r="N273" s="231" t="str">
        <x:v>Idea</x:v>
      </x:c>
      <x:c r="O273" s="231"/>
      <x:c r="P273" s="231"/>
      <x:c r="Q273" s="247"/>
      <x:c r="R273" s="247"/>
      <x:c r="S273" s="214" t="str">
        <x:v>Open for review</x:v>
      </x:c>
    </x:row>
    <x:row r="274" s="202" customFormat="1" ht="116" customHeight="1">
      <x:c r="A274" s="231" t="str">
        <x:v>BI-006</x:v>
      </x:c>
      <x:c r="B274" s="231" t="str">
        <x:v>Moses' Staff</x:v>
      </x:c>
      <x:c r="C274" s="231" t="str">
        <x:v>Scripture</x:v>
      </x:c>
      <x:c r="D274" s="231" t="str">
        <x:v>Biblical Items — Shared Canon</x:v>
      </x:c>
      <x:c r="E274" s="231" t="str">
        <x:v>Staff</x:v>
      </x:c>
      <x:c r="F274" s="231" t="str">
        <x:v>Appears throughout the Exodus narrative as Moses confronts Pharaoh and leads Israel through the wilderness.</x:v>
      </x:c>
      <x:c r="G274" s="231" t="n">
        <x:v>5</x:v>
      </x:c>
      <x:c r="H274" s="231" t="str">
        <x:v>5 — Foundational</x:v>
      </x:c>
      <x:c r="I274" s="231" t="str">
        <x:v>Exceptional</x:v>
      </x:c>
      <x:c r="J274" s="231" t="str">
        <x:v>Uncommon</x:v>
      </x:c>
      <x:c r="K274" s="231" t="str">
        <x:v>Yes</x:v>
      </x:c>
      <x:c r="L274" s="231" t="str">
        <x:v>Exodus 4:2–5; 7–17 | Exodus / wilderness | Shared canon</x:v>
      </x:c>
      <x:c r="M274" s="231" t="str">
        <x:v>Moses; Aaron; The Exodus; Red Sea</x:v>
      </x:c>
      <x:c r="N274" s="231" t="str">
        <x:v>Idea</x:v>
      </x:c>
      <x:c r="O274" s="231"/>
      <x:c r="P274" s="231"/>
      <x:c r="Q274" s="247"/>
      <x:c r="R274" s="247"/>
      <x:c r="S274" s="214" t="str">
        <x:v>Open for review</x:v>
      </x:c>
    </x:row>
    <x:row r="275" s="202" customFormat="1" ht="25.5" customHeight="1">
      <x:c r="A275" s="231" t="str">
        <x:v>BI-007</x:v>
      </x:c>
      <x:c r="B275" s="231" t="str">
        <x:v>Unleavened Bread</x:v>
      </x:c>
      <x:c r="C275" s="231" t="str">
        <x:v>Scripture</x:v>
      </x:c>
      <x:c r="D275" s="231" t="str">
        <x:v>Biblical Items — Shared Canon</x:v>
      </x:c>
      <x:c r="E275" s="231" t="str">
        <x:v>Food</x:v>
      </x:c>
      <x:c r="F275" s="231" t="str">
        <x:v>Connects Israel's hurried departure from Egypt with the continuing Feast of Unleavened Bread.</x:v>
      </x:c>
      <x:c r="G275" s="231" t="n">
        <x:v>4</x:v>
      </x:c>
      <x:c r="H275" s="231" t="str">
        <x:v>4 — Major</x:v>
      </x:c>
      <x:c r="I275" s="231" t="str">
        <x:v>High</x:v>
      </x:c>
      <x:c r="J275" s="231" t="str">
        <x:v>Common</x:v>
      </x:c>
      <x:c r="K275" s="231" t="str">
        <x:v>Maybe</x:v>
      </x:c>
      <x:c r="L275" s="231" t="str">
        <x:v>Exodus 12:8, 15–20, 39 | Exodus period | Shared canon</x:v>
      </x:c>
      <x:c r="M275" s="231" t="str">
        <x:v>Passover; The Exodus; Feast of Unleavened Bread</x:v>
      </x:c>
      <x:c r="N275" s="231" t="str">
        <x:v>Idea</x:v>
      </x:c>
      <x:c r="O275" s="231"/>
      <x:c r="P275" s="231"/>
      <x:c r="Q275" s="247"/>
      <x:c r="R275" s="247"/>
      <x:c r="S275" s="214" t="str">
        <x:v>Open for review</x:v>
      </x:c>
    </x:row>
    <x:row r="276" s="202" customFormat="1" ht="38.25" customHeight="1">
      <x:c r="A276" s="231" t="str">
        <x:v>BI-008</x:v>
      </x:c>
      <x:c r="B276" s="231" t="str">
        <x:v>Ark of the Covenant</x:v>
      </x:c>
      <x:c r="C276" s="231" t="str">
        <x:v>Scripture</x:v>
      </x:c>
      <x:c r="D276" s="231" t="str">
        <x:v>Biblical Items — Shared Canon</x:v>
      </x:c>
      <x:c r="E276" s="231" t="str">
        <x:v>Sacred Furnishing</x:v>
      </x:c>
      <x:c r="F276" s="231" t="str">
        <x:v>The covenant chest associated with the tablets, divine presence, tabernacle, temple, and major moments in Israel's history.</x:v>
      </x:c>
      <x:c r="G276" s="231" t="n">
        <x:v>5</x:v>
      </x:c>
      <x:c r="H276" s="231" t="str">
        <x:v>5 — Foundational</x:v>
      </x:c>
      <x:c r="I276" s="231" t="str">
        <x:v>Exceptional</x:v>
      </x:c>
      <x:c r="J276" s="231" t="str">
        <x:v>Legendary</x:v>
      </x:c>
      <x:c r="K276" s="231" t="str">
        <x:v>Yes</x:v>
      </x:c>
      <x:c r="L276" s="231" t="str">
        <x:v>Exodus 25:10–22; Joshua 3–6; 1 Samuel 4–7 | Exodus through monarchy | Shared canon</x:v>
      </x:c>
      <x:c r="M276" s="231" t="str">
        <x:v>Moses; Tabernacle; Mercy Seat; Jerusalem</x:v>
      </x:c>
      <x:c r="N276" s="231" t="str">
        <x:v>Idea</x:v>
      </x:c>
      <x:c r="O276" s="231" t="str">
        <x:v>v16 approved rarity decision: Extraordinary -&gt; Legendary. A distinct object-centered Legendary was approved; preserve the separation from Ark narrative scenes. Component scores and the original scoring rationale are unchanged; diagnostic differences remain for the later calibration pass. This approves rarity only, not finished artwork or a hero-art budget. Earlier rarity notes are historical.</x:v>
      </x:c>
      <x:c r="P276" s="231"/>
      <x:c r="Q276" s="247"/>
      <x:c r="R276" s="247"/>
      <x:c r="S276" s="214" t="str">
        <x:v>Open for review</x:v>
      </x:c>
    </x:row>
    <x:row r="277" s="202" customFormat="1" ht="25.5" customHeight="1">
      <x:c r="A277" s="231" t="str">
        <x:v>BI-010</x:v>
      </x:c>
      <x:c r="B277" s="231" t="str">
        <x:v>Jar of Manna</x:v>
      </x:c>
      <x:c r="C277" s="231" t="str">
        <x:v>Scripture</x:v>
      </x:c>
      <x:c r="D277" s="231" t="str">
        <x:v>Biblical Items — Shared Canon</x:v>
      </x:c>
      <x:c r="E277" s="231" t="str">
        <x:v>Memorial Object</x:v>
      </x:c>
      <x:c r="F277" s="231" t="str">
        <x:v>A preserved portion of manna serves as a testimony to God's provision in the wilderness.</x:v>
      </x:c>
      <x:c r="G277" s="231" t="n">
        <x:v>4</x:v>
      </x:c>
      <x:c r="H277" s="231" t="str">
        <x:v>4 — Major</x:v>
      </x:c>
      <x:c r="I277" s="231" t="str">
        <x:v>High</x:v>
      </x:c>
      <x:c r="J277" s="231" t="str">
        <x:v>Common</x:v>
      </x:c>
      <x:c r="K277" s="231" t="str">
        <x:v>Maybe</x:v>
      </x:c>
      <x:c r="L277" s="231" t="str">
        <x:v>Exodus 16:32–34; Hebrews 9:4 | Wilderness period | Shared canon</x:v>
      </x:c>
      <x:c r="M277" s="231" t="str">
        <x:v>Manna; Moses; Ark of the Covenant</x:v>
      </x:c>
      <x:c r="N277" s="231" t="str">
        <x:v>Idea</x:v>
      </x:c>
      <x:c r="O277" s="231"/>
      <x:c r="P277" s="231"/>
      <x:c r="Q277" s="247"/>
      <x:c r="R277" s="247"/>
      <x:c r="S277" s="214" t="str">
        <x:v>Open for review</x:v>
      </x:c>
    </x:row>
    <x:row r="278" s="202" customFormat="1" ht="25.5" customHeight="1">
      <x:c r="A278" s="231" t="str">
        <x:v>BI-011</x:v>
      </x:c>
      <x:c r="B278" s="231" t="str">
        <x:v>Aaron's Budded Staff</x:v>
      </x:c>
      <x:c r="C278" s="231" t="str">
        <x:v>Scripture</x:v>
      </x:c>
      <x:c r="D278" s="231" t="str">
        <x:v>Biblical Items — Shared Canon</x:v>
      </x:c>
      <x:c r="E278" s="231" t="str">
        <x:v>Memorial Object</x:v>
      </x:c>
      <x:c r="F278" s="231" t="str">
        <x:v>The staff that buds, blossoms, and bears almonds confirms Aaron's priestly calling after rebellion.</x:v>
      </x:c>
      <x:c r="G278" s="231" t="n">
        <x:v>4</x:v>
      </x:c>
      <x:c r="H278" s="231" t="str">
        <x:v>4 — Major</x:v>
      </x:c>
      <x:c r="I278" s="231" t="str">
        <x:v>Exceptional</x:v>
      </x:c>
      <x:c r="J278" s="231" t="str">
        <x:v>Uncommon</x:v>
      </x:c>
      <x:c r="K278" s="231" t="str">
        <x:v>Yes</x:v>
      </x:c>
      <x:c r="L278" s="231" t="str">
        <x:v>Numbers 17:1–11; Hebrews 9:4 | Wilderness period | Shared canon</x:v>
      </x:c>
      <x:c r="M278" s="231" t="str">
        <x:v>Aaron; Korah's Rebellion; Ark of the Covenant; Absorbed / related source concepts: Aaron's Staff</x:v>
      </x:c>
      <x:c r="N278" s="231" t="str">
        <x:v>Idea</x:v>
      </x:c>
      <x:c r="O278" s="231"/>
      <x:c r="P278" s="231" t="str">
        <x:v>Related context — distinct accounts, practices or background:
• Aaron's Staff: Associated with signs before Pharaoh and later with God's confirmation of Aaron's priestly line. Context: Exodus 7:8–12; Numbers 17:1–11 | Exodus / wilderness | Shared canon. Boundary: Related staff traditions; the caption should distinguish the cited episodes.</x:v>
      </x:c>
      <x:c r="Q278" s="247"/>
      <x:c r="R278" s="247"/>
      <x:c r="S278" s="214" t="str">
        <x:v>Open for review</x:v>
      </x:c>
    </x:row>
    <x:row r="279" s="202" customFormat="1" ht="25.5" customHeight="1">
      <x:c r="A279" s="231" t="str">
        <x:v>BI-012</x:v>
      </x:c>
      <x:c r="B279" s="231" t="str">
        <x:v>Tabernacle Menorah</x:v>
      </x:c>
      <x:c r="C279" s="231" t="str">
        <x:v>Scripture</x:v>
      </x:c>
      <x:c r="D279" s="231" t="str">
        <x:v>Biblical Items — Shared Canon</x:v>
      </x:c>
      <x:c r="E279" s="231" t="str">
        <x:v>Sacred Furnishing</x:v>
      </x:c>
      <x:c r="F279" s="231" t="str">
        <x:v>The seven-branched lampstand illuminates the holy place and becomes one of the most enduring visual forms of Israelite worship.</x:v>
      </x:c>
      <x:c r="G279" s="231" t="n">
        <x:v>4</x:v>
      </x:c>
      <x:c r="H279" s="231" t="str">
        <x:v>4 — Major</x:v>
      </x:c>
      <x:c r="I279" s="231" t="str">
        <x:v>Exceptional</x:v>
      </x:c>
      <x:c r="J279" s="231" t="str">
        <x:v>Rare</x:v>
      </x:c>
      <x:c r="K279" s="231" t="str">
        <x:v>Yes</x:v>
      </x:c>
      <x:c r="L279" s="231" t="str">
        <x:v>Exodus 25:31–40; 37:17–24 | Exodus / wilderness | Shared canon</x:v>
      </x:c>
      <x:c r="M279" s="231" t="str">
        <x:v>Tabernacle; Bezalel; Holy Place</x:v>
      </x:c>
      <x:c r="N279" s="231" t="str">
        <x:v>Idea</x:v>
      </x:c>
      <x:c r="O279" s="231"/>
      <x:c r="P279" s="231"/>
      <x:c r="Q279" s="247"/>
      <x:c r="R279" s="247"/>
      <x:c r="S279" s="214" t="str">
        <x:v>Open for review</x:v>
      </x:c>
    </x:row>
    <x:row r="280" s="202" customFormat="1" ht="25.5" customHeight="1">
      <x:c r="A280" s="231" t="str">
        <x:v>BI-013</x:v>
      </x:c>
      <x:c r="B280" s="231" t="str">
        <x:v>Altar and Incense of the Tabernacle</x:v>
      </x:c>
      <x:c r="C280" s="231" t="str">
        <x:v>Scripture</x:v>
      </x:c>
      <x:c r="D280" s="231" t="str">
        <x:v>Biblical Items — Shared Canon</x:v>
      </x:c>
      <x:c r="E280" s="231" t="str">
        <x:v>Sacred Furnishing</x:v>
      </x:c>
      <x:c r="F280" s="231" t="str">
        <x:v>Combines the tabernacle's incense altar with the sacred incense burned upon it as one coherent worship-object card.</x:v>
      </x:c>
      <x:c r="G280" s="231" t="n">
        <x:v>4</x:v>
      </x:c>
      <x:c r="H280" s="231" t="str">
        <x:v>4 — Major</x:v>
      </x:c>
      <x:c r="I280" s="231" t="str">
        <x:v>Exceptional</x:v>
      </x:c>
      <x:c r="J280" s="231" t="str">
        <x:v>Uncommon</x:v>
      </x:c>
      <x:c r="K280" s="231" t="str">
        <x:v>Yes</x:v>
      </x:c>
      <x:c r="L280" s="231" t="str">
        <x:v>Exodus 30:1–10; 37:25–29 | Exodus / wilderness | Shared canon</x:v>
      </x:c>
      <x:c r="M280" s="231" t="str">
        <x:v>Tabernacle; Sacred Incense; Priests; Absorbed / related source concepts: Sacred Incense</x:v>
      </x:c>
      <x:c r="N280" s="231" t="str">
        <x:v>Idea</x:v>
      </x:c>
      <x:c r="O280" s="231"/>
      <x:c r="P280" s="231" t="str">
        <x:v>About this subject / absorbed material:
• Sacred Incense: A prescribed aromatic mixture burned before God and reserved for sanctuary use. Context: Exodus 30:34–38 | Exodus / wilderness | Shared canon.</x:v>
      </x:c>
      <x:c r="Q280" s="247"/>
      <x:c r="R280" s="247"/>
      <x:c r="S280" s="214" t="str">
        <x:v>Open for review</x:v>
      </x:c>
    </x:row>
    <x:row r="281" s="202" customFormat="1" ht="25.5" customHeight="1">
      <x:c r="A281" s="231" t="str">
        <x:v>BI-014</x:v>
      </x:c>
      <x:c r="B281" s="231" t="str">
        <x:v>The High Priest's Ephod and Breastpiece</x:v>
      </x:c>
      <x:c r="C281" s="231" t="str">
        <x:v>Scripture</x:v>
      </x:c>
      <x:c r="D281" s="231" t="str">
        <x:v>Biblical Items — Shared Canon</x:v>
      </x:c>
      <x:c r="E281" s="231" t="str">
        <x:v>Priestly Garment</x:v>
      </x:c>
      <x:c r="F281" s="231" t="str">
        <x:v>Combines the high priest's ephod, breastpiece of judgment, and the Urim and Thummim into one priestly-garment card.</x:v>
      </x:c>
      <x:c r="G281" s="231" t="n">
        <x:v>4</x:v>
      </x:c>
      <x:c r="H281" s="231" t="str">
        <x:v>4 — Major</x:v>
      </x:c>
      <x:c r="I281" s="231" t="str">
        <x:v>Exceptional</x:v>
      </x:c>
      <x:c r="J281" s="231" t="str">
        <x:v>Rare</x:v>
      </x:c>
      <x:c r="K281" s="231" t="str">
        <x:v>Yes</x:v>
      </x:c>
      <x:c r="L281" s="231" t="str">
        <x:v>Exodus 28:6–30; 39:2–21 | Exodus / wilderness | Shared canon</x:v>
      </x:c>
      <x:c r="M281" s="231" t="str">
        <x:v>Aaron; High Priest; Breastpiece of Judgment; Absorbed / related source concepts: Breastpiece of Judgment; Urim and Thummim</x:v>
      </x:c>
      <x:c r="N281" s="231" t="str">
        <x:v>Idea</x:v>
      </x:c>
      <x:c r="O281" s="231" t="str">
        <x:v>v20: User approved the v19 rarity baseline: Uncommon → Rare. Tier approved; artwork completion is not implied. Rationale and conditions: Rarity Review.</x:v>
      </x:c>
      <x:c r="P281" s="231" t="str">
        <x:v>About this subject / absorbed material:
• Breastpiece of Judgment: The jeweled breastpiece carries the names of Israel's tribes and houses the Urim and Thummim. Context: Exodus 28:15–30; 39:8–21 | Exodus / wilderness | Shared canon.
• Urim and Thummim: Mysterious priestly objects associated with seeking divine judgment or guidance in Israel. Context: Exodus 28:30; Leviticus 8:8; 1 Samuel 28:6 | Exodus through monarchy | Shared canon. Editorial nuance: Their physical form and precise method of use are not described clearly in Scripture; artwork should avoid overclaiming.</x:v>
      </x:c>
      <x:c r="Q281" s="247"/>
      <x:c r="R281" s="247"/>
      <x:c r="S281" s="214" t="str">
        <x:v>Open for review</x:v>
      </x:c>
    </x:row>
    <x:row r="282" s="202" customFormat="1" ht="25.5" customHeight="1">
      <x:c r="A282" s="231" t="str">
        <x:v>BI-015</x:v>
      </x:c>
      <x:c r="B282" s="231" t="str">
        <x:v>Silver Trumpets</x:v>
      </x:c>
      <x:c r="C282" s="231" t="str">
        <x:v>Scripture</x:v>
      </x:c>
      <x:c r="D282" s="231" t="str">
        <x:v>Biblical Items — Shared Canon</x:v>
      </x:c>
      <x:c r="E282" s="231" t="str">
        <x:v>Instrument</x:v>
      </x:c>
      <x:c r="F282" s="231" t="str">
        <x:v>Two hammered-silver trumpets summon the congregation, signal movement, and accompany communal worship and warfare.</x:v>
      </x:c>
      <x:c r="G282" s="231" t="n">
        <x:v>3</x:v>
      </x:c>
      <x:c r="H282" s="231" t="str">
        <x:v>3 — Significant</x:v>
      </x:c>
      <x:c r="I282" s="231" t="str">
        <x:v>Exceptional</x:v>
      </x:c>
      <x:c r="J282" s="231" t="str">
        <x:v>Common</x:v>
      </x:c>
      <x:c r="K282" s="231" t="str">
        <x:v>Maybe</x:v>
      </x:c>
      <x:c r="L282" s="231" t="str">
        <x:v>Numbers 10:1–10 | Wilderness period | Shared canon</x:v>
      </x:c>
      <x:c r="M282" s="231" t="str">
        <x:v>Moses; Israel in the Wilderness</x:v>
      </x:c>
      <x:c r="N282" s="231" t="str">
        <x:v>Idea</x:v>
      </x:c>
      <x:c r="O282" s="231"/>
      <x:c r="P282" s="231"/>
      <x:c r="Q282" s="247"/>
      <x:c r="R282" s="247"/>
      <x:c r="S282" s="214" t="str">
        <x:v>Open for review</x:v>
      </x:c>
    </x:row>
    <x:row r="283">
      <x:c r="A283" s="231" t="str">
        <x:v>BI-016</x:v>
      </x:c>
      <x:c r="B283" s="231" t="str">
        <x:v>Book of the Law</x:v>
      </x:c>
      <x:c r="C283" s="231" t="str">
        <x:v>Scripture</x:v>
      </x:c>
      <x:c r="D283" s="231" t="str">
        <x:v>Biblical Items — Shared Canon</x:v>
      </x:c>
      <x:c r="E283" s="231" t="str">
        <x:v>Sacred Text</x:v>
      </x:c>
      <x:c r="F283" s="231" t="str">
        <x:v>The Torah as a written covenant witness is entrusted to Israel and placed beside the Ark.</x:v>
      </x:c>
      <x:c r="G283" s="231" t="n">
        <x:v>5</x:v>
      </x:c>
      <x:c r="H283" s="231" t="str">
        <x:v>5 — Foundational</x:v>
      </x:c>
      <x:c r="I283" s="231" t="str">
        <x:v>High</x:v>
      </x:c>
      <x:c r="J283" s="231" t="str">
        <x:v>Uncommon</x:v>
      </x:c>
      <x:c r="K283" s="231" t="str">
        <x:v>Yes</x:v>
      </x:c>
      <x:c r="L283" s="231" t="str">
        <x:v>Deuteronomy 31:9–13, 24–26 | Wilderness period | Shared canon</x:v>
      </x:c>
      <x:c r="M283" s="231" t="str">
        <x:v>Moses; Joshua; Ark of the Covenant</x:v>
      </x:c>
      <x:c r="N283" s="231" t="str">
        <x:v>Idea</x:v>
      </x:c>
      <x:c r="O283" s="231"/>
      <x:c r="P283" s="231"/>
      <x:c r="Q283" s="247"/>
      <x:c r="R283" s="247"/>
      <x:c r="S283" s="214" t="str">
        <x:v>Open for review</x:v>
      </x:c>
    </x:row>
    <x:row r="284" s="202" customFormat="1" ht="25.5" customHeight="1">
      <x:c r="A284" s="231" t="str">
        <x:v>BI-018</x:v>
      </x:c>
      <x:c r="B284" s="231" t="str">
        <x:v>Rahab's Scarlet Cord</x:v>
      </x:c>
      <x:c r="C284" s="231" t="str">
        <x:v>Scripture</x:v>
      </x:c>
      <x:c r="D284" s="231" t="str">
        <x:v>Biblical Items — Shared Canon</x:v>
      </x:c>
      <x:c r="E284" s="231" t="str">
        <x:v>Textile / Sign</x:v>
      </x:c>
      <x:c r="F284" s="231" t="str">
        <x:v>The scarlet cord marks Rahab's house for protection during Jericho's destruction.</x:v>
      </x:c>
      <x:c r="G284" s="231" t="n">
        <x:v>4</x:v>
      </x:c>
      <x:c r="H284" s="231" t="str">
        <x:v>4 — Major</x:v>
      </x:c>
      <x:c r="I284" s="231" t="str">
        <x:v>Exceptional</x:v>
      </x:c>
      <x:c r="J284" s="231" t="str">
        <x:v>Uncommon</x:v>
      </x:c>
      <x:c r="K284" s="231" t="str">
        <x:v>Yes</x:v>
      </x:c>
      <x:c r="L284" s="231" t="str">
        <x:v>Joshua 2:17–21; 6:22–25 | Conquest period | Shared canon</x:v>
      </x:c>
      <x:c r="M284" s="231" t="str">
        <x:v>Rahab; Jericho; Spies at Jericho</x:v>
      </x:c>
      <x:c r="N284" s="231" t="str">
        <x:v>Idea</x:v>
      </x:c>
      <x:c r="O284" s="231"/>
      <x:c r="P284" s="231"/>
      <x:c r="Q284" s="247"/>
      <x:c r="R284" s="247"/>
      <x:c r="S284" s="214" t="str">
        <x:v>Open for review</x:v>
      </x:c>
    </x:row>
    <x:row r="285" s="202" customFormat="1" ht="25.5" customHeight="1">
      <x:c r="A285" s="231" t="str">
        <x:v>BI-019</x:v>
      </x:c>
      <x:c r="B285" s="231" t="str">
        <x:v>Gideon's Fleece</x:v>
      </x:c>
      <x:c r="C285" s="231" t="str">
        <x:v>Scripture</x:v>
      </x:c>
      <x:c r="D285" s="231" t="str">
        <x:v>Biblical Items — Shared Canon</x:v>
      </x:c>
      <x:c r="E285" s="231" t="str">
        <x:v>Textile</x:v>
      </x:c>
      <x:c r="F285" s="231" t="str">
        <x:v>The fleece in Gideon's signs concerning dew is one of the best-known objects in the Judges narrative.</x:v>
      </x:c>
      <x:c r="G285" s="231" t="n">
        <x:v>4</x:v>
      </x:c>
      <x:c r="H285" s="231" t="str">
        <x:v>4 — Major</x:v>
      </x:c>
      <x:c r="I285" s="231" t="str">
        <x:v>Exceptional</x:v>
      </x:c>
      <x:c r="J285" s="231" t="str">
        <x:v>Uncommon</x:v>
      </x:c>
      <x:c r="K285" s="231" t="str">
        <x:v>Yes</x:v>
      </x:c>
      <x:c r="L285" s="231" t="str">
        <x:v>Judges 6:36–40 | Judges period | Shared canon</x:v>
      </x:c>
      <x:c r="M285" s="231" t="str">
        <x:v>Gideon; Midian</x:v>
      </x:c>
      <x:c r="N285" s="231" t="str">
        <x:v>Idea</x:v>
      </x:c>
      <x:c r="O285" s="231"/>
      <x:c r="P285" s="231"/>
      <x:c r="Q285" s="247"/>
      <x:c r="R285" s="247"/>
      <x:c r="S285" s="214" t="str">
        <x:v>Open for review</x:v>
      </x:c>
    </x:row>
    <x:row r="286" s="202" customFormat="1" ht="38.25" customHeight="1">
      <x:c r="A286" s="231" t="str">
        <x:v>BI-021</x:v>
      </x:c>
      <x:c r="B286" s="231" t="str">
        <x:v>Boaz's Sandal</x:v>
      </x:c>
      <x:c r="C286" s="231" t="str">
        <x:v>Scripture</x:v>
      </x:c>
      <x:c r="D286" s="231" t="str">
        <x:v>Biblical Items — Shared Canon</x:v>
      </x:c>
      <x:c r="E286" s="231" t="str">
        <x:v>Legal Object</x:v>
      </x:c>
      <x:c r="F286" s="231" t="str">
        <x:v>The sandal exchanged at Bethlehem serves as a public sign in the legal transaction securing Ruth's redemption and marriage.</x:v>
      </x:c>
      <x:c r="G286" s="231" t="n">
        <x:v>4</x:v>
      </x:c>
      <x:c r="H286" s="231" t="str">
        <x:v>4 — Major</x:v>
      </x:c>
      <x:c r="I286" s="231" t="str">
        <x:v>High</x:v>
      </x:c>
      <x:c r="J286" s="231" t="str">
        <x:v>Common</x:v>
      </x:c>
      <x:c r="K286" s="231" t="str">
        <x:v>Maybe</x:v>
      </x:c>
      <x:c r="L286" s="231" t="str">
        <x:v>Ruth 4:7–10 | Judges period | Shared canon</x:v>
      </x:c>
      <x:c r="M286" s="231" t="str">
        <x:v>Boaz; Ruth; Naomi; Bethlehem</x:v>
      </x:c>
      <x:c r="N286" s="231" t="str">
        <x:v>Idea</x:v>
      </x:c>
      <x:c r="O286" s="231"/>
      <x:c r="P286" s="231"/>
      <x:c r="Q286" s="247"/>
      <x:c r="R286" s="247"/>
      <x:c r="S286" s="214" t="str">
        <x:v>Open for review</x:v>
      </x:c>
    </x:row>
    <x:row r="287" s="202" customFormat="1" ht="25.5" customHeight="1">
      <x:c r="A287" s="231" t="str">
        <x:v>BI-024</x:v>
      </x:c>
      <x:c r="B287" s="231" t="str">
        <x:v>Saul's Spear</x:v>
      </x:c>
      <x:c r="C287" s="231" t="str">
        <x:v>Scripture</x:v>
      </x:c>
      <x:c r="D287" s="231" t="str">
        <x:v>Biblical Items — Shared Canon</x:v>
      </x:c>
      <x:c r="E287" s="231" t="str">
        <x:v>Weapon</x:v>
      </x:c>
      <x:c r="F287" s="231" t="str">
        <x:v>Saul's spear recurs as an image of his unstable kingship and repeated hostility toward David.</x:v>
      </x:c>
      <x:c r="G287" s="231" t="n">
        <x:v>4</x:v>
      </x:c>
      <x:c r="H287" s="231" t="str">
        <x:v>4 — Major</x:v>
      </x:c>
      <x:c r="I287" s="231" t="str">
        <x:v>Exceptional</x:v>
      </x:c>
      <x:c r="J287" s="231" t="str">
        <x:v>Uncommon</x:v>
      </x:c>
      <x:c r="K287" s="231" t="str">
        <x:v>Yes</x:v>
      </x:c>
      <x:c r="L287" s="231" t="str">
        <x:v>1 Samuel 18:10–11; 19:9–10; 26:7–12 | United monarchy | Shared canon</x:v>
      </x:c>
      <x:c r="M287" s="231" t="str">
        <x:v>Saul; David; Abner</x:v>
      </x:c>
      <x:c r="N287" s="231" t="str">
        <x:v>Idea</x:v>
      </x:c>
      <x:c r="O287" s="231"/>
      <x:c r="P287" s="231"/>
      <x:c r="Q287" s="247"/>
      <x:c r="R287" s="247"/>
      <x:c r="S287" s="214" t="str">
        <x:v>Open for review</x:v>
      </x:c>
    </x:row>
    <x:row r="288" s="202" customFormat="1" ht="25.5" customHeight="1">
      <x:c r="A288" s="231" t="str">
        <x:v>BI-025</x:v>
      </x:c>
      <x:c r="B288" s="231" t="str">
        <x:v>David's Lyre</x:v>
      </x:c>
      <x:c r="C288" s="231" t="str">
        <x:v>Scripture</x:v>
      </x:c>
      <x:c r="D288" s="231" t="str">
        <x:v>Biblical Items — Shared Canon</x:v>
      </x:c>
      <x:c r="E288" s="231" t="str">
        <x:v>Instrument</x:v>
      </x:c>
      <x:c r="F288" s="231" t="str">
        <x:v>David's music soothes Saul and establishes the shepherd-psalmist image alongside his later kingship.</x:v>
      </x:c>
      <x:c r="G288" s="231" t="n">
        <x:v>4</x:v>
      </x:c>
      <x:c r="H288" s="231" t="str">
        <x:v>4 — Major</x:v>
      </x:c>
      <x:c r="I288" s="231" t="str">
        <x:v>Exceptional</x:v>
      </x:c>
      <x:c r="J288" s="231" t="str">
        <x:v>Uncommon</x:v>
      </x:c>
      <x:c r="K288" s="231" t="str">
        <x:v>Yes</x:v>
      </x:c>
      <x:c r="L288" s="231" t="str">
        <x:v>1 Samuel 16:14–23 | United monarchy | Shared canon</x:v>
      </x:c>
      <x:c r="M288" s="231" t="str">
        <x:v>David; Saul; Psalms</x:v>
      </x:c>
      <x:c r="N288" s="231" t="str">
        <x:v>Idea</x:v>
      </x:c>
      <x:c r="O288" s="231"/>
      <x:c r="P288" s="231"/>
      <x:c r="Q288" s="247"/>
      <x:c r="R288" s="247"/>
      <x:c r="S288" s="214" t="str">
        <x:v>Open for review</x:v>
      </x:c>
    </x:row>
    <x:row r="289" s="202" customFormat="1" ht="25.5" customHeight="1">
      <x:c r="A289" s="231" t="str">
        <x:v>BI-028</x:v>
      </x:c>
      <x:c r="B289" s="231" t="str">
        <x:v>Solomon's Throne</x:v>
      </x:c>
      <x:c r="C289" s="231" t="str">
        <x:v>Scripture</x:v>
      </x:c>
      <x:c r="D289" s="231" t="str">
        <x:v>Biblical Items — Shared Canon</x:v>
      </x:c>
      <x:c r="E289" s="231" t="str">
        <x:v>Royal Object</x:v>
      </x:c>
      <x:c r="F289" s="231" t="str">
        <x:v>Solomon's ivory-and-gold throne visually represents the wealth and international stature of his reign.</x:v>
      </x:c>
      <x:c r="G289" s="231" t="n">
        <x:v>4</x:v>
      </x:c>
      <x:c r="H289" s="231" t="str">
        <x:v>4 — Major</x:v>
      </x:c>
      <x:c r="I289" s="231" t="str">
        <x:v>Exceptional</x:v>
      </x:c>
      <x:c r="J289" s="231" t="str">
        <x:v>Uncommon</x:v>
      </x:c>
      <x:c r="K289" s="231" t="str">
        <x:v>Yes</x:v>
      </x:c>
      <x:c r="L289" s="231" t="str">
        <x:v>1 Kings 10:18–20; 2 Chronicles 9:17–19 | United monarchy | Shared canon</x:v>
      </x:c>
      <x:c r="M289" s="231" t="str">
        <x:v>Solomon; Jerusalem; Queen of Sheba</x:v>
      </x:c>
      <x:c r="N289" s="231" t="str">
        <x:v>Idea</x:v>
      </x:c>
      <x:c r="O289" s="231"/>
      <x:c r="P289" s="231"/>
      <x:c r="Q289" s="247"/>
      <x:c r="R289" s="247"/>
      <x:c r="S289" s="214" t="str">
        <x:v>Open for review</x:v>
      </x:c>
    </x:row>
    <x:row r="290" s="202" customFormat="1" ht="63.75" customHeight="1">
      <x:c r="A290" s="231" t="str">
        <x:v>BI-030</x:v>
      </x:c>
      <x:c r="B290" s="231" t="str">
        <x:v>The Bronze Sea</x:v>
      </x:c>
      <x:c r="C290" s="231" t="str">
        <x:v>Scripture</x:v>
      </x:c>
      <x:c r="D290" s="231" t="str">
        <x:v>Biblical Items — Shared Canon</x:v>
      </x:c>
      <x:c r="E290" s="231" t="str">
        <x:v>Temple Furnishing</x:v>
      </x:c>
      <x:c r="F290" s="231" t="str">
        <x:v>The enormous bronze basin supported by twelve oxen is among Solomon's Temple's most visually distinctive furnishings.</x:v>
      </x:c>
      <x:c r="G290" s="231" t="n">
        <x:v>4</x:v>
      </x:c>
      <x:c r="H290" s="231" t="str">
        <x:v>4 — Major</x:v>
      </x:c>
      <x:c r="I290" s="231" t="str">
        <x:v>Exceptional</x:v>
      </x:c>
      <x:c r="J290" s="231" t="str">
        <x:v>Uncommon</x:v>
      </x:c>
      <x:c r="K290" s="231" t="str">
        <x:v>Yes</x:v>
      </x:c>
      <x:c r="L290" s="231" t="str">
        <x:v>1 Kings 7:23–26; 2 Chronicles 4:2–5 | United monarchy | Shared canon</x:v>
      </x:c>
      <x:c r="M290" s="231" t="str">
        <x:v>Solomon's Temple; Hiram of Tyre; Priests</x:v>
      </x:c>
      <x:c r="N290" s="231" t="str">
        <x:v>Idea</x:v>
      </x:c>
      <x:c r="O290" s="231"/>
      <x:c r="P290" s="231"/>
      <x:c r="Q290" s="247"/>
      <x:c r="R290" s="247"/>
      <x:c r="S290" s="214" t="str">
        <x:v>Open for review</x:v>
      </x:c>
    </x:row>
    <x:row r="291" s="202" customFormat="1" ht="38.25" customHeight="1">
      <x:c r="A291" s="231" t="str">
        <x:v>BI-032</x:v>
      </x:c>
      <x:c r="B291" s="231" t="str">
        <x:v>Temple Cherubim</x:v>
      </x:c>
      <x:c r="C291" s="231" t="str">
        <x:v>Scripture</x:v>
      </x:c>
      <x:c r="D291" s="231" t="str">
        <x:v>Biblical Items — Shared Canon</x:v>
      </x:c>
      <x:c r="E291" s="231" t="str">
        <x:v>Temple Furnishing</x:v>
      </x:c>
      <x:c r="F291" s="231" t="str">
        <x:v>Large cherubim spread their wings over the Ark within the Most Holy Place of Solomon's Temple.</x:v>
      </x:c>
      <x:c r="G291" s="231" t="n">
        <x:v>4</x:v>
      </x:c>
      <x:c r="H291" s="231" t="str">
        <x:v>4 — Major</x:v>
      </x:c>
      <x:c r="I291" s="231" t="str">
        <x:v>Exceptional</x:v>
      </x:c>
      <x:c r="J291" s="231" t="str">
        <x:v>Uncommon</x:v>
      </x:c>
      <x:c r="K291" s="231" t="str">
        <x:v>Yes</x:v>
      </x:c>
      <x:c r="L291" s="231" t="str">
        <x:v>1 Kings 6:23–28; 8:6–7 | United monarchy | Shared canon</x:v>
      </x:c>
      <x:c r="M291" s="231" t="str">
        <x:v>Solomon's Temple; Ark of the Covenant</x:v>
      </x:c>
      <x:c r="N291" s="231" t="str">
        <x:v>Idea</x:v>
      </x:c>
      <x:c r="O291" s="231"/>
      <x:c r="P291" s="231"/>
      <x:c r="Q291" s="247"/>
      <x:c r="R291" s="247"/>
      <x:c r="S291" s="214" t="str">
        <x:v>Open for review</x:v>
      </x:c>
    </x:row>
    <x:row r="292" s="202" customFormat="1" ht="56" customHeight="1">
      <x:c r="A292" s="231" t="inlineStr">
        <x:is>
          <x:t xml:space="preserve">BI-037</x:t>
        </x:is>
      </x:c>
      <x:c r="B292" s="231" t="inlineStr">
        <x:is>
          <x:t xml:space="preserve">Floating Axe Head</x:t>
        </x:is>
      </x:c>
      <x:c r="C292" s="231" t="inlineStr">
        <x:is>
          <x:t xml:space="preserve">Scripture</x:t>
        </x:is>
      </x:c>
      <x:c r="D292" s="231" t="inlineStr">
        <x:is>
          <x:t xml:space="preserve">Biblical Items — Shared Canon</x:t>
        </x:is>
      </x:c>
      <x:c r="E292" s="231" t="inlineStr">
        <x:is>
          <x:t xml:space="preserve">Tool</x:t>
        </x:is>
      </x:c>
      <x:c r="F292" s="231" t="inlineStr">
        <x:is>
          <x:t xml:space="preserve">A lost iron axe head floats after Elisha throws a stick into the water, preserving a borrowed tool.</x:t>
        </x:is>
      </x:c>
      <x:c r="G292" s="231" t="n">
        <x:v>4</x:v>
      </x:c>
      <x:c r="H292" s="231" t="inlineStr">
        <x:is>
          <x:t xml:space="preserve">4 — Major</x:t>
        </x:is>
      </x:c>
      <x:c r="I292" s="231" t="inlineStr">
        <x:is>
          <x:t xml:space="preserve">Exceptional</x:t>
        </x:is>
      </x:c>
      <x:c r="J292" s="231" t="str">
        <x:v>Uncommon</x:v>
      </x:c>
      <x:c r="K292" s="231" t="inlineStr">
        <x:is>
          <x:t xml:space="preserve">Yes</x:t>
        </x:is>
      </x:c>
      <x:c r="L292" s="231" t="inlineStr">
        <x:is>
          <x:t xml:space="preserve">2 Kings 6:1–7 | Divided monarchy | Shared canon</x:t>
        </x:is>
      </x:c>
      <x:c r="M292" s="231" t="inlineStr">
        <x:is>
          <x:t xml:space="preserve">Elisha; Sons of the Prophets; Jordan River</x:t>
        </x:is>
      </x:c>
      <x:c r="N292" s="231" t="inlineStr">
        <x:is>
          <x:t xml:space="preserve">Idea</x:t>
        </x:is>
      </x:c>
      <x:c r="O292" s="231"/>
      <x:c r="P292" s="231" t="n"/>
      <x:c r="Q292" s="247" t="n"/>
      <x:c r="R292" s="247" t="n"/>
      <x:c r="S292" s="214" t="inlineStr">
        <x:is>
          <x:t xml:space="preserve">Open for review</x:t>
        </x:is>
      </x:c>
    </x:row>
    <x:row r="293" s="202" customFormat="1" ht="92" customHeight="1">
      <x:c r="A293" s="231" t="inlineStr">
        <x:is>
          <x:t xml:space="preserve">BI-038</x:t>
        </x:is>
      </x:c>
      <x:c r="B293" s="231" t="inlineStr">
        <x:is>
          <x:t xml:space="preserve">Joash's Crown</x:t>
        </x:is>
      </x:c>
      <x:c r="C293" s="231" t="inlineStr">
        <x:is>
          <x:t xml:space="preserve">Scripture</x:t>
        </x:is>
      </x:c>
      <x:c r="D293" s="231" t="inlineStr">
        <x:is>
          <x:t xml:space="preserve">Biblical Items — Shared Canon</x:t>
        </x:is>
      </x:c>
      <x:c r="E293" s="231" t="inlineStr">
        <x:is>
          <x:t xml:space="preserve">Royal Object</x:t>
        </x:is>
      </x:c>
      <x:c r="F293" s="231" t="inlineStr">
        <x:is>
          <x:t xml:space="preserve">A crown is placed on the young Joash at his public coronation after Athaliah's rule.</x:t>
        </x:is>
      </x:c>
      <x:c r="G293" s="231" t="n">
        <x:v>3</x:v>
      </x:c>
      <x:c r="H293" s="231" t="inlineStr">
        <x:is>
          <x:t xml:space="preserve">3 — Significant</x:t>
        </x:is>
      </x:c>
      <x:c r="I293" s="231" t="inlineStr">
        <x:is>
          <x:t xml:space="preserve">Exceptional</x:t>
        </x:is>
      </x:c>
      <x:c r="J293" s="231" t="str">
        <x:v>Common</x:v>
      </x:c>
      <x:c r="K293" s="231" t="inlineStr">
        <x:is>
          <x:t xml:space="preserve">Maybe</x:t>
        </x:is>
      </x:c>
      <x:c r="L293" s="231" t="inlineStr">
        <x:is>
          <x:t xml:space="preserve">2 Kings 11:12; 2 Chronicles 23:11 | Divided monarchy | Shared canon</x:t>
        </x:is>
      </x:c>
      <x:c r="M293" s="231" t="inlineStr">
        <x:is>
          <x:t xml:space="preserve">Joash; Jehoiada; Athaliah</x:t>
        </x:is>
      </x:c>
      <x:c r="N293" s="231" t="inlineStr">
        <x:is>
          <x:t xml:space="preserve">Idea</x:t>
        </x:is>
      </x:c>
      <x:c r="O293" s="231"/>
      <x:c r="P293" s="231" t="n"/>
      <x:c r="Q293" s="247" t="n"/>
      <x:c r="R293" s="247" t="n"/>
      <x:c r="S293" s="214" t="inlineStr">
        <x:is>
          <x:t xml:space="preserve">Open for review</x:t>
        </x:is>
      </x:c>
    </x:row>
    <x:row r="294" s="202" customFormat="1" ht="25.5" customHeight="1">
      <x:c r="A294" s="231" t="inlineStr">
        <x:is>
          <x:t xml:space="preserve">BI-039</x:t>
        </x:is>
      </x:c>
      <x:c r="B294" s="231" t="inlineStr">
        <x:is>
          <x:t xml:space="preserve">Jeremiah's Yoke</x:t>
        </x:is>
      </x:c>
      <x:c r="C294" s="231" t="inlineStr">
        <x:is>
          <x:t xml:space="preserve">Scripture</x:t>
        </x:is>
      </x:c>
      <x:c r="D294" s="231" t="inlineStr">
        <x:is>
          <x:t xml:space="preserve">Biblical Items — Shared Canon</x:t>
        </x:is>
      </x:c>
      <x:c r="E294" s="231" t="inlineStr">
        <x:is>
          <x:t xml:space="preserve">Prophetic Sign Object</x:t>
        </x:is>
      </x:c>
      <x:c r="F294" s="231" t="inlineStr">
        <x:is>
          <x:t xml:space="preserve">Jeremiah wears a yoke to dramatize submission to Babylon and clashes with Hananiah over the sign.</x:t>
        </x:is>
      </x:c>
      <x:c r="G294" s="231" t="n">
        <x:v>4</x:v>
      </x:c>
      <x:c r="H294" s="231" t="inlineStr">
        <x:is>
          <x:t xml:space="preserve">4 — Major</x:t>
        </x:is>
      </x:c>
      <x:c r="I294" s="231" t="inlineStr">
        <x:is>
          <x:t xml:space="preserve">Exceptional</x:t>
        </x:is>
      </x:c>
      <x:c r="J294" s="231" t="str">
        <x:v>Uncommon</x:v>
      </x:c>
      <x:c r="K294" s="231" t="inlineStr">
        <x:is>
          <x:t xml:space="preserve">Yes</x:t>
        </x:is>
      </x:c>
      <x:c r="L294" s="231" t="inlineStr">
        <x:is>
          <x:t xml:space="preserve">Jeremiah 27–28 | Late monarchy / exile approach | Shared canon</x:t>
        </x:is>
      </x:c>
      <x:c r="M294" s="231" t="inlineStr">
        <x:is>
          <x:t xml:space="preserve">Jeremiah; Hananiah; Nebuchadnezzar</x:t>
        </x:is>
      </x:c>
      <x:c r="N294" s="231" t="inlineStr">
        <x:is>
          <x:t xml:space="preserve">Idea</x:t>
        </x:is>
      </x:c>
      <x:c r="O294" s="231"/>
      <x:c r="P294" s="231" t="n"/>
      <x:c r="Q294" s="247" t="n"/>
      <x:c r="R294" s="247" t="n"/>
      <x:c r="S294" s="214" t="inlineStr">
        <x:is>
          <x:t xml:space="preserve">Open for review</x:t>
        </x:is>
      </x:c>
    </x:row>
    <x:row r="295">
      <x:c r="A295" s="231" t="inlineStr">
        <x:is>
          <x:t xml:space="preserve">BI-040</x:t>
        </x:is>
      </x:c>
      <x:c r="B295" s="231" t="inlineStr">
        <x:is>
          <x:t xml:space="preserve">Jeremiah's Field Deed</x:t>
        </x:is>
      </x:c>
      <x:c r="C295" s="231" t="inlineStr">
        <x:is>
          <x:t xml:space="preserve">Scripture</x:t>
        </x:is>
      </x:c>
      <x:c r="D295" s="231" t="inlineStr">
        <x:is>
          <x:t xml:space="preserve">Biblical Items — Shared Canon</x:t>
        </x:is>
      </x:c>
      <x:c r="E295" s="231" t="inlineStr">
        <x:is>
          <x:t xml:space="preserve">Document</x:t>
        </x:is>
      </x:c>
      <x:c r="F295" s="231" t="inlineStr">
        <x:is>
          <x:t xml:space="preserve">The sealed and open copies of Jeremiah's land purchase embody hope for restoration during Jerusalem's siege.</x:t>
        </x:is>
      </x:c>
      <x:c r="G295" s="231" t="n">
        <x:v>4</x:v>
      </x:c>
      <x:c r="H295" s="231" t="inlineStr">
        <x:is>
          <x:t xml:space="preserve">4 — Major</x:t>
        </x:is>
      </x:c>
      <x:c r="I295" s="231" t="inlineStr">
        <x:is>
          <x:t xml:space="preserve">High</x:t>
        </x:is>
      </x:c>
      <x:c r="J295" s="231" t="str">
        <x:v>Common</x:v>
      </x:c>
      <x:c r="K295" s="231" t="inlineStr">
        <x:is>
          <x:t xml:space="preserve">Yes</x:t>
        </x:is>
      </x:c>
      <x:c r="L295" s="231" t="inlineStr">
        <x:is>
          <x:t xml:space="preserve">Jeremiah 32:6–15 | Late monarchy | Shared canon</x:t>
        </x:is>
      </x:c>
      <x:c r="M295" s="231" t="inlineStr">
        <x:is>
          <x:t xml:space="preserve">Jeremiah; Baruch; Anathoth</x:t>
        </x:is>
      </x:c>
      <x:c r="N295" s="231" t="inlineStr">
        <x:is>
          <x:t xml:space="preserve">Idea</x:t>
        </x:is>
      </x:c>
      <x:c r="O295" s="231"/>
      <x:c r="P295" s="231" t="n"/>
      <x:c r="Q295" s="247" t="n"/>
      <x:c r="R295" s="247" t="n"/>
      <x:c r="S295" s="214" t="inlineStr">
        <x:is>
          <x:t xml:space="preserve">Open for review</x:t>
        </x:is>
      </x:c>
    </x:row>
    <x:row r="296" s="202" customFormat="1" ht="25.5" customHeight="1">
      <x:c r="A296" s="231" t="inlineStr">
        <x:is>
          <x:t xml:space="preserve">BI-042</x:t>
        </x:is>
      </x:c>
      <x:c r="B296" s="231" t="inlineStr">
        <x:is>
          <x:t xml:space="preserve">Amos's Plumb Line</x:t>
        </x:is>
      </x:c>
      <x:c r="C296" s="231" t="inlineStr">
        <x:is>
          <x:t xml:space="preserve">Scripture</x:t>
        </x:is>
      </x:c>
      <x:c r="D296" s="231" t="inlineStr">
        <x:is>
          <x:t xml:space="preserve">Biblical Items — Shared Canon</x:t>
        </x:is>
      </x:c>
      <x:c r="E296" s="231" t="inlineStr">
        <x:is>
          <x:t xml:space="preserve">Vision Object</x:t>
        </x:is>
      </x:c>
      <x:c r="F296" s="231" t="inlineStr">
        <x:is>
          <x:t xml:space="preserve">A plumb line in Amos's vision represents divine assessment of Israel.</x:t>
        </x:is>
      </x:c>
      <x:c r="G296" s="231" t="n">
        <x:v>4</x:v>
      </x:c>
      <x:c r="H296" s="231" t="inlineStr">
        <x:is>
          <x:t xml:space="preserve">4 — Major</x:t>
        </x:is>
      </x:c>
      <x:c r="I296" s="231" t="inlineStr">
        <x:is>
          <x:t xml:space="preserve">Exceptional</x:t>
        </x:is>
      </x:c>
      <x:c r="J296" s="231" t="str">
        <x:v>Uncommon</x:v>
      </x:c>
      <x:c r="K296" s="231" t="inlineStr">
        <x:is>
          <x:t xml:space="preserve">Yes</x:t>
        </x:is>
      </x:c>
      <x:c r="L296" s="231" t="inlineStr">
        <x:is>
          <x:t xml:space="preserve">Amos 7:7–9 | Prophetic period | Shared canon</x:t>
        </x:is>
      </x:c>
      <x:c r="M296" s="231" t="inlineStr">
        <x:is>
          <x:t xml:space="preserve">Amos; Northern Kingdom</x:t>
        </x:is>
      </x:c>
      <x:c r="N296" s="231" t="inlineStr">
        <x:is>
          <x:t xml:space="preserve">Idea</x:t>
        </x:is>
      </x:c>
      <x:c r="O296" s="231"/>
      <x:c r="P296" s="231" t="n"/>
      <x:c r="Q296" s="247" t="n"/>
      <x:c r="R296" s="247" t="n"/>
      <x:c r="S296" s="214" t="inlineStr">
        <x:is>
          <x:t xml:space="preserve">Open for review</x:t>
        </x:is>
      </x:c>
    </x:row>
    <x:row r="297" s="202" customFormat="1" ht="25.5" customHeight="1">
      <x:c r="A297" s="231" t="inlineStr">
        <x:is>
          <x:t xml:space="preserve">BI-043</x:t>
        </x:is>
      </x:c>
      <x:c r="B297" s="231" t="inlineStr">
        <x:is>
          <x:t xml:space="preserve">Nebuchadnezzar's Golden Image</x:t>
        </x:is>
      </x:c>
      <x:c r="C297" s="231" t="inlineStr">
        <x:is>
          <x:t xml:space="preserve">Scripture</x:t>
        </x:is>
      </x:c>
      <x:c r="D297" s="231" t="inlineStr">
        <x:is>
          <x:t xml:space="preserve">Biblical Items — Shared Canon</x:t>
        </x:is>
      </x:c>
      <x:c r="E297" s="231" t="inlineStr">
        <x:is>
          <x:t xml:space="preserve">Cult / Royal Object</x:t>
        </x:is>
      </x:c>
      <x:c r="F297" s="231" t="inlineStr">
        <x:is>
          <x:t xml:space="preserve">The enormous golden image on the plain of Dura becomes the focus of the refusal by Shadrach, Meshach, and Abednego.</x:t>
        </x:is>
      </x:c>
      <x:c r="G297" s="231" t="n">
        <x:v>5</x:v>
      </x:c>
      <x:c r="H297" s="231" t="inlineStr">
        <x:is>
          <x:t xml:space="preserve">5 — Foundational</x:t>
        </x:is>
      </x:c>
      <x:c r="I297" s="231" t="inlineStr">
        <x:is>
          <x:t xml:space="preserve">Exceptional</x:t>
        </x:is>
      </x:c>
      <x:c r="J297" s="231" t="str">
        <x:v>Uncommon</x:v>
      </x:c>
      <x:c r="K297" s="231" t="inlineStr">
        <x:is>
          <x:t xml:space="preserve">Yes</x:t>
        </x:is>
      </x:c>
      <x:c r="L297" s="231" t="inlineStr">
        <x:is>
          <x:t xml:space="preserve">Daniel 3 | Exilic period | Shared canon</x:t>
        </x:is>
      </x:c>
      <x:c r="M297" s="231" t="inlineStr">
        <x:is>
          <x:t xml:space="preserve">Nebuchadnezzar; Shadrach; Meshach; Abednego; Fiery Furnace</x:t>
        </x:is>
      </x:c>
      <x:c r="N297" s="231" t="inlineStr">
        <x:is>
          <x:t xml:space="preserve">Idea</x:t>
        </x:is>
      </x:c>
      <x:c r="O297" s="231"/>
      <x:c r="P297" s="231" t="n"/>
      <x:c r="Q297" s="247" t="n"/>
      <x:c r="R297" s="247" t="n"/>
      <x:c r="S297" s="214" t="inlineStr">
        <x:is>
          <x:t xml:space="preserve">Open for review</x:t>
        </x:is>
      </x:c>
    </x:row>
    <x:row r="298" s="202" customFormat="1" ht="56" customHeight="1">
      <x:c r="A298" s="231" t="inlineStr">
        <x:is>
          <x:t xml:space="preserve">BI-045</x:t>
        </x:is>
      </x:c>
      <x:c r="B298" s="231" t="inlineStr">
        <x:is>
          <x:t xml:space="preserve">Esther's Royal Regalia</x:t>
        </x:is>
      </x:c>
      <x:c r="C298" s="231" t="inlineStr">
        <x:is>
          <x:t xml:space="preserve">Scripture</x:t>
        </x:is>
      </x:c>
      <x:c r="D298" s="231" t="inlineStr">
        <x:is>
          <x:t xml:space="preserve">Biblical Items — Shared Canon</x:t>
        </x:is>
      </x:c>
      <x:c r="E298" s="231" t="inlineStr">
        <x:is>
          <x:t xml:space="preserve">Royal Object</x:t>
        </x:is>
      </x:c>
      <x:c r="F298" s="231" t="inlineStr">
        <x:is>
          <x:t xml:space="preserve">Combines Esther's crown and royal clothing into one card representing her elevation and identity as queen of Persia.</x:t>
        </x:is>
      </x:c>
      <x:c r="G298" s="231" t="n">
        <x:v>4</x:v>
      </x:c>
      <x:c r="H298" s="231" t="inlineStr">
        <x:is>
          <x:t xml:space="preserve">4 — Major</x:t>
        </x:is>
      </x:c>
      <x:c r="I298" s="231" t="inlineStr">
        <x:is>
          <x:t xml:space="preserve">Exceptional</x:t>
        </x:is>
      </x:c>
      <x:c r="J298" s="231" t="str">
        <x:v>Uncommon</x:v>
      </x:c>
      <x:c r="K298" s="231" t="inlineStr">
        <x:is>
          <x:t xml:space="preserve">Yes</x:t>
        </x:is>
      </x:c>
      <x:c r="L298" s="231" t="inlineStr">
        <x:is>
          <x:t xml:space="preserve">Esther 2:17; 5:1–2 | Persian period | Shared canon</x:t>
        </x:is>
      </x:c>
      <x:c r="M298" s="231" t="inlineStr">
        <x:is>
          <x:t xml:space="preserve">Esther; Ahasuerus; Absorbed / related source concepts: Esther's Royal Robes</x:t>
        </x:is>
      </x:c>
      <x:c r="N298" s="231" t="inlineStr">
        <x:is>
          <x:t xml:space="preserve">Idea</x:t>
        </x:is>
      </x:c>
      <x:c r="O298" s="231"/>
      <x:c r="P298" s="231" t="inlineStr">
        <x:is>
          <x:t xml:space="preserve">About this subject / absorbed material:
• Esther's Royal Robes: Esther puts on royal robes before entering the inner court without summons to approach the king. Context: Esther 5:1–2 | Persian period | Shared canon.</x:t>
        </x:is>
      </x:c>
      <x:c r="Q298" s="247" t="n"/>
      <x:c r="R298" s="247" t="n"/>
      <x:c r="S298" s="214" t="inlineStr">
        <x:is>
          <x:t xml:space="preserve">Open for review</x:t>
        </x:is>
      </x:c>
    </x:row>
    <x:row r="299" s="202" customFormat="1" ht="56" customHeight="1">
      <x:c r="A299" s="231" t="inlineStr">
        <x:is>
          <x:t xml:space="preserve">BI-049</x:t>
        </x:is>
      </x:c>
      <x:c r="B299" s="231" t="inlineStr">
        <x:is>
          <x:t xml:space="preserve">Gifts of the Magi</x:t>
        </x:is>
      </x:c>
      <x:c r="C299" s="231" t="inlineStr">
        <x:is>
          <x:t xml:space="preserve">Scripture</x:t>
        </x:is>
      </x:c>
      <x:c r="D299" s="231" t="inlineStr">
        <x:is>
          <x:t xml:space="preserve">Biblical Items — Shared Canon</x:t>
        </x:is>
      </x:c>
      <x:c r="E299" s="231" t="inlineStr">
        <x:is>
          <x:t xml:space="preserve">Gift / Treasure</x:t>
        </x:is>
      </x:c>
      <x:c r="F299" s="231" t="inlineStr">
        <x:is>
          <x:t xml:space="preserve">Presents the Magi's three gifts—gold, frankincense, and myrrh—as one visually coherent object card connected to the visit of the Magi.</x:t>
        </x:is>
      </x:c>
      <x:c r="G299" s="231" t="n">
        <x:v>4</x:v>
      </x:c>
      <x:c r="H299" s="231" t="inlineStr">
        <x:is>
          <x:t xml:space="preserve">4 — Major</x:t>
        </x:is>
      </x:c>
      <x:c r="I299" s="231" t="inlineStr">
        <x:is>
          <x:t xml:space="preserve">Exceptional</x:t>
        </x:is>
      </x:c>
      <x:c r="J299" s="231" t="str">
        <x:v>Rare</x:v>
      </x:c>
      <x:c r="K299" s="231" t="inlineStr">
        <x:is>
          <x:t xml:space="preserve">Yes</x:t>
        </x:is>
      </x:c>
      <x:c r="L299" s="231" t="inlineStr">
        <x:is>
          <x:t xml:space="preserve">Matthew 2:11 | Gospel / Nativity | Shared canon</x:t>
        </x:is>
      </x:c>
      <x:c r="M299" s="231" t="inlineStr">
        <x:is>
          <x:t xml:space="preserve">Magi; Jesus Christ; Bethlehem; Absorbed / related source concepts: Frankincense of the Magi; Myrrh of the Magi</x:t>
        </x:is>
      </x:c>
      <x:c r="N299" s="231" t="inlineStr">
        <x:is>
          <x:t xml:space="preserve">Idea</x:t>
        </x:is>
      </x:c>
      <x:c r="O299" s="231"/>
      <x:c r="P299" s="231" t="inlineStr">
        <x:is>
          <x:t xml:space="preserve">About this subject / absorbed material:
• Frankincense of the Magi: Frankincense is one of the Magi's three named gifts and provides strong sensory and liturgical imagery. Context: Matthew 2:11 | Gospel / Nativity | Shared canon.
• Myrrh of the Magi: Myrrh is offered to the child Jesus and later resonates with other Gospel burial and suffering imagery. Context: Matthew 2:11; John 19:39 | Gospel / Nativity and Passion | Shared canon.</x:t>
        </x:is>
      </x:c>
      <x:c r="Q299" s="247" t="n"/>
      <x:c r="R299" s="247" t="n"/>
      <x:c r="S299" s="214" t="inlineStr">
        <x:is>
          <x:t xml:space="preserve">Open for review</x:t>
        </x:is>
      </x:c>
    </x:row>
    <x:row r="300" s="202" customFormat="1" ht="51" customHeight="1">
      <x:c r="A300" s="231" t="inlineStr">
        <x:is>
          <x:t xml:space="preserve">BI-052</x:t>
        </x:is>
      </x:c>
      <x:c r="B300" s="231" t="inlineStr">
        <x:is>
          <x:t xml:space="preserve">Widow's Two Small Coins</x:t>
        </x:is>
      </x:c>
      <x:c r="C300" s="231" t="inlineStr">
        <x:is>
          <x:t xml:space="preserve">Scripture</x:t>
        </x:is>
      </x:c>
      <x:c r="D300" s="231" t="inlineStr">
        <x:is>
          <x:t xml:space="preserve">Biblical Items — Shared Canon</x:t>
        </x:is>
      </x:c>
      <x:c r="E300" s="231" t="inlineStr">
        <x:is>
          <x:t xml:space="preserve">Currency</x:t>
        </x:is>
      </x:c>
      <x:c r="F300" s="231" t="inlineStr">
        <x:is>
          <x:t xml:space="preserve">A poor widow's tiny offering becomes Jesus' lesson about generosity measured by sacrifice rather than amount.</x:t>
        </x:is>
      </x:c>
      <x:c r="G300" s="231" t="n">
        <x:v>4</x:v>
      </x:c>
      <x:c r="H300" s="231" t="inlineStr">
        <x:is>
          <x:t xml:space="preserve">4 — Major</x:t>
        </x:is>
      </x:c>
      <x:c r="I300" s="231" t="inlineStr">
        <x:is>
          <x:t xml:space="preserve">High</x:t>
        </x:is>
      </x:c>
      <x:c r="J300" s="231" t="str">
        <x:v>Common</x:v>
      </x:c>
      <x:c r="K300" s="231" t="inlineStr">
        <x:is>
          <x:t xml:space="preserve">Yes</x:t>
        </x:is>
      </x:c>
      <x:c r="L300" s="231" t="inlineStr">
        <x:is>
          <x:t xml:space="preserve">Mark 12:41–44; Luke 21:1–4 | Gospel ministry | Shared canon</x:t>
        </x:is>
      </x:c>
      <x:c r="M300" s="231" t="inlineStr">
        <x:is>
          <x:t xml:space="preserve">Jesus Christ; Jerusalem Temple</x:t>
        </x:is>
      </x:c>
      <x:c r="N300" s="231" t="inlineStr">
        <x:is>
          <x:t xml:space="preserve">Idea</x:t>
        </x:is>
      </x:c>
      <x:c r="O300" s="231"/>
      <x:c r="P300" s="231" t="n"/>
      <x:c r="Q300" s="247" t="n"/>
      <x:c r="R300" s="247" t="n"/>
      <x:c r="S300" s="214" t="inlineStr">
        <x:is>
          <x:t xml:space="preserve">Open for review</x:t>
        </x:is>
      </x:c>
    </x:row>
    <x:row r="301" s="202" customFormat="1" ht="56" customHeight="1">
      <x:c r="A301" s="231" t="inlineStr">
        <x:is>
          <x:t xml:space="preserve">BI-056</x:t>
        </x:is>
      </x:c>
      <x:c r="B301" s="231" t="inlineStr">
        <x:is>
          <x:t xml:space="preserve">The Tribute Denarius</x:t>
        </x:is>
      </x:c>
      <x:c r="C301" s="231" t="inlineStr">
        <x:is>
          <x:t xml:space="preserve">Scripture</x:t>
        </x:is>
      </x:c>
      <x:c r="D301" s="231" t="inlineStr">
        <x:is>
          <x:t xml:space="preserve">Biblical Items — Shared Canon</x:t>
        </x:is>
      </x:c>
      <x:c r="E301" s="231" t="inlineStr">
        <x:is>
          <x:t xml:space="preserve">Currency</x:t>
        </x:is>
      </x:c>
      <x:c r="F301" s="231" t="inlineStr">
        <x:is>
          <x:t xml:space="preserve">A Roman coin bearing Caesar's image becomes the object lesson in Jesus' answer about taxes and allegiance.</x:t>
        </x:is>
      </x:c>
      <x:c r="G301" s="231" t="n">
        <x:v>4</x:v>
      </x:c>
      <x:c r="H301" s="231" t="inlineStr">
        <x:is>
          <x:t xml:space="preserve">4 — Major</x:t>
        </x:is>
      </x:c>
      <x:c r="I301" s="231" t="inlineStr">
        <x:is>
          <x:t xml:space="preserve">Exceptional</x:t>
        </x:is>
      </x:c>
      <x:c r="J301" s="231" t="str">
        <x:v>Uncommon</x:v>
      </x:c>
      <x:c r="K301" s="231" t="inlineStr">
        <x:is>
          <x:t xml:space="preserve">Yes</x:t>
        </x:is>
      </x:c>
      <x:c r="L301" s="231" t="inlineStr">
        <x:is>
          <x:t xml:space="preserve">Matthew 22:15–22; Mark 12:13–17; Luke 20:20–26 | Gospel teaching | Shared canon</x:t>
        </x:is>
      </x:c>
      <x:c r="M301" s="231" t="inlineStr">
        <x:is>
          <x:t xml:space="preserve">Jesus Christ; Caesar; Jerusalem</x:t>
        </x:is>
      </x:c>
      <x:c r="N301" s="231" t="inlineStr">
        <x:is>
          <x:t xml:space="preserve">Idea</x:t>
        </x:is>
      </x:c>
      <x:c r="O301" s="231"/>
      <x:c r="P301" s="231" t="n"/>
      <x:c r="Q301" s="247" t="n"/>
      <x:c r="R301" s="247" t="n"/>
      <x:c r="S301" s="214" t="inlineStr">
        <x:is>
          <x:t xml:space="preserve">Open for review</x:t>
        </x:is>
      </x:c>
    </x:row>
    <x:row r="302" s="202" customFormat="1" ht="25.5" customHeight="1">
      <x:c r="A302" s="231" t="inlineStr">
        <x:is>
          <x:t xml:space="preserve">BI-058</x:t>
        </x:is>
      </x:c>
      <x:c r="B302" s="231" t="inlineStr">
        <x:is>
          <x:t xml:space="preserve">Thirty Pieces of Silver</x:t>
        </x:is>
      </x:c>
      <x:c r="C302" s="231" t="inlineStr">
        <x:is>
          <x:t xml:space="preserve">Scripture</x:t>
        </x:is>
      </x:c>
      <x:c r="D302" s="231" t="inlineStr">
        <x:is>
          <x:t xml:space="preserve">Biblical Items — Shared Canon</x:t>
        </x:is>
      </x:c>
      <x:c r="E302" s="231" t="inlineStr">
        <x:is>
          <x:t xml:space="preserve">Currency</x:t>
        </x:is>
      </x:c>
      <x:c r="F302" s="231" t="inlineStr">
        <x:is>
          <x:t xml:space="preserve">The payment associated with Judas's betrayal becomes one of the Passion narrative's most infamous objects.</x:t>
        </x:is>
      </x:c>
      <x:c r="G302" s="231" t="n">
        <x:v>5</x:v>
      </x:c>
      <x:c r="H302" s="231" t="inlineStr">
        <x:is>
          <x:t xml:space="preserve">5 — Foundational</x:t>
        </x:is>
      </x:c>
      <x:c r="I302" s="231" t="inlineStr">
        <x:is>
          <x:t xml:space="preserve">Exceptional</x:t>
        </x:is>
      </x:c>
      <x:c r="J302" s="231" t="str">
        <x:v>Uncommon</x:v>
      </x:c>
      <x:c r="K302" s="231" t="inlineStr">
        <x:is>
          <x:t xml:space="preserve">Yes</x:t>
        </x:is>
      </x:c>
      <x:c r="L302" s="231" t="inlineStr">
        <x:is>
          <x:t xml:space="preserve">Matthew 26:14–16; 27:3–10 | Passion | Shared canon</x:t>
        </x:is>
      </x:c>
      <x:c r="M302" s="231" t="inlineStr">
        <x:is>
          <x:t xml:space="preserve">Judas Iscariot; Jesus Christ; Betrayal of Jesus</x:t>
        </x:is>
      </x:c>
      <x:c r="N302" s="231" t="inlineStr">
        <x:is>
          <x:t xml:space="preserve">Idea</x:t>
        </x:is>
      </x:c>
      <x:c r="O302" s="231"/>
      <x:c r="P302" s="231" t="n"/>
      <x:c r="Q302" s="247" t="n"/>
      <x:c r="R302" s="247" t="n"/>
      <x:c r="S302" s="214" t="inlineStr">
        <x:is>
          <x:t xml:space="preserve">Open for review</x:t>
        </x:is>
      </x:c>
    </x:row>
    <x:row r="303" s="202" customFormat="1" ht="56" customHeight="1">
      <x:c r="A303" s="231" t="inlineStr">
        <x:is>
          <x:t xml:space="preserve">BI-060</x:t>
        </x:is>
      </x:c>
      <x:c r="B303" s="231" t="inlineStr">
        <x:is>
          <x:t xml:space="preserve">Crown of Thorns</x:t>
        </x:is>
      </x:c>
      <x:c r="C303" s="231" t="inlineStr">
        <x:is>
          <x:t xml:space="preserve">Scripture</x:t>
        </x:is>
      </x:c>
      <x:c r="D303" s="231" t="inlineStr">
        <x:is>
          <x:t xml:space="preserve">Biblical Items — Shared Canon</x:t>
        </x:is>
      </x:c>
      <x:c r="E303" s="231" t="inlineStr">
        <x:is>
          <x:t xml:space="preserve">Mock Royal Object</x:t>
        </x:is>
      </x:c>
      <x:c r="F303" s="231" t="inlineStr">
        <x:is>
          <x:t xml:space="preserve">The soldiers' crown of thorns mocks Jesus' kingship while becoming one of the Passion's most recognizable visual symbols.</x:t>
        </x:is>
      </x:c>
      <x:c r="G303" s="231" t="n">
        <x:v>5</x:v>
      </x:c>
      <x:c r="H303" s="231" t="inlineStr">
        <x:is>
          <x:t xml:space="preserve">5 — Foundational</x:t>
        </x:is>
      </x:c>
      <x:c r="I303" s="231" t="inlineStr">
        <x:is>
          <x:t xml:space="preserve">Exceptional</x:t>
        </x:is>
      </x:c>
      <x:c r="J303" s="231" t="str">
        <x:v>Extraordinary</x:v>
      </x:c>
      <x:c r="K303" s="231" t="inlineStr">
        <x:is>
          <x:t xml:space="preserve">Yes</x:t>
        </x:is>
      </x:c>
      <x:c r="L303" s="231" t="inlineStr">
        <x:is>
          <x:t xml:space="preserve">Matthew 27:27–31; Mark 15:16–20; John 19:2–5 | Passion | Shared canon</x:t>
        </x:is>
      </x:c>
      <x:c r="M303" s="231" t="inlineStr">
        <x:is>
          <x:t xml:space="preserve">Jesus Christ; Roman Soldiers; Crucifixion</x:t>
        </x:is>
      </x:c>
      <x:c r="N303" s="231" t="inlineStr">
        <x:is>
          <x:t xml:space="preserve">Idea</x:t>
        </x:is>
      </x:c>
      <x:c r="O303" s="231"/>
      <x:c r="P303" s="231" t="n"/>
      <x:c r="Q303" s="247" t="n"/>
      <x:c r="R303" s="247" t="n"/>
      <x:c r="S303" s="214" t="inlineStr">
        <x:is>
          <x:t xml:space="preserve">Open for review</x:t>
        </x:is>
      </x:c>
    </x:row>
    <x:row r="304" s="202" customFormat="1" ht="38.25" customHeight="1">
      <x:c r="A304" s="231" t="inlineStr">
        <x:is>
          <x:t xml:space="preserve">BI-061</x:t>
        </x:is>
      </x:c>
      <x:c r="B304" s="231" t="inlineStr">
        <x:is>
          <x:t xml:space="preserve">The Cross of Jesus</x:t>
        </x:is>
      </x:c>
      <x:c r="C304" s="231" t="inlineStr">
        <x:is>
          <x:t xml:space="preserve">Scripture</x:t>
        </x:is>
      </x:c>
      <x:c r="D304" s="231" t="inlineStr">
        <x:is>
          <x:t xml:space="preserve">Biblical Items — Shared Canon</x:t>
        </x:is>
      </x:c>
      <x:c r="E304" s="231" t="inlineStr">
        <x:is>
          <x:t xml:space="preserve">Execution Instrument</x:t>
        </x:is>
      </x:c>
      <x:c r="F304" s="231" t="inlineStr">
        <x:is>
          <x:t xml:space="preserve">The cross is the central physical object of Jesus' crucifixion and one of Christianity's defining symbols.</x:t>
        </x:is>
      </x:c>
      <x:c r="G304" s="231" t="n">
        <x:v>5</x:v>
      </x:c>
      <x:c r="H304" s="231" t="inlineStr">
        <x:is>
          <x:t xml:space="preserve">5 — Foundational</x:t>
        </x:is>
      </x:c>
      <x:c r="I304" s="231" t="inlineStr">
        <x:is>
          <x:t xml:space="preserve">Exceptional</x:t>
        </x:is>
      </x:c>
      <x:c r="J304" s="231" t="str">
        <x:v>Extraordinary</x:v>
      </x:c>
      <x:c r="K304" s="231" t="inlineStr">
        <x:is>
          <x:t xml:space="preserve">Yes</x:t>
        </x:is>
      </x:c>
      <x:c r="L304" s="231" t="inlineStr">
        <x:is>
          <x:t xml:space="preserve">Matthew 27; Mark 15; Luke 23; John 19 | Passion | Shared canon</x:t>
        </x:is>
      </x:c>
      <x:c r="M304" s="231" t="inlineStr">
        <x:is>
          <x:t xml:space="preserve">Jesus Christ; Crucifixion; Golgotha; Absorbed / related source concepts: Inscription Above the Cross</x:t>
        </x:is>
      </x:c>
      <x:c r="N304" s="231" t="inlineStr">
        <x:is>
          <x:t xml:space="preserve">Idea</x:t>
        </x:is>
      </x:c>
      <x:c r="O304" s="231"/>
      <x:c r="P304" s="231" t="inlineStr">
        <x:is>
          <x:t xml:space="preserve">About this subject / absorbed material:
• Inscription Above the Cross: The charge identifying Jesus as King of the Jews is placed above him in multiple languages in John's account. Context: Matthew 27:37; Mark 15:26; Luke 23:38; John 19:19–22 | Passion | Shared canon.</x:t>
        </x:is>
      </x:c>
      <x:c r="Q304" s="247" t="n"/>
      <x:c r="R304" s="247" t="n"/>
      <x:c r="S304" s="214" t="inlineStr">
        <x:is>
          <x:t xml:space="preserve">Open for review</x:t>
        </x:is>
      </x:c>
    </x:row>
    <x:row r="305">
      <x:c r="A305" s="231" t="inlineStr">
        <x:is>
          <x:t xml:space="preserve">PDV-001</x:t>
        </x:is>
      </x:c>
      <x:c r="B305" s="231" t="inlineStr">
        <x:is>
          <x:t xml:space="preserve">Parable of the Sower</x:t>
        </x:is>
      </x:c>
      <x:c r="C305" s="231" t="inlineStr">
        <x:is>
          <x:t xml:space="preserve">Scripture</x:t>
        </x:is>
      </x:c>
      <x:c r="D305" s="231" t="inlineStr">
        <x:is>
          <x:t xml:space="preserve">Parables, Dreams &amp; Visions — Shared Canon</x:t>
        </x:is>
      </x:c>
      <x:c r="E305" s="231" t="inlineStr">
        <x:is>
          <x:t xml:space="preserve">Parable</x:t>
        </x:is>
      </x:c>
      <x:c r="F305" s="231" t="inlineStr">
        <x:is>
          <x:t xml:space="preserve">Seed falls on four kinds of ground, portraying different responses to the word of the kingdom.</x:t>
        </x:is>
      </x:c>
      <x:c r="G305" s="231" t="n">
        <x:v>5</x:v>
      </x:c>
      <x:c r="H305" s="231" t="inlineStr">
        <x:is>
          <x:t xml:space="preserve">5 — Foundational</x:t>
        </x:is>
      </x:c>
      <x:c r="I305" s="231" t="inlineStr">
        <x:is>
          <x:t xml:space="preserve">Exceptional</x:t>
        </x:is>
      </x:c>
      <x:c r="J305" s="231" t="str">
        <x:v>Extraordinary</x:v>
      </x:c>
      <x:c r="K305" s="231" t="inlineStr">
        <x:is>
          <x:t xml:space="preserve">Yes</x:t>
        </x:is>
      </x:c>
      <x:c r="L305" s="231" t="inlineStr">
        <x:is>
          <x:t xml:space="preserve">Matthew 13:3–23; Mark 4:3–20; Luke 8:5–15 | Shared canon</x:t>
        </x:is>
      </x:c>
      <x:c r="M305" s="231" t="inlineStr">
        <x:is>
          <x:t xml:space="preserve">Jesus; Seed; Kingdom of God; Discipleship; Absorbed / related source concepts: Parable of the Growing Seed</x:t>
        </x:is>
      </x:c>
      <x:c r="N305" s="231" t="inlineStr">
        <x:is>
          <x:t xml:space="preserve">Idea</x:t>
        </x:is>
      </x:c>
      <x:c r="O305" s="231" t="str">
        <x:v>The Growing Seed remains a distinct related parable; it is not a component of the Sower narrative.</x:v>
      </x:c>
      <x:c r="P305" s="231" t="inlineStr">
        <x:is>
          <x:t xml:space="preserve">Related context — distinct accounts, practices or background:
• Parable of the Growing Seed: Seed grows mysteriously from sowing to harvest while the farmer sleeps and rises. Context: Mark 4:26–29 | Shared canon. Boundary: A separate parable, not an episode within the Sower.</x:t>
        </x:is>
      </x:c>
      <x:c r="Q305" s="247" t="n"/>
      <x:c r="R305" s="247" t="n"/>
      <x:c r="S305" s="214" t="inlineStr">
        <x:is>
          <x:t xml:space="preserve">Open for review</x:t>
        </x:is>
      </x:c>
    </x:row>
    <x:row r="306" s="202" customFormat="1" ht="56" customHeight="1">
      <x:c r="A306" s="231" t="inlineStr">
        <x:is>
          <x:t xml:space="preserve">PDV-002</x:t>
        </x:is>
      </x:c>
      <x:c r="B306" s="231" t="inlineStr">
        <x:is>
          <x:t xml:space="preserve">Parable of the Weeds Among the Wheat</x:t>
        </x:is>
      </x:c>
      <x:c r="C306" s="231" t="inlineStr">
        <x:is>
          <x:t xml:space="preserve">Scripture</x:t>
        </x:is>
      </x:c>
      <x:c r="D306" s="231" t="inlineStr">
        <x:is>
          <x:t xml:space="preserve">Parables, Dreams &amp; Visions — Shared Canon</x:t>
        </x:is>
      </x:c>
      <x:c r="E306" s="231" t="inlineStr">
        <x:is>
          <x:t xml:space="preserve">Parable</x:t>
        </x:is>
      </x:c>
      <x:c r="F306" s="231" t="inlineStr">
        <x:is>
          <x:t xml:space="preserve">An enemy sows weeds among wheat, and both are allowed to grow until the harvest.</x:t>
        </x:is>
      </x:c>
      <x:c r="G306" s="231" t="n">
        <x:v>4</x:v>
      </x:c>
      <x:c r="H306" s="231" t="inlineStr">
        <x:is>
          <x:t xml:space="preserve">4 — Major</x:t>
        </x:is>
      </x:c>
      <x:c r="I306" s="231" t="inlineStr">
        <x:is>
          <x:t xml:space="preserve">Exceptional</x:t>
        </x:is>
      </x:c>
      <x:c r="J306" s="231" t="str">
        <x:v>Uncommon</x:v>
      </x:c>
      <x:c r="K306" s="231" t="inlineStr">
        <x:is>
          <x:t xml:space="preserve">Maybe</x:t>
        </x:is>
      </x:c>
      <x:c r="L306" s="231" t="inlineStr">
        <x:is>
          <x:t xml:space="preserve">Matthew 13:24–30, 36–43 | Shared canon</x:t>
        </x:is>
      </x:c>
      <x:c r="M306" s="231" t="inlineStr">
        <x:is>
          <x:t xml:space="preserve">Kingdom of God; Final Judgment; Harvest</x:t>
        </x:is>
      </x:c>
      <x:c r="N306" s="231" t="inlineStr">
        <x:is>
          <x:t xml:space="preserve">Idea</x:t>
        </x:is>
      </x:c>
      <x:c r="O306" s="231" t="str">
        <x:v>v20: User approved the v19 rarity baseline: Rare → Uncommon. Tier approved; artwork completion is not implied. Rationale and conditions: Rarity Review.</x:v>
      </x:c>
      <x:c r="P306" s="231" t="n"/>
      <x:c r="Q306" s="247" t="n"/>
      <x:c r="R306" s="247" t="n"/>
      <x:c r="S306" s="214" t="inlineStr">
        <x:is>
          <x:t xml:space="preserve">Open for review</x:t>
        </x:is>
      </x:c>
    </x:row>
    <x:row r="307" s="202" customFormat="1" ht="25.5" customHeight="1">
      <x:c r="A307" s="231" t="inlineStr">
        <x:is>
          <x:t xml:space="preserve">PDV-003</x:t>
        </x:is>
      </x:c>
      <x:c r="B307" s="231" t="inlineStr">
        <x:is>
          <x:t xml:space="preserve">Parable of the Mustard Seed</x:t>
        </x:is>
      </x:c>
      <x:c r="C307" s="231" t="inlineStr">
        <x:is>
          <x:t xml:space="preserve">Scripture</x:t>
        </x:is>
      </x:c>
      <x:c r="D307" s="231" t="inlineStr">
        <x:is>
          <x:t xml:space="preserve">Parables, Dreams &amp; Visions — Shared Canon</x:t>
        </x:is>
      </x:c>
      <x:c r="E307" s="231" t="inlineStr">
        <x:is>
          <x:t xml:space="preserve">Parable</x:t>
        </x:is>
      </x:c>
      <x:c r="F307" s="231" t="inlineStr">
        <x:is>
          <x:t xml:space="preserve">The kingdom is compared to a tiny seed that grows into an unexpectedly large plant.</x:t>
        </x:is>
      </x:c>
      <x:c r="G307" s="231" t="n">
        <x:v>4</x:v>
      </x:c>
      <x:c r="H307" s="231" t="inlineStr">
        <x:is>
          <x:t xml:space="preserve">4 — Major</x:t>
        </x:is>
      </x:c>
      <x:c r="I307" s="231" t="inlineStr">
        <x:is>
          <x:t xml:space="preserve">Exceptional</x:t>
        </x:is>
      </x:c>
      <x:c r="J307" s="231" t="str">
        <x:v>Uncommon</x:v>
      </x:c>
      <x:c r="K307" s="231" t="inlineStr">
        <x:is>
          <x:t xml:space="preserve">Maybe</x:t>
        </x:is>
      </x:c>
      <x:c r="L307" s="231" t="inlineStr">
        <x:is>
          <x:t xml:space="preserve">Matthew 13:31–32; Mark 4:30–32; Luke 13:18–19 | Shared canon</x:t>
        </x:is>
      </x:c>
      <x:c r="M307" s="231" t="inlineStr">
        <x:is>
          <x:t xml:space="preserve">Kingdom of God; Growth; Seed; Absorbed / related source concepts: Mustard Seed</x:t>
        </x:is>
      </x:c>
      <x:c r="N307" s="231" t="inlineStr">
        <x:is>
          <x:t xml:space="preserve">Idea</x:t>
        </x:is>
      </x:c>
      <x:c r="O307" s="231" t="str">
        <x:v>v20: User approved the v19 rarity baseline: Rare → Uncommon. Tier approved; artwork completion is not implied. Rationale and conditions: Rarity Review.</x:v>
      </x:c>
      <x:c r="P307" s="231" t="inlineStr">
        <x:is>
          <x:t xml:space="preserve">About this subject / absorbed material:
• Mustard Seed: A tiny seed becomes one of Jesus' most memorable images for the kingdom and for faith. Context: Matthew 13:31–32; 17:20; Mark 4:30–32 | Gospel teaching | Shared canon.</x:t>
        </x:is>
      </x:c>
      <x:c r="Q307" s="247" t="n"/>
      <x:c r="R307" s="247" t="n"/>
      <x:c r="S307" s="214" t="inlineStr">
        <x:is>
          <x:t xml:space="preserve">Open for review</x:t>
        </x:is>
      </x:c>
    </x:row>
    <x:row r="308" s="202" customFormat="1" ht="38.25" customHeight="1">
      <x:c r="A308" s="231" t="inlineStr">
        <x:is>
          <x:t xml:space="preserve">PDV-004</x:t>
        </x:is>
      </x:c>
      <x:c r="B308" s="231" t="inlineStr">
        <x:is>
          <x:t xml:space="preserve">Parable of the Leaven</x:t>
        </x:is>
      </x:c>
      <x:c r="C308" s="231" t="inlineStr">
        <x:is>
          <x:t xml:space="preserve">Scripture</x:t>
        </x:is>
      </x:c>
      <x:c r="D308" s="231" t="inlineStr">
        <x:is>
          <x:t xml:space="preserve">Parables, Dreams &amp; Visions — Shared Canon</x:t>
        </x:is>
      </x:c>
      <x:c r="E308" s="231" t="inlineStr">
        <x:is>
          <x:t xml:space="preserve">Parable</x:t>
        </x:is>
      </x:c>
      <x:c r="F308" s="231" t="inlineStr">
        <x:is>
          <x:t xml:space="preserve">A small amount of leaven works invisibly through a large measure of flour, picturing the kingdom's pervasive growth.</x:t>
        </x:is>
      </x:c>
      <x:c r="G308" s="231" t="n">
        <x:v>3</x:v>
      </x:c>
      <x:c r="H308" s="231" t="inlineStr">
        <x:is>
          <x:t xml:space="preserve">3 — Significant</x:t>
        </x:is>
      </x:c>
      <x:c r="I308" s="231" t="inlineStr">
        <x:is>
          <x:t xml:space="preserve">High</x:t>
        </x:is>
      </x:c>
      <x:c r="J308" s="231" t="str">
        <x:v>Uncommon</x:v>
      </x:c>
      <x:c r="K308" s="231" t="inlineStr">
        <x:is>
          <x:t xml:space="preserve">No</x:t>
        </x:is>
      </x:c>
      <x:c r="L308" s="231" t="inlineStr">
        <x:is>
          <x:t xml:space="preserve">Matthew 13:33; Luke 13:20–21 | Shared canon</x:t>
        </x:is>
      </x:c>
      <x:c r="M308" s="231" t="inlineStr">
        <x:is>
          <x:t xml:space="preserve">Kingdom of God; Bread; Growth</x:t>
        </x:is>
      </x:c>
      <x:c r="N308" s="231" t="inlineStr">
        <x:is>
          <x:t xml:space="preserve">Idea</x:t>
        </x:is>
      </x:c>
      <x:c r="O308" s="231"/>
      <x:c r="P308" s="231" t="n"/>
      <x:c r="Q308" s="247" t="n"/>
      <x:c r="R308" s="247" t="n"/>
      <x:c r="S308" s="214" t="inlineStr">
        <x:is>
          <x:t xml:space="preserve">Open for review</x:t>
        </x:is>
      </x:c>
    </x:row>
    <x:row r="309" s="202" customFormat="1" ht="68" customHeight="1">
      <x:c r="A309" s="231" t="inlineStr">
        <x:is>
          <x:t xml:space="preserve">PDV-005</x:t>
        </x:is>
      </x:c>
      <x:c r="B309" s="231" t="inlineStr">
        <x:is>
          <x:t xml:space="preserve">Parables of the Hidden Treasure and Pearl of Great Price</x:t>
        </x:is>
      </x:c>
      <x:c r="C309" s="231" t="inlineStr">
        <x:is>
          <x:t xml:space="preserve">Scripture</x:t>
        </x:is>
      </x:c>
      <x:c r="D309" s="231" t="inlineStr">
        <x:is>
          <x:t xml:space="preserve">Parables, Dreams &amp; Visions — Shared Canon</x:t>
        </x:is>
      </x:c>
      <x:c r="E309" s="231" t="inlineStr">
        <x:is>
          <x:t xml:space="preserve">Parable</x:t>
        </x:is>
      </x:c>
      <x:c r="F309" s="231" t="inlineStr">
        <x:is>
          <x:t xml:space="preserve">Combines Jesus' paired kingdom parables of the hidden treasure and the pearl of great price, each portraying a discovery worth surrendering everything else to obtain.</x:t>
        </x:is>
      </x:c>
      <x:c r="G309" s="231" t="n">
        <x:v>4</x:v>
      </x:c>
      <x:c r="H309" s="231" t="inlineStr">
        <x:is>
          <x:t xml:space="preserve">4 — Major</x:t>
        </x:is>
      </x:c>
      <x:c r="I309" s="231" t="inlineStr">
        <x:is>
          <x:t xml:space="preserve">Exceptional</x:t>
        </x:is>
      </x:c>
      <x:c r="J309" s="231" t="str">
        <x:v>Rare</x:v>
      </x:c>
      <x:c r="K309" s="231" t="inlineStr">
        <x:is>
          <x:t xml:space="preserve">Maybe</x:t>
        </x:is>
      </x:c>
      <x:c r="L309" s="231" t="inlineStr">
        <x:is>
          <x:t xml:space="preserve">Matthew 13:44–46 | Shared canon</x:t>
        </x:is>
      </x:c>
      <x:c r="M309" s="231" t="inlineStr">
        <x:is>
          <x:t xml:space="preserve">Kingdom of God; Treasure; Joy; Absorbed / related source concepts: Parable of the Pearl of Great Price</x:t>
        </x:is>
      </x:c>
      <x:c r="N309" s="231" t="inlineStr">
        <x:is>
          <x:t xml:space="preserve">Idea</x:t>
        </x:is>
      </x:c>
      <x:c r="O309" s="231" t="str">
        <x:v>A paired catalog identity covering distinct parables; keep each story's details separate.</x:v>
      </x:c>
      <x:c r="P309" s="231" t="inlineStr">
        <x:is>
          <x:t xml:space="preserve">About this subject / absorbed material:
• Parable of the Pearl of Great Price: A merchant finds one pearl of surpassing value and sells everything to possess it. Context: Matthew 13:45–46 | Shared canon.</x:t>
        </x:is>
      </x:c>
      <x:c r="Q309" s="247" t="n"/>
      <x:c r="R309" s="247" t="n"/>
      <x:c r="S309" s="214" t="inlineStr">
        <x:is>
          <x:t xml:space="preserve">Open for review</x:t>
        </x:is>
      </x:c>
    </x:row>
    <x:row r="310">
      <x:c r="A310" s="231" t="inlineStr">
        <x:is>
          <x:t xml:space="preserve">PDV-006</x:t>
        </x:is>
      </x:c>
      <x:c r="B310" s="231" t="inlineStr">
        <x:is>
          <x:t xml:space="preserve">Parable of the Dragnet</x:t>
        </x:is>
      </x:c>
      <x:c r="C310" s="231" t="inlineStr">
        <x:is>
          <x:t xml:space="preserve">Scripture</x:t>
        </x:is>
      </x:c>
      <x:c r="D310" s="231" t="inlineStr">
        <x:is>
          <x:t xml:space="preserve">Parables, Dreams &amp; Visions — Shared Canon</x:t>
        </x:is>
      </x:c>
      <x:c r="E310" s="231" t="inlineStr">
        <x:is>
          <x:t xml:space="preserve">Parable</x:t>
        </x:is>
      </x:c>
      <x:c r="F310" s="231" t="inlineStr">
        <x:is>
          <x:t xml:space="preserve">A fishing net gathers every kind of fish before the catch is sorted at the shore.</x:t>
        </x:is>
      </x:c>
      <x:c r="G310" s="231" t="n">
        <x:v>3</x:v>
      </x:c>
      <x:c r="H310" s="231" t="inlineStr">
        <x:is>
          <x:t xml:space="preserve">3 — Significant</x:t>
        </x:is>
      </x:c>
      <x:c r="I310" s="231" t="inlineStr">
        <x:is>
          <x:t xml:space="preserve">Exceptional</x:t>
        </x:is>
      </x:c>
      <x:c r="J310" s="231" t="str">
        <x:v>Uncommon</x:v>
      </x:c>
      <x:c r="K310" s="231" t="inlineStr">
        <x:is>
          <x:t xml:space="preserve">Maybe</x:t>
        </x:is>
      </x:c>
      <x:c r="L310" s="231" t="inlineStr">
        <x:is>
          <x:t xml:space="preserve">Matthew 13:47–50 | Shared canon</x:t>
        </x:is>
      </x:c>
      <x:c r="M310" s="231" t="inlineStr">
        <x:is>
          <x:t xml:space="preserve">Kingdom of God; Fishing; Final Judgment</x:t>
        </x:is>
      </x:c>
      <x:c r="N310" s="231" t="inlineStr">
        <x:is>
          <x:t xml:space="preserve">Idea</x:t>
        </x:is>
      </x:c>
      <x:c r="O310" s="231"/>
      <x:c r="P310" s="231" t="n"/>
      <x:c r="Q310" s="247" t="n"/>
      <x:c r="R310" s="247" t="n"/>
      <x:c r="S310" s="214" t="inlineStr">
        <x:is>
          <x:t xml:space="preserve">Open for review</x:t>
        </x:is>
      </x:c>
    </x:row>
    <x:row r="311" s="202" customFormat="1" ht="38.25" customHeight="1">
      <x:c r="A311" s="231" t="inlineStr">
        <x:is>
          <x:t xml:space="preserve">PDV-007</x:t>
        </x:is>
      </x:c>
      <x:c r="B311" s="231" t="inlineStr">
        <x:is>
          <x:t xml:space="preserve">Parable of the Lost Sheep</x:t>
        </x:is>
      </x:c>
      <x:c r="C311" s="231" t="inlineStr">
        <x:is>
          <x:t xml:space="preserve">Scripture</x:t>
        </x:is>
      </x:c>
      <x:c r="D311" s="231" t="inlineStr">
        <x:is>
          <x:t xml:space="preserve">Parables, Dreams &amp; Visions — Shared Canon</x:t>
        </x:is>
      </x:c>
      <x:c r="E311" s="231" t="inlineStr">
        <x:is>
          <x:t xml:space="preserve">Parable</x:t>
        </x:is>
      </x:c>
      <x:c r="F311" s="231" t="inlineStr">
        <x:is>
          <x:t xml:space="preserve">A shepherd leaves the ninety-nine to seek one lost sheep and rejoices when it is found.</x:t>
        </x:is>
      </x:c>
      <x:c r="G311" s="231" t="n">
        <x:v>5</x:v>
      </x:c>
      <x:c r="H311" s="231" t="inlineStr">
        <x:is>
          <x:t xml:space="preserve">5 — Foundational</x:t>
        </x:is>
      </x:c>
      <x:c r="I311" s="231" t="inlineStr">
        <x:is>
          <x:t xml:space="preserve">Exceptional</x:t>
        </x:is>
      </x:c>
      <x:c r="J311" s="231" t="str">
        <x:v>Extraordinary</x:v>
      </x:c>
      <x:c r="K311" s="231" t="inlineStr">
        <x:is>
          <x:t xml:space="preserve">Yes</x:t>
        </x:is>
      </x:c>
      <x:c r="L311" s="231" t="inlineStr">
        <x:is>
          <x:t xml:space="preserve">Matthew 18:12–14; Luke 15:3–7 | Shared canon</x:t>
        </x:is>
      </x:c>
      <x:c r="M311" s="231" t="inlineStr">
        <x:is>
          <x:t xml:space="preserve">Good Shepherd; Repentance; Mercy</x:t>
        </x:is>
      </x:c>
      <x:c r="N311" s="231" t="inlineStr">
        <x:is>
          <x:t xml:space="preserve">Idea</x:t>
        </x:is>
      </x:c>
      <x:c r="O311" s="231"/>
      <x:c r="P311" s="231" t="n"/>
      <x:c r="Q311" s="247" t="n"/>
      <x:c r="R311" s="247" t="n"/>
      <x:c r="S311" s="214" t="inlineStr">
        <x:is>
          <x:t xml:space="preserve">Open for review</x:t>
        </x:is>
      </x:c>
    </x:row>
    <x:row r="312" s="202" customFormat="1" ht="25.5" customHeight="1">
      <x:c r="A312" s="231" t="inlineStr">
        <x:is>
          <x:t xml:space="preserve">PDV-008</x:t>
        </x:is>
      </x:c>
      <x:c r="B312" s="231" t="inlineStr">
        <x:is>
          <x:t xml:space="preserve">Parable of the Lost Coin</x:t>
        </x:is>
      </x:c>
      <x:c r="C312" s="231" t="inlineStr">
        <x:is>
          <x:t xml:space="preserve">Scripture</x:t>
        </x:is>
      </x:c>
      <x:c r="D312" s="231" t="inlineStr">
        <x:is>
          <x:t xml:space="preserve">Parables, Dreams &amp; Visions — Shared Canon</x:t>
        </x:is>
      </x:c>
      <x:c r="E312" s="231" t="inlineStr">
        <x:is>
          <x:t xml:space="preserve">Parable</x:t>
        </x:is>
      </x:c>
      <x:c r="F312" s="231" t="inlineStr">
        <x:is>
          <x:t xml:space="preserve">A woman searches her house carefully for one lost coin and celebrates when she finds it.</x:t>
        </x:is>
      </x:c>
      <x:c r="G312" s="231" t="n">
        <x:v>4</x:v>
      </x:c>
      <x:c r="H312" s="231" t="inlineStr">
        <x:is>
          <x:t xml:space="preserve">4 — Major</x:t>
        </x:is>
      </x:c>
      <x:c r="I312" s="231" t="inlineStr">
        <x:is>
          <x:t xml:space="preserve">Exceptional</x:t>
        </x:is>
      </x:c>
      <x:c r="J312" s="231" t="str">
        <x:v>Uncommon</x:v>
      </x:c>
      <x:c r="K312" s="231" t="inlineStr">
        <x:is>
          <x:t xml:space="preserve">Maybe</x:t>
        </x:is>
      </x:c>
      <x:c r="L312" s="231" t="inlineStr">
        <x:is>
          <x:t xml:space="preserve">Luke 15:8–10 | Shared canon</x:t>
        </x:is>
      </x:c>
      <x:c r="M312" s="231" t="inlineStr">
        <x:is>
          <x:t xml:space="preserve">Repentance; Joy; Lost Sheep; Absorbed / related source concepts: The Lost Coin</x:t>
        </x:is>
      </x:c>
      <x:c r="N312" s="231" t="inlineStr">
        <x:is>
          <x:t xml:space="preserve">Idea</x:t>
        </x:is>
      </x:c>
      <x:c r="O312" s="231" t="str">
        <x:v>v20: User approved the v19 rarity baseline: Rare → Uncommon. Tier approved; artwork completion is not implied. Rationale and conditions: Rarity Review.</x:v>
      </x:c>
      <x:c r="P312" s="231" t="inlineStr">
        <x:is>
          <x:t xml:space="preserve">About this subject / absorbed material:
• The Lost Coin: A lost silver coin recovered after careful searching forms one of Luke's three parables of the lost and found. Context: Luke 15:8–10 | Gospel teaching | Shared canon.</x:t>
        </x:is>
      </x:c>
      <x:c r="Q312" s="247" t="n"/>
      <x:c r="R312" s="247" t="n"/>
      <x:c r="S312" s="214" t="inlineStr">
        <x:is>
          <x:t xml:space="preserve">Open for review</x:t>
        </x:is>
      </x:c>
    </x:row>
    <x:row r="313" s="202" customFormat="1" ht="56" customHeight="1">
      <x:c r="A313" s="231" t="inlineStr">
        <x:is>
          <x:t xml:space="preserve">PDV-009</x:t>
        </x:is>
      </x:c>
      <x:c r="B313" s="231" t="inlineStr">
        <x:is>
          <x:t xml:space="preserve">Parable of the Prodigal Son</x:t>
        </x:is>
      </x:c>
      <x:c r="C313" s="231" t="inlineStr">
        <x:is>
          <x:t xml:space="preserve">Scripture</x:t>
        </x:is>
      </x:c>
      <x:c r="D313" s="231" t="inlineStr">
        <x:is>
          <x:t xml:space="preserve">Parables, Dreams &amp; Visions — Shared Canon</x:t>
        </x:is>
      </x:c>
      <x:c r="E313" s="231" t="inlineStr">
        <x:is>
          <x:t xml:space="preserve">Parable</x:t>
        </x:is>
      </x:c>
      <x:c r="F313" s="231" t="inlineStr">
        <x:is>
          <x:t xml:space="preserve">A father welcomes home a ruined younger son while confronting the resentment of the elder brother.</x:t>
        </x:is>
      </x:c>
      <x:c r="G313" s="231" t="n">
        <x:v>5</x:v>
      </x:c>
      <x:c r="H313" s="231" t="inlineStr">
        <x:is>
          <x:t xml:space="preserve">5 — Foundational</x:t>
        </x:is>
      </x:c>
      <x:c r="I313" s="231" t="inlineStr">
        <x:is>
          <x:t xml:space="preserve">Exceptional</x:t>
        </x:is>
      </x:c>
      <x:c r="J313" s="231" t="str">
        <x:v>Legendary</x:v>
      </x:c>
      <x:c r="K313" s="231" t="inlineStr">
        <x:is>
          <x:t xml:space="preserve">Yes</x:t>
        </x:is>
      </x:c>
      <x:c r="L313" s="231" t="inlineStr">
        <x:is>
          <x:t xml:space="preserve">Luke 15:11–32 | Shared canon</x:t>
        </x:is>
      </x:c>
      <x:c r="M313" s="231" t="inlineStr">
        <x:is>
          <x:t xml:space="preserve">Repentance; Forgiveness; Mercy; Fatherhood</x:t>
        </x:is>
      </x:c>
      <x:c r="N313" s="231" t="inlineStr">
        <x:is>
          <x:t xml:space="preserve">Idea</x:t>
        </x:is>
      </x:c>
      <x:c r="O313" s="231"/>
      <x:c r="P313" s="231" t="n"/>
      <x:c r="Q313" s="247" t="n"/>
      <x:c r="R313" s="247" t="n"/>
      <x:c r="S313" s="214" t="inlineStr">
        <x:is>
          <x:t xml:space="preserve">Open for review</x:t>
        </x:is>
      </x:c>
    </x:row>
    <x:row r="314" s="202" customFormat="1" ht="68" customHeight="1">
      <x:c r="A314" s="231" t="inlineStr">
        <x:is>
          <x:t xml:space="preserve">PDV-010</x:t>
        </x:is>
      </x:c>
      <x:c r="B314" s="231" t="inlineStr">
        <x:is>
          <x:t xml:space="preserve">Parable of the Good Samaritan</x:t>
        </x:is>
      </x:c>
      <x:c r="C314" s="231" t="inlineStr">
        <x:is>
          <x:t xml:space="preserve">Scripture</x:t>
        </x:is>
      </x:c>
      <x:c r="D314" s="231" t="inlineStr">
        <x:is>
          <x:t xml:space="preserve">Parables, Dreams &amp; Visions — Shared Canon</x:t>
        </x:is>
      </x:c>
      <x:c r="E314" s="231" t="inlineStr">
        <x:is>
          <x:t xml:space="preserve">Parable</x:t>
        </x:is>
      </x:c>
      <x:c r="F314" s="231" t="inlineStr">
        <x:is>
          <x:t xml:space="preserve">A despised outsider becomes the true neighbor by rescuing and caring for a wounded man.</x:t>
        </x:is>
      </x:c>
      <x:c r="G314" s="231" t="n">
        <x:v>5</x:v>
      </x:c>
      <x:c r="H314" s="231" t="inlineStr">
        <x:is>
          <x:t xml:space="preserve">5 — Foundational</x:t>
        </x:is>
      </x:c>
      <x:c r="I314" s="231" t="inlineStr">
        <x:is>
          <x:t xml:space="preserve">Exceptional</x:t>
        </x:is>
      </x:c>
      <x:c r="J314" s="231" t="str">
        <x:v>Extraordinary</x:v>
      </x:c>
      <x:c r="K314" s="231" t="inlineStr">
        <x:is>
          <x:t xml:space="preserve">Yes</x:t>
        </x:is>
      </x:c>
      <x:c r="L314" s="231" t="inlineStr">
        <x:is>
          <x:t xml:space="preserve">Luke 10:25–37 | Shared canon</x:t>
        </x:is>
      </x:c>
      <x:c r="M314" s="231" t="inlineStr">
        <x:is>
          <x:t xml:space="preserve">Love of Neighbor; Mercy; Jericho Road</x:t>
        </x:is>
      </x:c>
      <x:c r="N314" s="231" t="inlineStr">
        <x:is>
          <x:t xml:space="preserve">Idea</x:t>
        </x:is>
      </x:c>
      <x:c r="O314" s="231" t="str">
        <x:v>Migrated from the former Biblical Events card.
v16 approved rarity decision: Legendary -&gt; Extraordinary. User chose to remove this card from Legendary; retain it as Extraordinary, not as a roster cut. Component scores and the original scoring rationale are unchanged; diagnostic differences remain for the later calibration pass. This approves rarity only, not finished artwork or a hero-art budget. Earlier rarity notes are historical.</x:v>
      </x:c>
      <x:c r="P314" s="231" t="n"/>
      <x:c r="Q314" s="247" t="n"/>
      <x:c r="R314" s="247" t="n"/>
      <x:c r="S314" s="214" t="inlineStr">
        <x:is>
          <x:t xml:space="preserve">Open for review</x:t>
        </x:is>
      </x:c>
    </x:row>
    <x:row r="315" s="202" customFormat="1" ht="25.5" customHeight="1">
      <x:c r="A315" s="231" t="inlineStr">
        <x:is>
          <x:t xml:space="preserve">PDV-011</x:t>
        </x:is>
      </x:c>
      <x:c r="B315" s="231" t="inlineStr">
        <x:is>
          <x:t xml:space="preserve">Parable of the Unforgiving Servant</x:t>
        </x:is>
      </x:c>
      <x:c r="C315" s="231" t="inlineStr">
        <x:is>
          <x:t xml:space="preserve">Scripture</x:t>
        </x:is>
      </x:c>
      <x:c r="D315" s="231" t="inlineStr">
        <x:is>
          <x:t xml:space="preserve">Parables, Dreams &amp; Visions — Shared Canon</x:t>
        </x:is>
      </x:c>
      <x:c r="E315" s="231" t="inlineStr">
        <x:is>
          <x:t xml:space="preserve">Parable</x:t>
        </x:is>
      </x:c>
      <x:c r="F315" s="231" t="inlineStr">
        <x:is>
          <x:t xml:space="preserve">A servant forgiven an enormous debt refuses mercy to a fellow servant who owes him far less.</x:t>
        </x:is>
      </x:c>
      <x:c r="G315" s="231" t="n">
        <x:v>4</x:v>
      </x:c>
      <x:c r="H315" s="231" t="inlineStr">
        <x:is>
          <x:t xml:space="preserve">4 — Major</x:t>
        </x:is>
      </x:c>
      <x:c r="I315" s="231" t="inlineStr">
        <x:is>
          <x:t xml:space="preserve">Exceptional</x:t>
        </x:is>
      </x:c>
      <x:c r="J315" s="231" t="str">
        <x:v>Rare</x:v>
      </x:c>
      <x:c r="K315" s="231" t="inlineStr">
        <x:is>
          <x:t xml:space="preserve">Maybe</x:t>
        </x:is>
      </x:c>
      <x:c r="L315" s="231" t="inlineStr">
        <x:is>
          <x:t xml:space="preserve">Matthew 18:23–35 | Shared canon</x:t>
        </x:is>
      </x:c>
      <x:c r="M315" s="231" t="inlineStr">
        <x:is>
          <x:t xml:space="preserve">Forgiveness; Mercy; Debt; Absorbed / related source concepts: Parable of the Two Debtors</x:t>
        </x:is>
      </x:c>
      <x:c r="N315" s="231" t="inlineStr">
        <x:is>
          <x:t xml:space="preserve">Idea</x:t>
        </x:is>
      </x:c>
      <x:c r="O315" s="231" t="str">
        <x:v>The Two Debtors is related context, not the same parable.</x:v>
      </x:c>
      <x:c r="P315" s="231" t="inlineStr">
        <x:is>
          <x:t xml:space="preserve">Related context — distinct accounts, practices or background:
• Parable of the Two Debtors: Two debtors are forgiven unequal sums, exposing the relationship between forgiveness, gratitude, and love. Context: Luke 7:41–43 | Shared canon. Boundary: A separate teaching narrative; do not combine its characters with the Unforgiving Servant.</x:t>
        </x:is>
      </x:c>
      <x:c r="Q315" s="247" t="n"/>
      <x:c r="R315" s="247" t="n"/>
      <x:c r="S315" s="214" t="inlineStr">
        <x:is>
          <x:t xml:space="preserve">Open for review</x:t>
        </x:is>
      </x:c>
    </x:row>
    <x:row r="316">
      <x:c r="A316" s="231" t="inlineStr">
        <x:is>
          <x:t xml:space="preserve">PDV-012</x:t>
        </x:is>
      </x:c>
      <x:c r="B316" s="231" t="inlineStr">
        <x:is>
          <x:t xml:space="preserve">Parable of the Laborers in the Vineyard</x:t>
        </x:is>
      </x:c>
      <x:c r="C316" s="231" t="inlineStr">
        <x:is>
          <x:t xml:space="preserve">Scripture</x:t>
        </x:is>
      </x:c>
      <x:c r="D316" s="231" t="inlineStr">
        <x:is>
          <x:t xml:space="preserve">Parables, Dreams &amp; Visions — Shared Canon</x:t>
        </x:is>
      </x:c>
      <x:c r="E316" s="231" t="inlineStr">
        <x:is>
          <x:t xml:space="preserve">Parable</x:t>
        </x:is>
      </x:c>
      <x:c r="F316" s="231" t="inlineStr">
        <x:is>
          <x:t xml:space="preserve">Workers hired at different hours receive the same wage, challenging assumptions about merit and generosity.</x:t>
        </x:is>
      </x:c>
      <x:c r="G316" s="231" t="n">
        <x:v>4</x:v>
      </x:c>
      <x:c r="H316" s="231" t="inlineStr">
        <x:is>
          <x:t xml:space="preserve">4 — Major</x:t>
        </x:is>
      </x:c>
      <x:c r="I316" s="231" t="inlineStr">
        <x:is>
          <x:t xml:space="preserve">Exceptional</x:t>
        </x:is>
      </x:c>
      <x:c r="J316" s="231" t="str">
        <x:v>Uncommon</x:v>
      </x:c>
      <x:c r="K316" s="231" t="inlineStr">
        <x:is>
          <x:t xml:space="preserve">Maybe</x:t>
        </x:is>
      </x:c>
      <x:c r="L316" s="231" t="inlineStr">
        <x:is>
          <x:t xml:space="preserve">Matthew 20:1–16 | Shared canon</x:t>
        </x:is>
      </x:c>
      <x:c r="M316" s="231" t="inlineStr">
        <x:is>
          <x:t xml:space="preserve">Kingdom of God; Vineyard; Grace</x:t>
        </x:is>
      </x:c>
      <x:c r="N316" s="231" t="inlineStr">
        <x:is>
          <x:t xml:space="preserve">Idea</x:t>
        </x:is>
      </x:c>
      <x:c r="O316" s="231" t="str">
        <x:v>v20: User approved the v19 rarity baseline: Rare → Uncommon. Tier approved; artwork completion is not implied. Rationale and conditions: Rarity Review.</x:v>
      </x:c>
      <x:c r="P316" s="231" t="n"/>
      <x:c r="Q316" s="247" t="n"/>
      <x:c r="R316" s="247" t="n"/>
      <x:c r="S316" s="214" t="inlineStr">
        <x:is>
          <x:t xml:space="preserve">Open for review</x:t>
        </x:is>
      </x:c>
    </x:row>
    <x:row r="317" s="202" customFormat="1" ht="25.5" customHeight="1">
      <x:c r="A317" s="231" t="inlineStr">
        <x:is>
          <x:t xml:space="preserve">PDV-013</x:t>
        </x:is>
      </x:c>
      <x:c r="B317" s="231" t="inlineStr">
        <x:is>
          <x:t xml:space="preserve">Parable of the Two Sons</x:t>
        </x:is>
      </x:c>
      <x:c r="C317" s="231" t="inlineStr">
        <x:is>
          <x:t xml:space="preserve">Scripture</x:t>
        </x:is>
      </x:c>
      <x:c r="D317" s="231" t="inlineStr">
        <x:is>
          <x:t xml:space="preserve">Parables, Dreams &amp; Visions — Shared Canon</x:t>
        </x:is>
      </x:c>
      <x:c r="E317" s="231" t="inlineStr">
        <x:is>
          <x:t xml:space="preserve">Parable</x:t>
        </x:is>
      </x:c>
      <x:c r="F317" s="231" t="inlineStr">
        <x:is>
          <x:t xml:space="preserve">One son refuses but later obeys while another promises obedience but does not act.</x:t>
        </x:is>
      </x:c>
      <x:c r="G317" s="231" t="n">
        <x:v>3</x:v>
      </x:c>
      <x:c r="H317" s="231" t="inlineStr">
        <x:is>
          <x:t xml:space="preserve">3 — Significant</x:t>
        </x:is>
      </x:c>
      <x:c r="I317" s="231" t="inlineStr">
        <x:is>
          <x:t xml:space="preserve">High</x:t>
        </x:is>
      </x:c>
      <x:c r="J317" s="231" t="str">
        <x:v>Uncommon</x:v>
      </x:c>
      <x:c r="K317" s="231" t="inlineStr">
        <x:is>
          <x:t xml:space="preserve">No</x:t>
        </x:is>
      </x:c>
      <x:c r="L317" s="231" t="inlineStr">
        <x:is>
          <x:t xml:space="preserve">Matthew 21:28–32 | Shared canon</x:t>
        </x:is>
      </x:c>
      <x:c r="M317" s="231" t="inlineStr">
        <x:is>
          <x:t xml:space="preserve">Obedience; Repentance; Religious Leaders</x:t>
        </x:is>
      </x:c>
      <x:c r="N317" s="231" t="inlineStr">
        <x:is>
          <x:t xml:space="preserve">Idea</x:t>
        </x:is>
      </x:c>
      <x:c r="O317" s="231"/>
      <x:c r="P317" s="231" t="n"/>
      <x:c r="Q317" s="247" t="n"/>
      <x:c r="R317" s="247" t="n"/>
      <x:c r="S317" s="214" t="inlineStr">
        <x:is>
          <x:t xml:space="preserve">Open for review</x:t>
        </x:is>
      </x:c>
    </x:row>
    <x:row r="318" s="202" customFormat="1" ht="38.25" customHeight="1">
      <x:c r="A318" s="231" t="inlineStr">
        <x:is>
          <x:t xml:space="preserve">PDV-014</x:t>
        </x:is>
      </x:c>
      <x:c r="B318" s="231" t="inlineStr">
        <x:is>
          <x:t xml:space="preserve">Parable of the Wicked Tenants</x:t>
        </x:is>
      </x:c>
      <x:c r="C318" s="231" t="inlineStr">
        <x:is>
          <x:t xml:space="preserve">Scripture</x:t>
        </x:is>
      </x:c>
      <x:c r="D318" s="231" t="inlineStr">
        <x:is>
          <x:t xml:space="preserve">Parables, Dreams &amp; Visions — Shared Canon</x:t>
        </x:is>
      </x:c>
      <x:c r="E318" s="231" t="inlineStr">
        <x:is>
          <x:t xml:space="preserve">Parable</x:t>
        </x:is>
      </x:c>
      <x:c r="F318" s="231" t="inlineStr">
        <x:is>
          <x:t xml:space="preserve">Violent tenants reject the landowner's servants and finally kill his son, forming a pointed judgment story.</x:t>
        </x:is>
      </x:c>
      <x:c r="G318" s="231" t="n">
        <x:v>5</x:v>
      </x:c>
      <x:c r="H318" s="231" t="inlineStr">
        <x:is>
          <x:t xml:space="preserve">5 — Foundational</x:t>
        </x:is>
      </x:c>
      <x:c r="I318" s="231" t="inlineStr">
        <x:is>
          <x:t xml:space="preserve">Exceptional</x:t>
        </x:is>
      </x:c>
      <x:c r="J318" s="231" t="str">
        <x:v>Rare</x:v>
      </x:c>
      <x:c r="K318" s="231" t="inlineStr">
        <x:is>
          <x:t xml:space="preserve">Yes</x:t>
        </x:is>
      </x:c>
      <x:c r="L318" s="231" t="inlineStr">
        <x:is>
          <x:t xml:space="preserve">Matthew 21:33–46; Mark 12:1–12; Luke 20:9–19 | Shared canon</x:t>
        </x:is>
      </x:c>
      <x:c r="M318" s="231" t="inlineStr">
        <x:is>
          <x:t xml:space="preserve">Vineyard; Prophets; Son; Judgment</x:t>
        </x:is>
      </x:c>
      <x:c r="N318" s="231" t="inlineStr">
        <x:is>
          <x:t xml:space="preserve">Idea</x:t>
        </x:is>
      </x:c>
      <x:c r="O318" s="231"/>
      <x:c r="P318" s="231" t="n"/>
      <x:c r="Q318" s="247" t="n"/>
      <x:c r="R318" s="247" t="n"/>
      <x:c r="S318" s="214" t="inlineStr">
        <x:is>
          <x:t xml:space="preserve">Open for review</x:t>
        </x:is>
      </x:c>
    </x:row>
    <x:row r="319" s="202" customFormat="1" ht="38.25" customHeight="1">
      <x:c r="A319" s="231" t="inlineStr">
        <x:is>
          <x:t xml:space="preserve">PDV-015</x:t>
        </x:is>
      </x:c>
      <x:c r="B319" s="231" t="inlineStr">
        <x:is>
          <x:t xml:space="preserve">Parables of the Wedding and Great Banquets</x:t>
        </x:is>
      </x:c>
      <x:c r="C319" s="231" t="inlineStr">
        <x:is>
          <x:t xml:space="preserve">Scripture</x:t>
        </x:is>
      </x:c>
      <x:c r="D319" s="231" t="inlineStr">
        <x:is>
          <x:t xml:space="preserve">Parables, Dreams &amp; Visions — Shared Canon</x:t>
        </x:is>
      </x:c>
      <x:c r="E319" s="231" t="inlineStr">
        <x:is>
          <x:t xml:space="preserve">Parable</x:t>
        </x:is>
      </x:c>
      <x:c r="F319" s="231" t="inlineStr">
        <x:is>
          <x:t xml:space="preserve">Combines Jesus' closely related banquet parables into one feast-centered card about invitation, refusal, unexpected guests, and readiness for God's kingdom.</x:t>
        </x:is>
      </x:c>
      <x:c r="G319" s="231" t="n">
        <x:v>4</x:v>
      </x:c>
      <x:c r="H319" s="231" t="inlineStr">
        <x:is>
          <x:t xml:space="preserve">4 — Major</x:t>
        </x:is>
      </x:c>
      <x:c r="I319" s="231" t="inlineStr">
        <x:is>
          <x:t xml:space="preserve">Exceptional</x:t>
        </x:is>
      </x:c>
      <x:c r="J319" s="231" t="str">
        <x:v>Rare</x:v>
      </x:c>
      <x:c r="K319" s="231" t="inlineStr">
        <x:is>
          <x:t xml:space="preserve">Maybe</x:t>
        </x:is>
      </x:c>
      <x:c r="L319" s="231" t="inlineStr">
        <x:is>
          <x:t xml:space="preserve">Matthew 22:1–14; Luke 14:15–24 | Shared canon</x:t>
        </x:is>
      </x:c>
      <x:c r="M319" s="231" t="inlineStr">
        <x:is>
          <x:t xml:space="preserve">Kingdom of God; Banquet; Judgment; Absorbed / related source concepts: Parable of the Great Banquet</x:t>
        </x:is>
      </x:c>
      <x:c r="N319" s="231" t="inlineStr">
        <x:is>
          <x:t xml:space="preserve">Idea</x:t>
        </x:is>
      </x:c>
      <x:c r="O319" s="231" t="str">
        <x:v>A combined catalog identity covering two distinct parables; do not present one synthetic Gospel episode.</x:v>
      </x:c>
      <x:c r="P319" s="231" t="inlineStr">
        <x:is>
          <x:t xml:space="preserve">About this subject / absorbed material:
• Parable of the Great Banquet: Invited guests make excuses, so the host fills the feast with people from the streets and margins. Context: Luke 14:15–24 | Shared canon.</x:t>
        </x:is>
      </x:c>
      <x:c r="Q319" s="247" t="n"/>
      <x:c r="R319" s="247" t="n"/>
      <x:c r="S319" s="214" t="inlineStr">
        <x:is>
          <x:t xml:space="preserve">Open for review</x:t>
        </x:is>
      </x:c>
    </x:row>
    <x:row r="320" s="202" customFormat="1" ht="25.5" customHeight="1">
      <x:c r="A320" s="231" t="inlineStr">
        <x:is>
          <x:t xml:space="preserve">PDV-016</x:t>
        </x:is>
      </x:c>
      <x:c r="B320" s="231" t="inlineStr">
        <x:is>
          <x:t xml:space="preserve">Parable of the Ten Virgins</x:t>
        </x:is>
      </x:c>
      <x:c r="C320" s="231" t="inlineStr">
        <x:is>
          <x:t xml:space="preserve">Scripture</x:t>
        </x:is>
      </x:c>
      <x:c r="D320" s="231" t="inlineStr">
        <x:is>
          <x:t xml:space="preserve">Parables, Dreams &amp; Visions — Shared Canon</x:t>
        </x:is>
      </x:c>
      <x:c r="E320" s="231" t="inlineStr">
        <x:is>
          <x:t xml:space="preserve">Parable</x:t>
        </x:is>
      </x:c>
      <x:c r="F320" s="231" t="inlineStr">
        <x:is>
          <x:t xml:space="preserve">Ten attendants await a delayed bridegroom; only those prepared with oil are ready when he arrives.</x:t>
        </x:is>
      </x:c>
      <x:c r="G320" s="231" t="n">
        <x:v>5</x:v>
      </x:c>
      <x:c r="H320" s="231" t="inlineStr">
        <x:is>
          <x:t xml:space="preserve">5 — Foundational</x:t>
        </x:is>
      </x:c>
      <x:c r="I320" s="231" t="inlineStr">
        <x:is>
          <x:t xml:space="preserve">Exceptional</x:t>
        </x:is>
      </x:c>
      <x:c r="J320" s="231" t="str">
        <x:v>Extraordinary</x:v>
      </x:c>
      <x:c r="K320" s="231" t="inlineStr">
        <x:is>
          <x:t xml:space="preserve">Yes</x:t>
        </x:is>
      </x:c>
      <x:c r="L320" s="231" t="inlineStr">
        <x:is>
          <x:t xml:space="preserve">Matthew 25:1–13 | Shared canon</x:t>
        </x:is>
      </x:c>
      <x:c r="M320" s="231" t="inlineStr">
        <x:is>
          <x:t xml:space="preserve">Watchfulness; Bridegroom; Lamps; Second Coming; Absorbed / related source concepts: Parable of the Watchful Servants</x:t>
        </x:is>
      </x:c>
      <x:c r="N320" s="231" t="inlineStr">
        <x:is>
          <x:t xml:space="preserve">Idea</x:t>
        </x:is>
      </x:c>
      <x:c r="O320" s="231" t="str">
        <x:v>Watchful Servants is a distinct related teaching, not part of this narrative.</x:v>
      </x:c>
      <x:c r="P320" s="231" t="inlineStr">
        <x:is>
          <x:t xml:space="preserve">Related context — distinct accounts, practices or background:
• Parable of the Watchful Servants: Servants remain dressed and ready with lamps burning as they await their master's unexpected return. Context: Luke 12:35–40 | Shared canon. Boundary: A separate watchfulness teaching, not additional characters in the Ten Virgins.</x:t>
        </x:is>
      </x:c>
      <x:c r="Q320" s="247" t="n"/>
      <x:c r="R320" s="247" t="n"/>
      <x:c r="S320" s="214" t="inlineStr">
        <x:is>
          <x:t xml:space="preserve">Open for review</x:t>
        </x:is>
      </x:c>
    </x:row>
    <x:row r="321" s="202" customFormat="1" ht="25.5" customHeight="1">
      <x:c r="A321" s="231" t="inlineStr">
        <x:is>
          <x:t xml:space="preserve">PDV-017</x:t>
        </x:is>
      </x:c>
      <x:c r="B321" s="231" t="inlineStr">
        <x:is>
          <x:t xml:space="preserve">Parable of the Talents</x:t>
        </x:is>
      </x:c>
      <x:c r="C321" s="231" t="inlineStr">
        <x:is>
          <x:t xml:space="preserve">Scripture</x:t>
        </x:is>
      </x:c>
      <x:c r="D321" s="231" t="inlineStr">
        <x:is>
          <x:t xml:space="preserve">Parables, Dreams &amp; Visions — Shared Canon</x:t>
        </x:is>
      </x:c>
      <x:c r="E321" s="231" t="inlineStr">
        <x:is>
          <x:t xml:space="preserve">Parable</x:t>
        </x:is>
      </x:c>
      <x:c r="F321" s="231" t="inlineStr">
        <x:is>
          <x:t xml:space="preserve">Servants receive differing sums to steward during their master's absence and are judged on their faithfulness.</x:t>
        </x:is>
      </x:c>
      <x:c r="G321" s="231" t="n">
        <x:v>5</x:v>
      </x:c>
      <x:c r="H321" s="231" t="inlineStr">
        <x:is>
          <x:t xml:space="preserve">5 — Foundational</x:t>
        </x:is>
      </x:c>
      <x:c r="I321" s="231" t="inlineStr">
        <x:is>
          <x:t xml:space="preserve">Exceptional</x:t>
        </x:is>
      </x:c>
      <x:c r="J321" s="231" t="str">
        <x:v>Rare</x:v>
      </x:c>
      <x:c r="K321" s="231" t="inlineStr">
        <x:is>
          <x:t xml:space="preserve">Yes</x:t>
        </x:is>
      </x:c>
      <x:c r="L321" s="231" t="inlineStr">
        <x:is>
          <x:t xml:space="preserve">Matthew 25:14–30 | Shared canon</x:t>
        </x:is>
      </x:c>
      <x:c r="M321" s="231" t="inlineStr">
        <x:is>
          <x:t xml:space="preserve">Stewardship; Faithfulness; Judgment</x:t>
        </x:is>
      </x:c>
      <x:c r="N321" s="231" t="inlineStr">
        <x:is>
          <x:t xml:space="preserve">Idea</x:t>
        </x:is>
      </x:c>
      <x:c r="O321" s="231"/>
      <x:c r="P321" s="231" t="n"/>
      <x:c r="Q321" s="247" t="n"/>
      <x:c r="R321" s="247" t="n"/>
      <x:c r="S321" s="214" t="inlineStr">
        <x:is>
          <x:t xml:space="preserve">Open for review</x:t>
        </x:is>
      </x:c>
    </x:row>
    <x:row r="322" s="202" customFormat="1" ht="25.5" customHeight="1">
      <x:c r="A322" s="231" t="inlineStr">
        <x:is>
          <x:t xml:space="preserve">PDV-018</x:t>
        </x:is>
      </x:c>
      <x:c r="B322" s="231" t="inlineStr">
        <x:is>
          <x:t xml:space="preserve">The Sheep and the Goats</x:t>
        </x:is>
      </x:c>
      <x:c r="C322" s="231" t="inlineStr">
        <x:is>
          <x:t xml:space="preserve">Scripture</x:t>
        </x:is>
      </x:c>
      <x:c r="D322" s="231" t="inlineStr">
        <x:is>
          <x:t xml:space="preserve">Parables, Dreams &amp; Visions — Shared Canon</x:t>
        </x:is>
      </x:c>
      <x:c r="E322" s="231" t="inlineStr">
        <x:is>
          <x:t xml:space="preserve">Parabolic Teaching</x:t>
        </x:is>
      </x:c>
      <x:c r="F322" s="231" t="inlineStr">
        <x:is>
          <x:t xml:space="preserve">The Son of Man separates the nations like a shepherd separates sheep from goats, linking judgment with mercy shown to 'the least of these.'</x:t>
        </x:is>
      </x:c>
      <x:c r="G322" s="231" t="n">
        <x:v>5</x:v>
      </x:c>
      <x:c r="H322" s="231" t="inlineStr">
        <x:is>
          <x:t xml:space="preserve">5 — Foundational</x:t>
        </x:is>
      </x:c>
      <x:c r="I322" s="231" t="inlineStr">
        <x:is>
          <x:t xml:space="preserve">Exceptional</x:t>
        </x:is>
      </x:c>
      <x:c r="J322" s="231" t="str">
        <x:v>Rare</x:v>
      </x:c>
      <x:c r="K322" s="231" t="inlineStr">
        <x:is>
          <x:t xml:space="preserve">Yes</x:t>
        </x:is>
      </x:c>
      <x:c r="L322" s="231" t="inlineStr">
        <x:is>
          <x:t xml:space="preserve">Matthew 25:31–46 | Shared canon</x:t>
        </x:is>
      </x:c>
      <x:c r="M322" s="231" t="inlineStr">
        <x:is>
          <x:t xml:space="preserve">Final Judgment; Mercy; Son of Man</x:t>
        </x:is>
      </x:c>
      <x:c r="N322" s="231" t="inlineStr">
        <x:is>
          <x:t xml:space="preserve">Idea</x:t>
        </x:is>
      </x:c>
      <x:c r="O322" s="231"/>
      <x:c r="P322" s="231" t="n"/>
      <x:c r="Q322" s="247" t="n"/>
      <x:c r="R322" s="247" t="n"/>
      <x:c r="S322" s="214" t="inlineStr">
        <x:is>
          <x:t xml:space="preserve">Open for review</x:t>
        </x:is>
      </x:c>
    </x:row>
    <x:row r="323">
      <x:c r="A323" s="231" t="inlineStr">
        <x:is>
          <x:t xml:space="preserve">PDV-019</x:t>
        </x:is>
      </x:c>
      <x:c r="B323" s="231" t="inlineStr">
        <x:is>
          <x:t xml:space="preserve">Parable of the Rich Fool</x:t>
        </x:is>
      </x:c>
      <x:c r="C323" s="231" t="inlineStr">
        <x:is>
          <x:t xml:space="preserve">Scripture</x:t>
        </x:is>
      </x:c>
      <x:c r="D323" s="231" t="inlineStr">
        <x:is>
          <x:t xml:space="preserve">Parables, Dreams &amp; Visions — Shared Canon</x:t>
        </x:is>
      </x:c>
      <x:c r="E323" s="231" t="inlineStr">
        <x:is>
          <x:t xml:space="preserve">Parable</x:t>
        </x:is>
      </x:c>
      <x:c r="F323" s="231" t="inlineStr">
        <x:is>
          <x:t xml:space="preserve">A wealthy man builds larger barns for his surplus but dies before enjoying the security he expected.</x:t>
        </x:is>
      </x:c>
      <x:c r="G323" s="231" t="n">
        <x:v>4</x:v>
      </x:c>
      <x:c r="H323" s="231" t="inlineStr">
        <x:is>
          <x:t xml:space="preserve">4 — Major</x:t>
        </x:is>
      </x:c>
      <x:c r="I323" s="231" t="inlineStr">
        <x:is>
          <x:t xml:space="preserve">Exceptional</x:t>
        </x:is>
      </x:c>
      <x:c r="J323" s="231" t="str">
        <x:v>Uncommon</x:v>
      </x:c>
      <x:c r="K323" s="231" t="inlineStr">
        <x:is>
          <x:t xml:space="preserve">Maybe</x:t>
        </x:is>
      </x:c>
      <x:c r="L323" s="231" t="inlineStr">
        <x:is>
          <x:t xml:space="preserve">Luke 12:16–21 | Shared canon</x:t>
        </x:is>
      </x:c>
      <x:c r="M323" s="231" t="inlineStr">
        <x:is>
          <x:t xml:space="preserve">Greed; Wealth; Mortality</x:t>
        </x:is>
      </x:c>
      <x:c r="N323" s="231" t="inlineStr">
        <x:is>
          <x:t xml:space="preserve">Idea</x:t>
        </x:is>
      </x:c>
      <x:c r="O323" s="231" t="str">
        <x:v>v20: User approved the v19 rarity baseline: Rare → Uncommon. Tier approved; artwork completion is not implied. Rationale and conditions: Rarity Review.</x:v>
      </x:c>
      <x:c r="P323" s="231" t="n"/>
      <x:c r="Q323" s="247" t="n"/>
      <x:c r="R323" s="247" t="n"/>
      <x:c r="S323" s="214" t="inlineStr">
        <x:is>
          <x:t xml:space="preserve">Open for review</x:t>
        </x:is>
      </x:c>
    </x:row>
    <x:row r="324" s="202" customFormat="1" ht="25.5" customHeight="1">
      <x:c r="A324" s="231" t="inlineStr">
        <x:is>
          <x:t xml:space="preserve">PDV-020</x:t>
        </x:is>
      </x:c>
      <x:c r="B324" s="231" t="inlineStr">
        <x:is>
          <x:t xml:space="preserve">Parable of the Barren Fig Tree</x:t>
        </x:is>
      </x:c>
      <x:c r="C324" s="231" t="inlineStr">
        <x:is>
          <x:t xml:space="preserve">Scripture</x:t>
        </x:is>
      </x:c>
      <x:c r="D324" s="231" t="inlineStr">
        <x:is>
          <x:t xml:space="preserve">Parables, Dreams &amp; Visions — Shared Canon</x:t>
        </x:is>
      </x:c>
      <x:c r="E324" s="231" t="inlineStr">
        <x:is>
          <x:t xml:space="preserve">Parable</x:t>
        </x:is>
      </x:c>
      <x:c r="F324" s="231" t="inlineStr">
        <x:is>
          <x:t xml:space="preserve">A fruitless fig tree receives one more season of cultivation before judgment.</x:t>
        </x:is>
      </x:c>
      <x:c r="G324" s="231" t="n">
        <x:v>3</x:v>
      </x:c>
      <x:c r="H324" s="231" t="inlineStr">
        <x:is>
          <x:t xml:space="preserve">3 — Significant</x:t>
        </x:is>
      </x:c>
      <x:c r="I324" s="231" t="inlineStr">
        <x:is>
          <x:t xml:space="preserve">Exceptional</x:t>
        </x:is>
      </x:c>
      <x:c r="J324" s="231" t="str">
        <x:v>Uncommon</x:v>
      </x:c>
      <x:c r="K324" s="231" t="inlineStr">
        <x:is>
          <x:t xml:space="preserve">No</x:t>
        </x:is>
      </x:c>
      <x:c r="L324" s="231" t="inlineStr">
        <x:is>
          <x:t xml:space="preserve">Luke 13:6–9 | Shared canon</x:t>
        </x:is>
      </x:c>
      <x:c r="M324" s="231" t="inlineStr">
        <x:is>
          <x:t xml:space="preserve">Repentance; Fig Tree; Patience</x:t>
        </x:is>
      </x:c>
      <x:c r="N324" s="231" t="inlineStr">
        <x:is>
          <x:t xml:space="preserve">Idea</x:t>
        </x:is>
      </x:c>
      <x:c r="O324" s="231"/>
      <x:c r="P324" s="231" t="n"/>
      <x:c r="Q324" s="247" t="n"/>
      <x:c r="R324" s="247" t="n"/>
      <x:c r="S324" s="214" t="inlineStr">
        <x:is>
          <x:t xml:space="preserve">Open for review</x:t>
        </x:is>
      </x:c>
    </x:row>
    <x:row r="325">
      <x:c r="A325" s="231" t="inlineStr">
        <x:is>
          <x:t xml:space="preserve">PDV-021</x:t>
        </x:is>
      </x:c>
      <x:c r="B325" s="231" t="inlineStr">
        <x:is>
          <x:t xml:space="preserve">Parable of the Dishonest Manager</x:t>
        </x:is>
      </x:c>
      <x:c r="C325" s="231" t="inlineStr">
        <x:is>
          <x:t xml:space="preserve">Scripture</x:t>
        </x:is>
      </x:c>
      <x:c r="D325" s="231" t="inlineStr">
        <x:is>
          <x:t xml:space="preserve">Parables, Dreams &amp; Visions — Shared Canon</x:t>
        </x:is>
      </x:c>
      <x:c r="E325" s="231" t="inlineStr">
        <x:is>
          <x:t xml:space="preserve">Parable</x:t>
        </x:is>
      </x:c>
      <x:c r="F325" s="231" t="inlineStr">
        <x:is>
          <x:t xml:space="preserve">A manager facing dismissal acts shrewdly with his master's accounts, prompting a difficult teaching about wealth and faithfulness.</x:t>
        </x:is>
      </x:c>
      <x:c r="G325" s="231" t="n">
        <x:v>3</x:v>
      </x:c>
      <x:c r="H325" s="231" t="inlineStr">
        <x:is>
          <x:t xml:space="preserve">3 — Significant</x:t>
        </x:is>
      </x:c>
      <x:c r="I325" s="231" t="inlineStr">
        <x:is>
          <x:t xml:space="preserve">High</x:t>
        </x:is>
      </x:c>
      <x:c r="J325" s="231" t="str">
        <x:v>Uncommon</x:v>
      </x:c>
      <x:c r="K325" s="231" t="inlineStr">
        <x:is>
          <x:t xml:space="preserve">No</x:t>
        </x:is>
      </x:c>
      <x:c r="L325" s="231" t="inlineStr">
        <x:is>
          <x:t xml:space="preserve">Luke 16:1–13 | Shared canon</x:t>
        </x:is>
      </x:c>
      <x:c r="M325" s="231" t="inlineStr">
        <x:is>
          <x:t xml:space="preserve">Wealth; Stewardship; Faithfulness</x:t>
        </x:is>
      </x:c>
      <x:c r="N325" s="231" t="inlineStr">
        <x:is>
          <x:t xml:space="preserve">Idea</x:t>
        </x:is>
      </x:c>
      <x:c r="O325" s="231" t="str">
        <x:v>Interpretation is debated; educational copy should distinguish the manager's shrewdness from moral approval of dishonesty.</x:v>
      </x:c>
      <x:c r="P325" s="231" t="n"/>
      <x:c r="Q325" s="247" t="n"/>
      <x:c r="R325" s="247" t="n"/>
      <x:c r="S325" s="214" t="inlineStr">
        <x:is>
          <x:t xml:space="preserve">Open for review</x:t>
        </x:is>
      </x:c>
    </x:row>
    <x:row r="326">
      <x:c r="A326" s="231" t="inlineStr">
        <x:is>
          <x:t xml:space="preserve">PDV-022</x:t>
        </x:is>
      </x:c>
      <x:c r="B326" s="231" t="inlineStr">
        <x:is>
          <x:t xml:space="preserve">The Rich Man and Lazarus</x:t>
        </x:is>
      </x:c>
      <x:c r="C326" s="231" t="inlineStr">
        <x:is>
          <x:t xml:space="preserve">Scripture</x:t>
        </x:is>
      </x:c>
      <x:c r="D326" s="231" t="inlineStr">
        <x:is>
          <x:t xml:space="preserve">Parables, Dreams &amp; Visions — Shared Canon</x:t>
        </x:is>
      </x:c>
      <x:c r="E326" s="231" t="inlineStr">
        <x:is>
          <x:t xml:space="preserve">Parable</x:t>
        </x:is>
      </x:c>
      <x:c r="F326" s="231" t="inlineStr">
        <x:is>
          <x:t xml:space="preserve">A rich man and a suffering beggar experience a dramatic reversal after death.</x:t>
        </x:is>
      </x:c>
      <x:c r="G326" s="231" t="n">
        <x:v>4</x:v>
      </x:c>
      <x:c r="H326" s="231" t="inlineStr">
        <x:is>
          <x:t xml:space="preserve">4 — Major</x:t>
        </x:is>
      </x:c>
      <x:c r="I326" s="231" t="inlineStr">
        <x:is>
          <x:t xml:space="preserve">Exceptional</x:t>
        </x:is>
      </x:c>
      <x:c r="J326" s="231" t="str">
        <x:v>Rare</x:v>
      </x:c>
      <x:c r="K326" s="231" t="inlineStr">
        <x:is>
          <x:t xml:space="preserve">Maybe</x:t>
        </x:is>
      </x:c>
      <x:c r="L326" s="231" t="inlineStr">
        <x:is>
          <x:t xml:space="preserve">Luke 16:19–31 | Shared canon</x:t>
        </x:is>
      </x:c>
      <x:c r="M326" s="231" t="inlineStr">
        <x:is>
          <x:t xml:space="preserve">Wealth; Mercy; Judgment; Abraham</x:t>
        </x:is>
      </x:c>
      <x:c r="N326" s="231" t="inlineStr">
        <x:is>
          <x:t xml:space="preserve">Idea</x:t>
        </x:is>
      </x:c>
      <x:c r="O326" s="231"/>
      <x:c r="P326" s="231" t="n"/>
      <x:c r="Q326" s="247" t="n"/>
      <x:c r="R326" s="247" t="n"/>
      <x:c r="S326" s="214" t="inlineStr">
        <x:is>
          <x:t xml:space="preserve">Open for review</x:t>
        </x:is>
      </x:c>
    </x:row>
    <x:row r="327" s="202" customFormat="1" ht="25.5" customHeight="1">
      <x:c r="A327" s="231" t="inlineStr">
        <x:is>
          <x:t xml:space="preserve">PDV-023</x:t>
        </x:is>
      </x:c>
      <x:c r="B327" s="231" t="inlineStr">
        <x:is>
          <x:t xml:space="preserve">Parable of the Persistent Widow</x:t>
        </x:is>
      </x:c>
      <x:c r="C327" s="231" t="inlineStr">
        <x:is>
          <x:t xml:space="preserve">Scripture</x:t>
        </x:is>
      </x:c>
      <x:c r="D327" s="231" t="inlineStr">
        <x:is>
          <x:t xml:space="preserve">Parables, Dreams &amp; Visions — Shared Canon</x:t>
        </x:is>
      </x:c>
      <x:c r="E327" s="231" t="inlineStr">
        <x:is>
          <x:t xml:space="preserve">Parable</x:t>
        </x:is>
      </x:c>
      <x:c r="F327" s="231" t="inlineStr">
        <x:is>
          <x:t xml:space="preserve">A widow repeatedly petitions an unjust judge until he finally grants justice.</x:t>
        </x:is>
      </x:c>
      <x:c r="G327" s="231" t="n">
        <x:v>4</x:v>
      </x:c>
      <x:c r="H327" s="231" t="inlineStr">
        <x:is>
          <x:t xml:space="preserve">4 — Major</x:t>
        </x:is>
      </x:c>
      <x:c r="I327" s="231" t="inlineStr">
        <x:is>
          <x:t xml:space="preserve">Exceptional</x:t>
        </x:is>
      </x:c>
      <x:c r="J327" s="231" t="str">
        <x:v>Rare</x:v>
      </x:c>
      <x:c r="K327" s="231" t="inlineStr">
        <x:is>
          <x:t xml:space="preserve">Maybe</x:t>
        </x:is>
      </x:c>
      <x:c r="L327" s="231" t="inlineStr">
        <x:is>
          <x:t xml:space="preserve">Luke 18:1–8 | Shared canon</x:t>
        </x:is>
      </x:c>
      <x:c r="M327" s="231" t="inlineStr">
        <x:is>
          <x:t xml:space="preserve">Prayer; Perseverance; Justice</x:t>
        </x:is>
      </x:c>
      <x:c r="N327" s="231" t="inlineStr">
        <x:is>
          <x:t xml:space="preserve">Idea</x:t>
        </x:is>
      </x:c>
      <x:c r="O327" s="231"/>
      <x:c r="P327" s="231" t="n"/>
      <x:c r="Q327" s="247" t="n"/>
      <x:c r="R327" s="247" t="n"/>
      <x:c r="S327" s="214" t="inlineStr">
        <x:is>
          <x:t xml:space="preserve">Open for review</x:t>
        </x:is>
      </x:c>
    </x:row>
    <x:row r="328" s="202" customFormat="1" ht="25.5" customHeight="1">
      <x:c r="A328" s="231" t="inlineStr">
        <x:is>
          <x:t xml:space="preserve">PDV-024</x:t>
        </x:is>
      </x:c>
      <x:c r="B328" s="231" t="inlineStr">
        <x:is>
          <x:t xml:space="preserve">Parable of the Pharisee and the Tax Collector</x:t>
        </x:is>
      </x:c>
      <x:c r="C328" s="231" t="inlineStr">
        <x:is>
          <x:t xml:space="preserve">Scripture</x:t>
        </x:is>
      </x:c>
      <x:c r="D328" s="231" t="inlineStr">
        <x:is>
          <x:t xml:space="preserve">Parables, Dreams &amp; Visions — Shared Canon</x:t>
        </x:is>
      </x:c>
      <x:c r="E328" s="231" t="inlineStr">
        <x:is>
          <x:t xml:space="preserve">Parable</x:t>
        </x:is>
      </x:c>
      <x:c r="F328" s="231" t="inlineStr">
        <x:is>
          <x:t xml:space="preserve">Two men pray in the temple; the self-exalting Pharisee is contrasted with the repentant tax collector.</x:t>
        </x:is>
      </x:c>
      <x:c r="G328" s="231" t="n">
        <x:v>4</x:v>
      </x:c>
      <x:c r="H328" s="231" t="inlineStr">
        <x:is>
          <x:t xml:space="preserve">4 — Major</x:t>
        </x:is>
      </x:c>
      <x:c r="I328" s="231" t="inlineStr">
        <x:is>
          <x:t xml:space="preserve">Exceptional</x:t>
        </x:is>
      </x:c>
      <x:c r="J328" s="231" t="str">
        <x:v>Rare</x:v>
      </x:c>
      <x:c r="K328" s="231" t="inlineStr">
        <x:is>
          <x:t xml:space="preserve">Maybe</x:t>
        </x:is>
      </x:c>
      <x:c r="L328" s="231" t="inlineStr">
        <x:is>
          <x:t xml:space="preserve">Luke 18:9–14 | Shared canon</x:t>
        </x:is>
      </x:c>
      <x:c r="M328" s="231" t="inlineStr">
        <x:is>
          <x:t xml:space="preserve">Prayer; Humility; Repentance</x:t>
        </x:is>
      </x:c>
      <x:c r="N328" s="231" t="inlineStr">
        <x:is>
          <x:t xml:space="preserve">Idea</x:t>
        </x:is>
      </x:c>
      <x:c r="O328" s="231"/>
      <x:c r="P328" s="231" t="n"/>
      <x:c r="Q328" s="247" t="n"/>
      <x:c r="R328" s="247" t="n"/>
      <x:c r="S328" s="214" t="inlineStr">
        <x:is>
          <x:t xml:space="preserve">Open for review</x:t>
        </x:is>
      </x:c>
    </x:row>
    <x:row r="329" s="202" customFormat="1" ht="56" customHeight="1">
      <x:c r="A329" s="231" t="inlineStr">
        <x:is>
          <x:t xml:space="preserve">PDV-025</x:t>
        </x:is>
      </x:c>
      <x:c r="B329" s="231" t="inlineStr">
        <x:is>
          <x:t xml:space="preserve">Parable of the Friend at Midnight</x:t>
        </x:is>
      </x:c>
      <x:c r="C329" s="231" t="inlineStr">
        <x:is>
          <x:t xml:space="preserve">Scripture</x:t>
        </x:is>
      </x:c>
      <x:c r="D329" s="231" t="inlineStr">
        <x:is>
          <x:t xml:space="preserve">Parables, Dreams &amp; Visions — Shared Canon</x:t>
        </x:is>
      </x:c>
      <x:c r="E329" s="231" t="inlineStr">
        <x:is>
          <x:t xml:space="preserve">Parable</x:t>
        </x:is>
      </x:c>
      <x:c r="F329" s="231" t="inlineStr">
        <x:is>
          <x:t xml:space="preserve">A man persists in asking his neighbor for bread at midnight, illustrating bold persistence in prayer.</x:t>
        </x:is>
      </x:c>
      <x:c r="G329" s="231" t="n">
        <x:v>3</x:v>
      </x:c>
      <x:c r="H329" s="231" t="inlineStr">
        <x:is>
          <x:t xml:space="preserve">3 — Significant</x:t>
        </x:is>
      </x:c>
      <x:c r="I329" s="231" t="inlineStr">
        <x:is>
          <x:t xml:space="preserve">Exceptional</x:t>
        </x:is>
      </x:c>
      <x:c r="J329" s="231" t="str">
        <x:v>Uncommon</x:v>
      </x:c>
      <x:c r="K329" s="231" t="inlineStr">
        <x:is>
          <x:t xml:space="preserve">No</x:t>
        </x:is>
      </x:c>
      <x:c r="L329" s="231" t="inlineStr">
        <x:is>
          <x:t xml:space="preserve">Luke 11:5–8 | Shared canon</x:t>
        </x:is>
      </x:c>
      <x:c r="M329" s="231" t="inlineStr">
        <x:is>
          <x:t xml:space="preserve">Prayer; Hospitality; Persistence</x:t>
        </x:is>
      </x:c>
      <x:c r="N329" s="231" t="inlineStr">
        <x:is>
          <x:t xml:space="preserve">Idea</x:t>
        </x:is>
      </x:c>
      <x:c r="O329" s="231"/>
      <x:c r="P329" s="231" t="n"/>
      <x:c r="Q329" s="247" t="n"/>
      <x:c r="R329" s="247" t="n"/>
      <x:c r="S329" s="214" t="inlineStr">
        <x:is>
          <x:t xml:space="preserve">Open for review</x:t>
        </x:is>
      </x:c>
    </x:row>
    <x:row r="330">
      <x:c r="A330" s="231" t="inlineStr">
        <x:is>
          <x:t xml:space="preserve">PDV-026</x:t>
        </x:is>
      </x:c>
      <x:c r="B330" s="231" t="inlineStr">
        <x:is>
          <x:t xml:space="preserve">Wise and Foolish Builders</x:t>
        </x:is>
      </x:c>
      <x:c r="C330" s="231" t="inlineStr">
        <x:is>
          <x:t xml:space="preserve">Scripture</x:t>
        </x:is>
      </x:c>
      <x:c r="D330" s="231" t="inlineStr">
        <x:is>
          <x:t xml:space="preserve">Parables, Dreams &amp; Visions — Shared Canon</x:t>
        </x:is>
      </x:c>
      <x:c r="E330" s="231" t="inlineStr">
        <x:is>
          <x:t xml:space="preserve">Parable</x:t>
        </x:is>
      </x:c>
      <x:c r="F330" s="231" t="inlineStr">
        <x:is>
          <x:t xml:space="preserve">One house is founded on rock and survives the storm while another built on sand collapses.</x:t>
        </x:is>
      </x:c>
      <x:c r="G330" s="231" t="n">
        <x:v>5</x:v>
      </x:c>
      <x:c r="H330" s="231" t="inlineStr">
        <x:is>
          <x:t xml:space="preserve">5 — Foundational</x:t>
        </x:is>
      </x:c>
      <x:c r="I330" s="231" t="inlineStr">
        <x:is>
          <x:t xml:space="preserve">Exceptional</x:t>
        </x:is>
      </x:c>
      <x:c r="J330" s="231" t="str">
        <x:v>Extraordinary</x:v>
      </x:c>
      <x:c r="K330" s="231" t="inlineStr">
        <x:is>
          <x:t xml:space="preserve">Yes</x:t>
        </x:is>
      </x:c>
      <x:c r="L330" s="231" t="inlineStr">
        <x:is>
          <x:t xml:space="preserve">Matthew 7:24–27; Luke 6:46–49 | Shared canon</x:t>
        </x:is>
      </x:c>
      <x:c r="M330" s="231" t="inlineStr">
        <x:is>
          <x:t xml:space="preserve">Sermon on the Mount; Obedience; Rock</x:t>
        </x:is>
      </x:c>
      <x:c r="N330" s="231" t="inlineStr">
        <x:is>
          <x:t xml:space="preserve">Idea</x:t>
        </x:is>
      </x:c>
      <x:c r="O330" s="231"/>
      <x:c r="P330" s="231" t="n"/>
      <x:c r="Q330" s="247" t="n"/>
      <x:c r="R330" s="247" t="n"/>
      <x:c r="S330" s="214" t="inlineStr">
        <x:is>
          <x:t xml:space="preserve">Open for review</x:t>
        </x:is>
      </x:c>
    </x:row>
    <x:row r="331" s="202" customFormat="1" ht="25.5" customHeight="1">
      <x:c r="A331" s="231" t="inlineStr">
        <x:is>
          <x:t xml:space="preserve">PDV-027</x:t>
        </x:is>
      </x:c>
      <x:c r="B331" s="231" t="inlineStr">
        <x:is>
          <x:t xml:space="preserve">Lamp Under a Basket</x:t>
        </x:is>
      </x:c>
      <x:c r="C331" s="231" t="inlineStr">
        <x:is>
          <x:t xml:space="preserve">Scripture</x:t>
        </x:is>
      </x:c>
      <x:c r="D331" s="231" t="inlineStr">
        <x:is>
          <x:t xml:space="preserve">Parables, Dreams &amp; Visions — Shared Canon</x:t>
        </x:is>
      </x:c>
      <x:c r="E331" s="231" t="inlineStr">
        <x:is>
          <x:t xml:space="preserve">Parabolic Image</x:t>
        </x:is>
      </x:c>
      <x:c r="F331" s="231" t="inlineStr">
        <x:is>
          <x:t xml:space="preserve">A lamp is meant to shine from a stand rather than be hidden under a basket.</x:t>
        </x:is>
      </x:c>
      <x:c r="G331" s="231" t="n">
        <x:v>3</x:v>
      </x:c>
      <x:c r="H331" s="231" t="inlineStr">
        <x:is>
          <x:t xml:space="preserve">3 — Significant</x:t>
        </x:is>
      </x:c>
      <x:c r="I331" s="231" t="inlineStr">
        <x:is>
          <x:t xml:space="preserve">Exceptional</x:t>
        </x:is>
      </x:c>
      <x:c r="J331" s="231" t="str">
        <x:v>Uncommon</x:v>
      </x:c>
      <x:c r="K331" s="231" t="inlineStr">
        <x:is>
          <x:t xml:space="preserve">No</x:t>
        </x:is>
      </x:c>
      <x:c r="L331" s="231" t="inlineStr">
        <x:is>
          <x:t xml:space="preserve">Matthew 5:14–16; Mark 4:21–25; Luke 8:16–18 | Shared canon</x:t>
        </x:is>
      </x:c>
      <x:c r="M331" s="231" t="inlineStr">
        <x:is>
          <x:t xml:space="preserve">Light; Witness; Discipleship</x:t>
        </x:is>
      </x:c>
      <x:c r="N331" s="231" t="inlineStr">
        <x:is>
          <x:t xml:space="preserve">Idea</x:t>
        </x:is>
      </x:c>
      <x:c r="O331" s="231"/>
      <x:c r="P331" s="231" t="n"/>
      <x:c r="Q331" s="247" t="n"/>
      <x:c r="R331" s="247" t="n"/>
      <x:c r="S331" s="214" t="inlineStr">
        <x:is>
          <x:t xml:space="preserve">Open for review</x:t>
        </x:is>
      </x:c>
    </x:row>
    <x:row r="332">
      <x:c r="A332" s="231" t="inlineStr">
        <x:is>
          <x:t xml:space="preserve">PDV-028</x:t>
        </x:is>
      </x:c>
      <x:c r="B332" s="231" t="inlineStr">
        <x:is>
          <x:t xml:space="preserve">New Wine in Old Wineskins</x:t>
        </x:is>
      </x:c>
      <x:c r="C332" s="231" t="inlineStr">
        <x:is>
          <x:t xml:space="preserve">Scripture</x:t>
        </x:is>
      </x:c>
      <x:c r="D332" s="231" t="inlineStr">
        <x:is>
          <x:t xml:space="preserve">Parables, Dreams &amp; Visions — Shared Canon</x:t>
        </x:is>
      </x:c>
      <x:c r="E332" s="231" t="inlineStr">
        <x:is>
          <x:t xml:space="preserve">Parabolic Image</x:t>
        </x:is>
      </x:c>
      <x:c r="F332" s="231" t="inlineStr">
        <x:is>
          <x:t xml:space="preserve">New wine and old wineskins form a vivid image about the incompatibility of Jesus' new work with inadequate old containers.</x:t>
        </x:is>
      </x:c>
      <x:c r="G332" s="231" t="n">
        <x:v>3</x:v>
      </x:c>
      <x:c r="H332" s="231" t="inlineStr">
        <x:is>
          <x:t xml:space="preserve">3 — Significant</x:t>
        </x:is>
      </x:c>
      <x:c r="I332" s="231" t="inlineStr">
        <x:is>
          <x:t xml:space="preserve">Exceptional</x:t>
        </x:is>
      </x:c>
      <x:c r="J332" s="231" t="str">
        <x:v>Uncommon</x:v>
      </x:c>
      <x:c r="K332" s="231" t="inlineStr">
        <x:is>
          <x:t xml:space="preserve">Maybe</x:t>
        </x:is>
      </x:c>
      <x:c r="L332" s="231" t="inlineStr">
        <x:is>
          <x:t xml:space="preserve">Matthew 9:16–17; Mark 2:21–22; Luke 5:36–39 | Shared canon</x:t>
        </x:is>
      </x:c>
      <x:c r="M332" s="231" t="inlineStr">
        <x:is>
          <x:t xml:space="preserve">Wine; New Covenant; Discipleship</x:t>
        </x:is>
      </x:c>
      <x:c r="N332" s="231" t="inlineStr">
        <x:is>
          <x:t xml:space="preserve">Idea</x:t>
        </x:is>
      </x:c>
      <x:c r="O332" s="231"/>
      <x:c r="P332" s="231" t="n"/>
      <x:c r="Q332" s="247" t="n"/>
      <x:c r="R332" s="247" t="n"/>
      <x:c r="S332" s="214" t="inlineStr">
        <x:is>
          <x:t xml:space="preserve">Open for review</x:t>
        </x:is>
      </x:c>
    </x:row>
    <x:row r="333" s="202" customFormat="1" ht="25.5" customHeight="1">
      <x:c r="A333" s="231" t="inlineStr">
        <x:is>
          <x:t xml:space="preserve">PDV-029</x:t>
        </x:is>
      </x:c>
      <x:c r="B333" s="231" t="inlineStr">
        <x:is>
          <x:t xml:space="preserve">The Strong Man's House</x:t>
        </x:is>
      </x:c>
      <x:c r="C333" s="231" t="inlineStr">
        <x:is>
          <x:t xml:space="preserve">Scripture</x:t>
        </x:is>
      </x:c>
      <x:c r="D333" s="231" t="inlineStr">
        <x:is>
          <x:t xml:space="preserve">Parables, Dreams &amp; Visions — Shared Canon</x:t>
        </x:is>
      </x:c>
      <x:c r="E333" s="231" t="inlineStr">
        <x:is>
          <x:t xml:space="preserve">Parabolic Image</x:t>
        </x:is>
      </x:c>
      <x:c r="F333" s="231" t="inlineStr">
        <x:is>
          <x:t xml:space="preserve">Jesus depicts the defeat of evil as binding a strong man before plundering his house.</x:t>
        </x:is>
      </x:c>
      <x:c r="G333" s="231" t="n">
        <x:v>4</x:v>
      </x:c>
      <x:c r="H333" s="231" t="inlineStr">
        <x:is>
          <x:t xml:space="preserve">4 — Major</x:t>
        </x:is>
      </x:c>
      <x:c r="I333" s="231" t="inlineStr">
        <x:is>
          <x:t xml:space="preserve">Exceptional</x:t>
        </x:is>
      </x:c>
      <x:c r="J333" s="231" t="str">
        <x:v>Uncommon</x:v>
      </x:c>
      <x:c r="K333" s="231" t="inlineStr">
        <x:is>
          <x:t xml:space="preserve">Maybe</x:t>
        </x:is>
      </x:c>
      <x:c r="L333" s="231" t="inlineStr">
        <x:is>
          <x:t xml:space="preserve">Matthew 12:25–29; Mark 3:23–27; Luke 11:21–22 | Shared canon</x:t>
        </x:is>
      </x:c>
      <x:c r="M333" s="231" t="inlineStr">
        <x:is>
          <x:t xml:space="preserve">Kingdom of God; Spiritual Conflict; Deliverance</x:t>
        </x:is>
      </x:c>
      <x:c r="N333" s="231" t="inlineStr">
        <x:is>
          <x:t xml:space="preserve">Idea</x:t>
        </x:is>
      </x:c>
      <x:c r="O333" s="231" t="str">
        <x:v>v20: User approved the v19 rarity baseline: Rare → Uncommon. Applied as a working tier; the recorded composition/interpretation condition remains open. Rationale and conditions: Rarity Review.</x:v>
      </x:c>
      <x:c r="P333" s="231" t="n"/>
      <x:c r="Q333" s="247" t="n"/>
      <x:c r="R333" s="247" t="n"/>
      <x:c r="S333" s="214" t="inlineStr">
        <x:is>
          <x:t xml:space="preserve">Open for review</x:t>
        </x:is>
      </x:c>
    </x:row>
    <x:row r="334" s="202" customFormat="1" ht="38.25" customHeight="1">
      <x:c r="A334" s="231" t="inlineStr">
        <x:is>
          <x:t xml:space="preserve">PDV-030</x:t>
        </x:is>
      </x:c>
      <x:c r="B334" s="231" t="inlineStr">
        <x:is>
          <x:t xml:space="preserve">Children in the Marketplace</x:t>
        </x:is>
      </x:c>
      <x:c r="C334" s="231" t="inlineStr">
        <x:is>
          <x:t xml:space="preserve">Scripture</x:t>
        </x:is>
      </x:c>
      <x:c r="D334" s="231" t="inlineStr">
        <x:is>
          <x:t xml:space="preserve">Parables, Dreams &amp; Visions — Shared Canon</x:t>
        </x:is>
      </x:c>
      <x:c r="E334" s="231" t="inlineStr">
        <x:is>
          <x:t xml:space="preserve">Parabolic Image</x:t>
        </x:is>
      </x:c>
      <x:c r="F334" s="231" t="inlineStr">
        <x:is>
          <x:t xml:space="preserve">Jesus compares his generation to children dissatisfied whether their companions play wedding music or funeral laments.</x:t>
        </x:is>
      </x:c>
      <x:c r="G334" s="231" t="n">
        <x:v>3</x:v>
      </x:c>
      <x:c r="H334" s="231" t="inlineStr">
        <x:is>
          <x:t xml:space="preserve">3 — Significant</x:t>
        </x:is>
      </x:c>
      <x:c r="I334" s="231" t="inlineStr">
        <x:is>
          <x:t xml:space="preserve">High</x:t>
        </x:is>
      </x:c>
      <x:c r="J334" s="231" t="str">
        <x:v>Uncommon</x:v>
      </x:c>
      <x:c r="K334" s="231" t="inlineStr">
        <x:is>
          <x:t xml:space="preserve">No</x:t>
        </x:is>
      </x:c>
      <x:c r="L334" s="231" t="inlineStr">
        <x:is>
          <x:t xml:space="preserve">Matthew 11:16–19; Luke 7:31–35 | Shared canon</x:t>
        </x:is>
      </x:c>
      <x:c r="M334" s="231" t="inlineStr">
        <x:is>
          <x:t xml:space="preserve">John the Baptist; Jesus; Rejection</x:t>
        </x:is>
      </x:c>
      <x:c r="N334" s="231" t="inlineStr">
        <x:is>
          <x:t xml:space="preserve">Idea</x:t>
        </x:is>
      </x:c>
      <x:c r="O334" s="231"/>
      <x:c r="P334" s="231" t="n"/>
      <x:c r="Q334" s="247" t="n"/>
      <x:c r="R334" s="247" t="n"/>
      <x:c r="S334" s="214" t="inlineStr">
        <x:is>
          <x:t xml:space="preserve">Open for review</x:t>
        </x:is>
      </x:c>
    </x:row>
    <x:row r="335" s="202" customFormat="1" ht="56" customHeight="1">
      <x:c r="A335" s="231" t="inlineStr">
        <x:is>
          <x:t xml:space="preserve">PDV-031</x:t>
        </x:is>
      </x:c>
      <x:c r="B335" s="231" t="inlineStr">
        <x:is>
          <x:t xml:space="preserve">Jacob's Dream at Bethel</x:t>
        </x:is>
      </x:c>
      <x:c r="C335" s="231" t="inlineStr">
        <x:is>
          <x:t xml:space="preserve">Scripture</x:t>
        </x:is>
      </x:c>
      <x:c r="D335" s="231" t="inlineStr">
        <x:is>
          <x:t xml:space="preserve">Parables, Dreams &amp; Visions — Shared Canon</x:t>
        </x:is>
      </x:c>
      <x:c r="E335" s="231" t="inlineStr">
        <x:is>
          <x:t xml:space="preserve">Dream</x:t>
        </x:is>
      </x:c>
      <x:c r="F335" s="231" t="inlineStr">
        <x:is>
          <x:t xml:space="preserve">Jacob sees a stairway between earth and heaven with angels ascending and descending as God renews the covenant promise.</x:t>
        </x:is>
      </x:c>
      <x:c r="G335" s="231" t="n">
        <x:v>5</x:v>
      </x:c>
      <x:c r="H335" s="231" t="inlineStr">
        <x:is>
          <x:t xml:space="preserve">5 — Foundational</x:t>
        </x:is>
      </x:c>
      <x:c r="I335" s="231" t="inlineStr">
        <x:is>
          <x:t xml:space="preserve">Exceptional</x:t>
        </x:is>
      </x:c>
      <x:c r="J335" s="231" t="str">
        <x:v>Extraordinary</x:v>
      </x:c>
      <x:c r="K335" s="231" t="inlineStr">
        <x:is>
          <x:t xml:space="preserve">Yes</x:t>
        </x:is>
      </x:c>
      <x:c r="L335" s="231" t="inlineStr">
        <x:is>
          <x:t xml:space="preserve">Genesis 28:10–22 | Shared canon</x:t>
        </x:is>
      </x:c>
      <x:c r="M335" s="231" t="inlineStr">
        <x:is>
          <x:t xml:space="preserve">Jacob; Bethel; Angels; Covenant; Absorbed / related source concepts: Jacob's Pillar at Bethel</x:t>
        </x:is>
      </x:c>
      <x:c r="N335" s="231" t="inlineStr">
        <x:is>
          <x:t xml:space="preserve">Idea</x:t>
        </x:is>
      </x:c>
      <x:c r="O335" s="231" t="str">
        <x:v>Migrated from the former Biblical Events card 'Jacob's Ladder.'</x:v>
      </x:c>
      <x:c r="P335" s="231" t="inlineStr">
        <x:is>
          <x:t xml:space="preserve">About this subject / absorbed material:
• Jacob's Pillar at Bethel: Memorializes Jacob's encounter with God at Bethel and his vow after the stairway dream. Context: Genesis 28:18–22; 35:14–15 | Patriarchal period | Shared canon.</x:t>
        </x:is>
      </x:c>
      <x:c r="Q335" s="247" t="n"/>
      <x:c r="R335" s="247" t="n"/>
      <x:c r="S335" s="214" t="inlineStr">
        <x:is>
          <x:t xml:space="preserve">Open for review</x:t>
        </x:is>
      </x:c>
    </x:row>
    <x:row r="336" s="202" customFormat="1" ht="25.5" customHeight="1">
      <x:c r="A336" s="231" t="inlineStr">
        <x:is>
          <x:t xml:space="preserve">PDV-032</x:t>
        </x:is>
      </x:c>
      <x:c r="B336" s="231" t="inlineStr">
        <x:is>
          <x:t xml:space="preserve">Joseph's Dreams</x:t>
        </x:is>
      </x:c>
      <x:c r="C336" s="231" t="inlineStr">
        <x:is>
          <x:t xml:space="preserve">Scripture</x:t>
        </x:is>
      </x:c>
      <x:c r="D336" s="231" t="inlineStr">
        <x:is>
          <x:t xml:space="preserve">Parables, Dreams &amp; Visions — Shared Canon</x:t>
        </x:is>
      </x:c>
      <x:c r="E336" s="231" t="inlineStr">
        <x:is>
          <x:t xml:space="preserve">Dream</x:t>
        </x:is>
      </x:c>
      <x:c r="F336" s="231" t="inlineStr">
        <x:is>
          <x:t xml:space="preserve">Joseph dreams of sheaves and heavenly bodies bowing before him, provoking resentment from his brothers.</x:t>
        </x:is>
      </x:c>
      <x:c r="G336" s="231" t="n">
        <x:v>4</x:v>
      </x:c>
      <x:c r="H336" s="231" t="inlineStr">
        <x:is>
          <x:t xml:space="preserve">4 — Major</x:t>
        </x:is>
      </x:c>
      <x:c r="I336" s="231" t="inlineStr">
        <x:is>
          <x:t xml:space="preserve">Exceptional</x:t>
        </x:is>
      </x:c>
      <x:c r="J336" s="231" t="str">
        <x:v>Rare</x:v>
      </x:c>
      <x:c r="K336" s="231" t="inlineStr">
        <x:is>
          <x:t xml:space="preserve">Maybe</x:t>
        </x:is>
      </x:c>
      <x:c r="L336" s="231" t="inlineStr">
        <x:is>
          <x:t xml:space="preserve">Genesis 37:5–11 | Shared canon</x:t>
        </x:is>
      </x:c>
      <x:c r="M336" s="231" t="inlineStr">
        <x:is>
          <x:t xml:space="preserve">Joseph; Jacob; Brothers; Egypt</x:t>
        </x:is>
      </x:c>
      <x:c r="N336" s="231" t="inlineStr">
        <x:is>
          <x:t xml:space="preserve">Idea</x:t>
        </x:is>
      </x:c>
      <x:c r="O336" s="231"/>
      <x:c r="P336" s="231" t="n"/>
      <x:c r="Q336" s="247" t="n"/>
      <x:c r="R336" s="247" t="n"/>
      <x:c r="S336" s="214" t="inlineStr">
        <x:is>
          <x:t xml:space="preserve">Open for review</x:t>
        </x:is>
      </x:c>
    </x:row>
    <x:row r="337" s="202" customFormat="1" ht="56" customHeight="1">
      <x:c r="A337" s="231" t="inlineStr">
        <x:is>
          <x:t xml:space="preserve">PDV-033</x:t>
        </x:is>
      </x:c>
      <x:c r="B337" s="231" t="inlineStr">
        <x:is>
          <x:t xml:space="preserve">Pharaoh's Dreams of Cows and Grain</x:t>
        </x:is>
      </x:c>
      <x:c r="C337" s="231" t="inlineStr">
        <x:is>
          <x:t xml:space="preserve">Scripture</x:t>
        </x:is>
      </x:c>
      <x:c r="D337" s="231" t="inlineStr">
        <x:is>
          <x:t xml:space="preserve">Parables, Dreams &amp; Visions — Shared Canon</x:t>
        </x:is>
      </x:c>
      <x:c r="E337" s="231" t="inlineStr">
        <x:is>
          <x:t xml:space="preserve">Dream</x:t>
        </x:is>
      </x:c>
      <x:c r="F337" s="231" t="inlineStr">
        <x:is>
          <x:t xml:space="preserve">Seven healthy cows and seven full ears are consumed by seven gaunt cows and scorched ears, foretelling years of plenty and famine.</x:t>
        </x:is>
      </x:c>
      <x:c r="G337" s="231" t="n">
        <x:v>5</x:v>
      </x:c>
      <x:c r="H337" s="231" t="inlineStr">
        <x:is>
          <x:t xml:space="preserve">5 — Foundational</x:t>
        </x:is>
      </x:c>
      <x:c r="I337" s="231" t="inlineStr">
        <x:is>
          <x:t xml:space="preserve">Exceptional</x:t>
        </x:is>
      </x:c>
      <x:c r="J337" s="231" t="str">
        <x:v>Rare</x:v>
      </x:c>
      <x:c r="K337" s="231" t="inlineStr">
        <x:is>
          <x:t xml:space="preserve">Yes</x:t>
        </x:is>
      </x:c>
      <x:c r="L337" s="231" t="inlineStr">
        <x:is>
          <x:t xml:space="preserve">Genesis 41:1–36 | Shared canon</x:t>
        </x:is>
      </x:c>
      <x:c r="M337" s="231" t="inlineStr">
        <x:is>
          <x:t xml:space="preserve">Joseph; Pharaoh; Famine; Egypt</x:t>
        </x:is>
      </x:c>
      <x:c r="N337" s="231" t="inlineStr">
        <x:is>
          <x:t xml:space="preserve">Idea</x:t>
        </x:is>
      </x:c>
      <x:c r="O337" s="231" t="str">
        <x:v>v20: User approved the v19 rarity baseline: Extraordinary → Rare. Applied as a working tier; the recorded composition/interpretation condition remains open. Rationale and conditions: Rarity Review.</x:v>
      </x:c>
      <x:c r="P337" s="231" t="n"/>
      <x:c r="Q337" s="247" t="n"/>
      <x:c r="R337" s="247" t="n"/>
      <x:c r="S337" s="214" t="inlineStr">
        <x:is>
          <x:t xml:space="preserve">Open for review</x:t>
        </x:is>
      </x:c>
    </x:row>
    <x:row r="338" s="202" customFormat="1" ht="25.5" customHeight="1">
      <x:c r="A338" s="231" t="inlineStr">
        <x:is>
          <x:t xml:space="preserve">PDV-034</x:t>
        </x:is>
      </x:c>
      <x:c r="B338" s="231" t="inlineStr">
        <x:is>
          <x:t xml:space="preserve">Solomon's Dream at Gibeon</x:t>
        </x:is>
      </x:c>
      <x:c r="C338" s="231" t="inlineStr">
        <x:is>
          <x:t xml:space="preserve">Scripture</x:t>
        </x:is>
      </x:c>
      <x:c r="D338" s="231" t="inlineStr">
        <x:is>
          <x:t xml:space="preserve">Parables, Dreams &amp; Visions — Shared Canon</x:t>
        </x:is>
      </x:c>
      <x:c r="E338" s="231" t="inlineStr">
        <x:is>
          <x:t xml:space="preserve">Dream</x:t>
        </x:is>
      </x:c>
      <x:c r="F338" s="231" t="inlineStr">
        <x:is>
          <x:t xml:space="preserve">God appears to Solomon in a dream and invites him to ask for what he desires; Solomon asks for wisdom to govern.</x:t>
        </x:is>
      </x:c>
      <x:c r="G338" s="231" t="n">
        <x:v>4</x:v>
      </x:c>
      <x:c r="H338" s="231" t="inlineStr">
        <x:is>
          <x:t xml:space="preserve">4 — Major</x:t>
        </x:is>
      </x:c>
      <x:c r="I338" s="231" t="inlineStr">
        <x:is>
          <x:t xml:space="preserve">Exceptional</x:t>
        </x:is>
      </x:c>
      <x:c r="J338" s="231" t="str">
        <x:v>Uncommon</x:v>
      </x:c>
      <x:c r="K338" s="231" t="inlineStr">
        <x:is>
          <x:t xml:space="preserve">Maybe</x:t>
        </x:is>
      </x:c>
      <x:c r="L338" s="231" t="inlineStr">
        <x:is>
          <x:t xml:space="preserve">1 Kings 3:5–15 | Shared canon</x:t>
        </x:is>
      </x:c>
      <x:c r="M338" s="231" t="inlineStr">
        <x:is>
          <x:t xml:space="preserve">Solomon; Wisdom; Gibeon; Temple</x:t>
        </x:is>
      </x:c>
      <x:c r="N338" s="231" t="inlineStr">
        <x:is>
          <x:t xml:space="preserve">Idea</x:t>
        </x:is>
      </x:c>
      <x:c r="O338" s="231" t="str">
        <x:v>v20: User approved the v19 rarity baseline: Rare → Uncommon. Applied as a working tier; the recorded composition/interpretation condition remains open. Rationale and conditions: Rarity Review.</x:v>
      </x:c>
      <x:c r="P338" s="231" t="n"/>
      <x:c r="Q338" s="247" t="n"/>
      <x:c r="R338" s="247" t="n"/>
      <x:c r="S338" s="214" t="inlineStr">
        <x:is>
          <x:t xml:space="preserve">Open for review</x:t>
        </x:is>
      </x:c>
    </x:row>
    <x:row r="339" s="202" customFormat="1" ht="25.5" customHeight="1">
      <x:c r="A339" s="231" t="inlineStr">
        <x:is>
          <x:t xml:space="preserve">PDV-035</x:t>
        </x:is>
      </x:c>
      <x:c r="B339" s="231" t="inlineStr">
        <x:is>
          <x:t xml:space="preserve">Nebuchadnezzar's Statue Dream</x:t>
        </x:is>
      </x:c>
      <x:c r="C339" s="231" t="inlineStr">
        <x:is>
          <x:t xml:space="preserve">Scripture</x:t>
        </x:is>
      </x:c>
      <x:c r="D339" s="231" t="inlineStr">
        <x:is>
          <x:t xml:space="preserve">Parables, Dreams &amp; Visions — Shared Canon</x:t>
        </x:is>
      </x:c>
      <x:c r="E339" s="231" t="inlineStr">
        <x:is>
          <x:t xml:space="preserve">Dream</x:t>
        </x:is>
      </x:c>
      <x:c r="F339" s="231" t="inlineStr">
        <x:is>
          <x:t xml:space="preserve">A colossal statue of successive metals is shattered by a stone that becomes a mountain, symbolizing earthly kingdoms and God's enduring rule.</x:t>
        </x:is>
      </x:c>
      <x:c r="G339" s="231" t="n">
        <x:v>5</x:v>
      </x:c>
      <x:c r="H339" s="231" t="inlineStr">
        <x:is>
          <x:t xml:space="preserve">5 — Foundational</x:t>
        </x:is>
      </x:c>
      <x:c r="I339" s="231" t="inlineStr">
        <x:is>
          <x:t xml:space="preserve">Exceptional</x:t>
        </x:is>
      </x:c>
      <x:c r="J339" s="231" t="str">
        <x:v>Extraordinary</x:v>
      </x:c>
      <x:c r="K339" s="231" t="inlineStr">
        <x:is>
          <x:t xml:space="preserve">Yes</x:t>
        </x:is>
      </x:c>
      <x:c r="L339" s="231" t="inlineStr">
        <x:is>
          <x:t xml:space="preserve">Daniel 2 | Shared canon</x:t>
        </x:is>
      </x:c>
      <x:c r="M339" s="231" t="inlineStr">
        <x:is>
          <x:t xml:space="preserve">Nebuchadnezzar; Daniel; Kingdoms; Stone</x:t>
        </x:is>
      </x:c>
      <x:c r="N339" s="231" t="inlineStr">
        <x:is>
          <x:t xml:space="preserve">Idea</x:t>
        </x:is>
      </x:c>
      <x:c r="O339" s="231"/>
      <x:c r="P339" s="231" t="n"/>
      <x:c r="Q339" s="247" t="n"/>
      <x:c r="R339" s="247" t="n"/>
      <x:c r="S339" s="214" t="inlineStr">
        <x:is>
          <x:t xml:space="preserve">Open for review</x:t>
        </x:is>
      </x:c>
    </x:row>
    <x:row r="340" s="202" customFormat="1" ht="25.5" customHeight="1">
      <x:c r="A340" s="231" t="inlineStr">
        <x:is>
          <x:t xml:space="preserve">PDV-036</x:t>
        </x:is>
      </x:c>
      <x:c r="B340" s="231" t="inlineStr">
        <x:is>
          <x:t xml:space="preserve">Nebuchadnezzar's Great Tree Dream</x:t>
        </x:is>
      </x:c>
      <x:c r="C340" s="231" t="inlineStr">
        <x:is>
          <x:t xml:space="preserve">Scripture</x:t>
        </x:is>
      </x:c>
      <x:c r="D340" s="231" t="inlineStr">
        <x:is>
          <x:t xml:space="preserve">Parables, Dreams &amp; Visions — Shared Canon</x:t>
        </x:is>
      </x:c>
      <x:c r="E340" s="231" t="inlineStr">
        <x:is>
          <x:t xml:space="preserve">Dream</x:t>
        </x:is>
      </x:c>
      <x:c r="F340" s="231" t="inlineStr">
        <x:is>
          <x:t xml:space="preserve">A vast tree sheltering the world is cut down, warning the king of humiliation until he acknowledges divine sovereignty.</x:t>
        </x:is>
      </x:c>
      <x:c r="G340" s="231" t="n">
        <x:v>4</x:v>
      </x:c>
      <x:c r="H340" s="231" t="inlineStr">
        <x:is>
          <x:t xml:space="preserve">4 — Major</x:t>
        </x:is>
      </x:c>
      <x:c r="I340" s="231" t="inlineStr">
        <x:is>
          <x:t xml:space="preserve">Exceptional</x:t>
        </x:is>
      </x:c>
      <x:c r="J340" s="231" t="str">
        <x:v>Rare</x:v>
      </x:c>
      <x:c r="K340" s="231" t="inlineStr">
        <x:is>
          <x:t xml:space="preserve">Maybe</x:t>
        </x:is>
      </x:c>
      <x:c r="L340" s="231" t="inlineStr">
        <x:is>
          <x:t xml:space="preserve">Daniel 4 | Shared canon</x:t>
        </x:is>
      </x:c>
      <x:c r="M340" s="231" t="inlineStr">
        <x:is>
          <x:t xml:space="preserve">Nebuchadnezzar; Daniel; Pride; Humbling</x:t>
        </x:is>
      </x:c>
      <x:c r="N340" s="231" t="inlineStr">
        <x:is>
          <x:t xml:space="preserve">Idea</x:t>
        </x:is>
      </x:c>
      <x:c r="O340" s="231"/>
      <x:c r="P340" s="231" t="n"/>
      <x:c r="Q340" s="247" t="n"/>
      <x:c r="R340" s="247" t="n"/>
      <x:c r="S340" s="214" t="inlineStr">
        <x:is>
          <x:t xml:space="preserve">Open for review</x:t>
        </x:is>
      </x:c>
    </x:row>
    <x:row r="341" s="202" customFormat="1" ht="25.5" customHeight="1">
      <x:c r="A341" s="231" t="inlineStr">
        <x:is>
          <x:t xml:space="preserve">PDV-041</x:t>
        </x:is>
      </x:c>
      <x:c r="B341" s="231" t="inlineStr">
        <x:is>
          <x:t xml:space="preserve">Valley of Dry Bones</x:t>
        </x:is>
      </x:c>
      <x:c r="C341" s="231" t="inlineStr">
        <x:is>
          <x:t xml:space="preserve">Scripture</x:t>
        </x:is>
      </x:c>
      <x:c r="D341" s="231" t="inlineStr">
        <x:is>
          <x:t xml:space="preserve">Parables, Dreams &amp; Visions — Shared Canon</x:t>
        </x:is>
      </x:c>
      <x:c r="E341" s="231" t="inlineStr">
        <x:is>
          <x:t xml:space="preserve">Vision</x:t>
        </x:is>
      </x:c>
      <x:c r="F341" s="231" t="inlineStr">
        <x:is>
          <x:t xml:space="preserve">A valley filled with bones comes together, receives breath, and lives as a sign of restoration and hope.</x:t>
        </x:is>
      </x:c>
      <x:c r="G341" s="231" t="n">
        <x:v>5</x:v>
      </x:c>
      <x:c r="H341" s="231" t="inlineStr">
        <x:is>
          <x:t xml:space="preserve">5 — Foundational</x:t>
        </x:is>
      </x:c>
      <x:c r="I341" s="231" t="inlineStr">
        <x:is>
          <x:t xml:space="preserve">Exceptional</x:t>
        </x:is>
      </x:c>
      <x:c r="J341" s="231" t="str">
        <x:v>Legendary</x:v>
      </x:c>
      <x:c r="K341" s="231" t="inlineStr">
        <x:is>
          <x:t xml:space="preserve">Yes</x:t>
        </x:is>
      </x:c>
      <x:c r="L341" s="231" t="inlineStr">
        <x:is>
          <x:t xml:space="preserve">Ezekiel 37:1–14 | Shared canon</x:t>
        </x:is>
      </x:c>
      <x:c r="M341" s="231" t="inlineStr">
        <x:is>
          <x:t xml:space="preserve">Ezekiel; Resurrection Imagery; Israel; Spirit</x:t>
        </x:is>
      </x:c>
      <x:c r="N341" s="231" t="inlineStr">
        <x:is>
          <x:t xml:space="preserve">Idea</x:t>
        </x:is>
      </x:c>
      <x:c r="O341" s="231" t="str">
        <x:v>Migrated from Biblical Events.</x:v>
      </x:c>
      <x:c r="P341" s="231" t="n"/>
      <x:c r="Q341" s="247" t="n"/>
      <x:c r="R341" s="247" t="n"/>
      <x:c r="S341" s="214" t="inlineStr">
        <x:is>
          <x:t xml:space="preserve">Open for review</x:t>
        </x:is>
      </x:c>
    </x:row>
    <x:row r="342" s="202" customFormat="1" ht="25.5" customHeight="1">
      <x:c r="A342" s="231" t="inlineStr">
        <x:is>
          <x:t xml:space="preserve">PDV-043</x:t>
        </x:is>
      </x:c>
      <x:c r="B342" s="231" t="inlineStr">
        <x:is>
          <x:t xml:space="preserve">Ezekiel's New Temple Vision</x:t>
        </x:is>
      </x:c>
      <x:c r="C342" s="231" t="inlineStr">
        <x:is>
          <x:t xml:space="preserve">Scripture</x:t>
        </x:is>
      </x:c>
      <x:c r="D342" s="231" t="inlineStr">
        <x:is>
          <x:t xml:space="preserve">Parables, Dreams &amp; Visions — Shared Canon</x:t>
        </x:is>
      </x:c>
      <x:c r="E342" s="231" t="inlineStr">
        <x:is>
          <x:t xml:space="preserve">Vision</x:t>
        </x:is>
      </x:c>
      <x:c r="F342" s="231" t="inlineStr">
        <x:is>
          <x:t xml:space="preserve">Ezekiel is shown an immense restored temple and a river of life flowing outward from it.</x:t>
        </x:is>
      </x:c>
      <x:c r="G342" s="231" t="n">
        <x:v>4</x:v>
      </x:c>
      <x:c r="H342" s="231" t="inlineStr">
        <x:is>
          <x:t xml:space="preserve">4 — Major</x:t>
        </x:is>
      </x:c>
      <x:c r="I342" s="231" t="inlineStr">
        <x:is>
          <x:t xml:space="preserve">Exceptional</x:t>
        </x:is>
      </x:c>
      <x:c r="J342" s="231" t="str">
        <x:v>Rare</x:v>
      </x:c>
      <x:c r="K342" s="231" t="inlineStr">
        <x:is>
          <x:t xml:space="preserve">Maybe</x:t>
        </x:is>
      </x:c>
      <x:c r="L342" s="231" t="inlineStr">
        <x:is>
          <x:t xml:space="preserve">Ezekiel 40–48 | Shared canon</x:t>
        </x:is>
      </x:c>
      <x:c r="M342" s="231" t="inlineStr">
        <x:is>
          <x:t xml:space="preserve">Temple; River of Life; Restoration; New Jerusalem</x:t>
        </x:is>
      </x:c>
      <x:c r="N342" s="231" t="inlineStr">
        <x:is>
          <x:t xml:space="preserve">Idea</x:t>
        </x:is>
      </x:c>
      <x:c r="O342" s="231"/>
      <x:c r="P342" s="231" t="n"/>
      <x:c r="Q342" s="247" t="n"/>
      <x:c r="R342" s="247" t="n"/>
      <x:c r="S342" s="214" t="inlineStr">
        <x:is>
          <x:t xml:space="preserve">Open for review</x:t>
        </x:is>
      </x:c>
    </x:row>
    <x:row r="343" s="202" customFormat="1" ht="94" customHeight="1">
      <x:c r="A343" s="231" t="inlineStr">
        <x:is>
          <x:t xml:space="preserve">PDV-048</x:t>
        </x:is>
      </x:c>
      <x:c r="B343" s="231" t="inlineStr">
        <x:is>
          <x:t xml:space="preserve">Peter's Vision of the Great Sheet</x:t>
        </x:is>
      </x:c>
      <x:c r="C343" s="231" t="inlineStr">
        <x:is>
          <x:t xml:space="preserve">Scripture</x:t>
        </x:is>
      </x:c>
      <x:c r="D343" s="231" t="inlineStr">
        <x:is>
          <x:t xml:space="preserve">Parables, Dreams &amp; Visions — Shared Canon</x:t>
        </x:is>
      </x:c>
      <x:c r="E343" s="231" t="inlineStr">
        <x:is>
          <x:t xml:space="preserve">Vision</x:t>
        </x:is>
      </x:c>
      <x:c r="F343" s="231" t="inlineStr">
        <x:is>
          <x:t xml:space="preserve">Peter sees a sheet filled with animals lowered from heaven, preparing him for the inclusion of Gentiles in Cornelius's household.</x:t>
        </x:is>
      </x:c>
      <x:c r="G343" s="231" t="n">
        <x:v>5</x:v>
      </x:c>
      <x:c r="H343" s="231" t="inlineStr">
        <x:is>
          <x:t xml:space="preserve">5 — Foundational</x:t>
        </x:is>
      </x:c>
      <x:c r="I343" s="231" t="inlineStr">
        <x:is>
          <x:t xml:space="preserve">Exceptional</x:t>
        </x:is>
      </x:c>
      <x:c r="J343" s="231" t="str">
        <x:v>Extraordinary</x:v>
      </x:c>
      <x:c r="K343" s="231" t="inlineStr">
        <x:is>
          <x:t xml:space="preserve">Yes</x:t>
        </x:is>
      </x:c>
      <x:c r="L343" s="231" t="inlineStr">
        <x:is>
          <x:t xml:space="preserve">Acts 10:9–16 | Shared canon</x:t>
        </x:is>
      </x:c>
      <x:c r="M343" s="231" t="inlineStr">
        <x:is>
          <x:t xml:space="preserve">Peter; Cornelius; Gentile Mission; Animals; Absorbed / related source concepts: Peter's Great Sheet</x:t>
        </x:is>
      </x:c>
      <x:c r="N343" s="231" t="inlineStr">
        <x:is>
          <x:t xml:space="preserve">Idea</x:t>
        </x:is>
      </x:c>
      <x:c r="O343" s="231" t="str">
        <x:v>Migrated from Biblical Events.</x:v>
      </x:c>
      <x:c r="P343" s="231" t="inlineStr">
        <x:is>
          <x:t xml:space="preserve">About this subject / absorbed material:
• Peter's Great Sheet: A large sheet filled with animals descends in Peter's vision before his encounter with Cornelius. Context: Acts 10:9–16; 11:5–10 | Apostolic period | Shared canon.</x:t>
        </x:is>
      </x:c>
      <x:c r="Q343" s="247" t="n"/>
      <x:c r="R343" s="247" t="n"/>
      <x:c r="S343" s="214" t="inlineStr">
        <x:is>
          <x:t xml:space="preserve">Open for review</x:t>
        </x:is>
      </x:c>
    </x:row>
    <x:row r="344" s="202" customFormat="1" ht="116" customHeight="1">
      <x:c r="A344" s="231" t="inlineStr">
        <x:is>
          <x:t xml:space="preserve">PDV-049</x:t>
        </x:is>
      </x:c>
      <x:c r="B344" s="231" t="inlineStr">
        <x:is>
          <x:t xml:space="preserve">Paul's Macedonian Vision</x:t>
        </x:is>
      </x:c>
      <x:c r="C344" s="231" t="inlineStr">
        <x:is>
          <x:t xml:space="preserve">Scripture</x:t>
        </x:is>
      </x:c>
      <x:c r="D344" s="231" t="inlineStr">
        <x:is>
          <x:t xml:space="preserve">Parables, Dreams &amp; Visions — Shared Canon</x:t>
        </x:is>
      </x:c>
      <x:c r="E344" s="231" t="inlineStr">
        <x:is>
          <x:t xml:space="preserve">Vision</x:t>
        </x:is>
      </x:c>
      <x:c r="F344" s="231" t="inlineStr">
        <x:is>
          <x:t xml:space="preserve">Paul sees a Macedonian man pleading for help, redirecting the missionary journey toward Macedonia.</x:t>
        </x:is>
      </x:c>
      <x:c r="G344" s="231" t="n">
        <x:v>4</x:v>
      </x:c>
      <x:c r="H344" s="231" t="inlineStr">
        <x:is>
          <x:t xml:space="preserve">4 — Major</x:t>
        </x:is>
      </x:c>
      <x:c r="I344" s="231" t="inlineStr">
        <x:is>
          <x:t xml:space="preserve">Exceptional</x:t>
        </x:is>
      </x:c>
      <x:c r="J344" s="231" t="str">
        <x:v>Uncommon</x:v>
      </x:c>
      <x:c r="K344" s="231" t="inlineStr">
        <x:is>
          <x:t xml:space="preserve">Maybe</x:t>
        </x:is>
      </x:c>
      <x:c r="L344" s="231" t="inlineStr">
        <x:is>
          <x:t xml:space="preserve">Acts 16:6–10 | Shared canon</x:t>
        </x:is>
      </x:c>
      <x:c r="M344" s="231" t="inlineStr">
        <x:is>
          <x:t xml:space="preserve">Paul; Macedonia; Mission; Philippi</x:t>
        </x:is>
      </x:c>
      <x:c r="N344" s="231" t="inlineStr">
        <x:is>
          <x:t xml:space="preserve">Idea</x:t>
        </x:is>
      </x:c>
      <x:c r="O344" s="231" t="str">
        <x:v>v20: User approved the v19 rarity baseline: Rare → Uncommon. Applied as a working tier; the recorded composition/interpretation condition remains open. Rationale and conditions: Rarity Review.</x:v>
      </x:c>
      <x:c r="P344" s="231" t="n"/>
      <x:c r="Q344" s="247" t="n"/>
      <x:c r="R344" s="247" t="n"/>
      <x:c r="S344" s="214" t="inlineStr">
        <x:is>
          <x:t xml:space="preserve">Open for review</x:t>
        </x:is>
      </x:c>
    </x:row>
    <x:row r="345" s="202" customFormat="1" ht="25.5" customHeight="1">
      <x:c r="A345" s="231" t="inlineStr">
        <x:is>
          <x:t xml:space="preserve">PDV-052</x:t>
        </x:is>
      </x:c>
      <x:c r="B345" s="231" t="inlineStr">
        <x:is>
          <x:t xml:space="preserve">The Four Horsemen of the Apocalypse</x:t>
        </x:is>
      </x:c>
      <x:c r="C345" s="231" t="inlineStr">
        <x:is>
          <x:t xml:space="preserve">Scripture</x:t>
        </x:is>
      </x:c>
      <x:c r="D345" s="231" t="inlineStr">
        <x:is>
          <x:t xml:space="preserve">Parables, Dreams &amp; Visions — Shared Canon</x:t>
        </x:is>
      </x:c>
      <x:c r="E345" s="231" t="inlineStr">
        <x:is>
          <x:t xml:space="preserve">Apocalyptic Vision</x:t>
        </x:is>
      </x:c>
      <x:c r="F345" s="231" t="inlineStr">
        <x:is>
          <x:t xml:space="preserve">Four riders emerge as the first seals are opened, symbolizing conquest, war, famine, and death.</x:t>
        </x:is>
      </x:c>
      <x:c r="G345" s="231" t="n">
        <x:v>5</x:v>
      </x:c>
      <x:c r="H345" s="231" t="inlineStr">
        <x:is>
          <x:t xml:space="preserve">5 — Foundational</x:t>
        </x:is>
      </x:c>
      <x:c r="I345" s="231" t="inlineStr">
        <x:is>
          <x:t xml:space="preserve">Exceptional</x:t>
        </x:is>
      </x:c>
      <x:c r="J345" s="231" t="str">
        <x:v>Legendary</x:v>
      </x:c>
      <x:c r="K345" s="231" t="inlineStr">
        <x:is>
          <x:t xml:space="preserve">Yes</x:t>
        </x:is>
      </x:c>
      <x:c r="L345" s="231" t="inlineStr">
        <x:is>
          <x:t xml:space="preserve">Revelation 6:1–8 | Shared canon</x:t>
        </x:is>
      </x:c>
      <x:c r="M345" s="231" t="inlineStr">
        <x:is>
          <x:t xml:space="preserve">Seven Seals; Lamb; Judgment; Horsemen</x:t>
        </x:is>
      </x:c>
      <x:c r="N345" s="231" t="inlineStr">
        <x:is>
          <x:t xml:space="preserve">Idea</x:t>
        </x:is>
      </x:c>
      <x:c r="O345" s="231"/>
      <x:c r="P345" s="231" t="n"/>
      <x:c r="Q345" s="247" t="n"/>
      <x:c r="R345" s="247" t="n"/>
      <x:c r="S345" s="214" t="inlineStr">
        <x:is>
          <x:t xml:space="preserve">Open for review</x:t>
        </x:is>
      </x:c>
    </x:row>
    <x:row r="346" s="202" customFormat="1" ht="25.5" customHeight="1">
      <x:c r="A346" s="231" t="inlineStr">
        <x:is>
          <x:t xml:space="preserve">PDV-055</x:t>
        </x:is>
      </x:c>
      <x:c r="B346" s="231" t="inlineStr">
        <x:is>
          <x:t xml:space="preserve">The Camel and the Eye of the Needle</x:t>
        </x:is>
      </x:c>
      <x:c r="C346" s="231" t="inlineStr">
        <x:is>
          <x:t xml:space="preserve">Scripture</x:t>
        </x:is>
      </x:c>
      <x:c r="D346" s="231" t="inlineStr">
        <x:is>
          <x:t xml:space="preserve">Parables, Dreams &amp; Visions — Shared Canon</x:t>
        </x:is>
      </x:c>
      <x:c r="E346" s="231" t="inlineStr">
        <x:is>
          <x:t xml:space="preserve">Teaching Image</x:t>
        </x:is>
      </x:c>
      <x:c r="F346" s="231" t="inlineStr">
        <x:is>
          <x:t xml:space="preserve">Jesus' impossible comparison after the rich ruler encounter teaches the spiritual difficulty of wealth and the necessity of God's grace.</x:t>
        </x:is>
      </x:c>
      <x:c r="G346" s="231" t="n">
        <x:v>4</x:v>
      </x:c>
      <x:c r="H346" s="231" t="inlineStr">
        <x:is>
          <x:t xml:space="preserve">4 — Major</x:t>
        </x:is>
      </x:c>
      <x:c r="I346" s="231" t="inlineStr">
        <x:is>
          <x:t xml:space="preserve">Exceptional</x:t>
        </x:is>
      </x:c>
      <x:c r="J346" s="231" t="str">
        <x:v>Rare</x:v>
      </x:c>
      <x:c r="K346" s="231" t="inlineStr">
        <x:is>
          <x:t xml:space="preserve">Maybe</x:t>
        </x:is>
      </x:c>
      <x:c r="L346" s="231" t="inlineStr">
        <x:is>
          <x:t xml:space="preserve">Matthew 19:23–26; Mark 10:23–27; Luke 18:24–27 | Gospel ministry | Shared canon</x:t>
        </x:is>
      </x:c>
      <x:c r="M346" s="231" t="inlineStr">
        <x:is>
          <x:t xml:space="preserve">Jesus Christ; The Rich Young Ruler; Wealth; Disciples</x:t>
        </x:is>
      </x:c>
      <x:c r="N346" s="231" t="inlineStr">
        <x:is>
          <x:t xml:space="preserve">Approved</x:t>
        </x:is>
      </x:c>
      <x:c r="O346" s="231" t="str">
        <x:v>v14: user-approved roster selection added after the prophetic-vision deferral pass. Working rarity is provisional; component scoring and final art treatment remain open.</x:v>
      </x:c>
      <x:c r="P346" s="231" t="inlineStr">
        <x:is>
          <x:t xml:space="preserve">About this subject: this card illustrates Jesus' teaching image following the rich ruler encounter; it is not a literal event in which a camel is physically threaded through a needle. Related context: The Rich Young Ruler remains a separate deferred narrative context rather than an active parallel card.</x:t>
        </x:is>
      </x:c>
      <x:c r="Q346" s="247" t="inlineStr">
        <x:is>
          <x:t xml:space="preserve">A sewing needle occupies the extreme foreground, slightly soft but clearly legible, with its eye forming a tiny opening. Through that opening, or partly intersecting it, the viewer sees the distant camel in the background. The perspective should communicate impossibility and scale rather than create a clever optical solution or whimsical visual joke.</x:t>
        </x:is>
      </x:c>
      <x:c r="R346" s="247" t="inlineStr">
        <x:is>
          <x:t xml:space="preserve">Surprise giving way to self-examination and humility. The image should feel arresting and contemplative, not playful or merely decorative.</x:t>
        </x:is>
      </x:c>
      <x:c r="S346" s="214" t="inlineStr">
        <x:is>
          <x:t xml:space="preserve">Roster locked - rarity/art open</x:t>
        </x:is>
      </x:c>
    </x:row>
    <x:row r="347" s="202" customFormat="1" ht="56" customHeight="1">
      <x:c r="A347" s="231" t="inlineStr">
        <x:is>
          <x:t xml:space="preserve">ECH-001</x:t>
        </x:is>
      </x:c>
      <x:c r="B347" s="231" t="inlineStr">
        <x:is>
          <x:t xml:space="preserve">Neronian Persecution</x:t>
        </x:is>
      </x:c>
      <x:c r="C347" s="231" t="inlineStr">
        <x:is>
          <x:t xml:space="preserve">Church History</x:t>
        </x:is>
      </x:c>
      <x:c r="D347" s="231" t="inlineStr">
        <x:is>
          <x:t xml:space="preserve">Early Church History — ca. AD 64–451</x:t>
        </x:is>
      </x:c>
      <x:c r="E347" s="231" t="inlineStr">
        <x:is>
          <x:t xml:space="preserve">Event</x:t>
        </x:is>
      </x:c>
      <x:c r="F347" s="231" t="inlineStr">
        <x:is>
          <x:t xml:space="preserve">Rome's persecution of Christians after the Great Fire becomes the earliest major imperial persecution associated with the Church.</x:t>
        </x:is>
      </x:c>
      <x:c r="G347" s="231" t="n">
        <x:v>5</x:v>
      </x:c>
      <x:c r="H347" s="231" t="inlineStr">
        <x:is>
          <x:t xml:space="preserve">5 — Foundational</x:t>
        </x:is>
      </x:c>
      <x:c r="I347" s="231" t="inlineStr">
        <x:is>
          <x:t xml:space="preserve">Exceptional</x:t>
        </x:is>
      </x:c>
      <x:c r="J347" s="231" t="str">
        <x:v>Uncommon</x:v>
      </x:c>
      <x:c r="K347" s="231" t="inlineStr">
        <x:is>
          <x:t xml:space="preserve">Yes</x:t>
        </x:is>
      </x:c>
      <x:c r="L347" s="231" t="inlineStr">
        <x:is>
          <x:t xml:space="preserve">AD 64 | Rome | Early imperial period</x:t>
        </x:is>
      </x:c>
      <x:c r="M347" s="231" t="inlineStr">
        <x:is>
          <x:t xml:space="preserve">Peter; Paul; Martyrdom; Rome</x:t>
        </x:is>
      </x:c>
      <x:c r="N347" s="231" t="inlineStr">
        <x:is>
          <x:t xml:space="preserve">Idea</x:t>
        </x:is>
      </x:c>
      <x:c r="O347" s="231"/>
      <x:c r="P347" s="231" t="n"/>
      <x:c r="Q347" s="247" t="n"/>
      <x:c r="R347" s="247" t="n"/>
      <x:c r="S347" s="214" t="inlineStr">
        <x:is>
          <x:t xml:space="preserve">Open for review</x:t>
        </x:is>
      </x:c>
    </x:row>
    <x:row r="348" s="202" customFormat="1" ht="25.5" customHeight="1">
      <x:c r="A348" s="231" t="inlineStr">
        <x:is>
          <x:t xml:space="preserve">ECH-002</x:t>
        </x:is>
      </x:c>
      <x:c r="B348" s="231" t="inlineStr">
        <x:is>
          <x:t xml:space="preserve">Martyrdom of Saint Peter</x:t>
        </x:is>
      </x:c>
      <x:c r="C348" s="231" t="inlineStr">
        <x:is>
          <x:t xml:space="preserve">Church History</x:t>
        </x:is>
      </x:c>
      <x:c r="D348" s="231" t="inlineStr">
        <x:is>
          <x:t xml:space="preserve">Early Church History — ca. AD 64–451</x:t>
        </x:is>
      </x:c>
      <x:c r="E348" s="231" t="inlineStr">
        <x:is>
          <x:t xml:space="preserve">Event</x:t>
        </x:is>
      </x:c>
      <x:c r="F348" s="231" t="inlineStr">
        <x:is>
          <x:t xml:space="preserve">Traditional account of Peter's martyrdom at Rome, often depicted as crucifixion upside down; a key witness to apostolic humility, fidelity, and suffering.</x:t>
        </x:is>
      </x:c>
      <x:c r="G348" s="231" t="n">
        <x:v>4</x:v>
      </x:c>
      <x:c r="H348" s="231" t="inlineStr">
        <x:is>
          <x:t xml:space="preserve">4 — Major</x:t>
        </x:is>
      </x:c>
      <x:c r="I348" s="231" t="inlineStr">
        <x:is>
          <x:t xml:space="preserve">Exceptional</x:t>
        </x:is>
      </x:c>
      <x:c r="J348" s="231" t="str">
        <x:v>Legendary</x:v>
      </x:c>
      <x:c r="K348" s="231" t="inlineStr">
        <x:is>
          <x:t xml:space="preserve">Yes</x:t>
        </x:is>
      </x:c>
      <x:c r="L348" s="231" t="inlineStr">
        <x:is>
          <x:t xml:space="preserve">First-century martyr tradition | Rome | Widely attested in early Christian tradition</x:t>
        </x:is>
      </x:c>
      <x:c r="M348" s="231" t="inlineStr">
        <x:is>
          <x:t xml:space="preserve">Peter; Rome; Apostolic Age; Persecution of Christians</x:t>
        </x:is>
      </x:c>
      <x:c r="N348" s="231" t="inlineStr">
        <x:is>
          <x:t xml:space="preserve">Idea</x:t>
        </x:is>
      </x:c>
      <x:c r="O348" s="231" t="str">
        <x:v>Replaces the combined Martyrdom of Peter and Paul in Rome with a more focused and visually coherent Peter card. Source-verification pending: distinguish the Roman martyrdom tradition, inverted-crucifixion imagery and humility interpretation. No independent historical verification was performed in this repair.
v16 approved rarity decision: Extraordinary -&gt; Legendary. The humility and fidelity treatment was explicitly approved for Legendary; historical caveats remain. Component scores and the original scoring rationale are unchanged; diagnostic differences remain for the later calibration pass. This approves rarity only, not finished artwork or a hero-art budget. Earlier rarity notes are historical.</x:v>
      </x:c>
      <x:c r="P348" s="231" t="inlineStr">
        <x:is>
          <x:t xml:space="preserve">Former catalog scope / provenance:
• Martyrdom of Peter and Paul in Rome: Presents the early Christian tradition of the martyrdoms of both Peter and Paul at Rome under Nero as a single apostolic-martyrdom card. Context: Traditionally mid-60s AD | Rome. Editorial nuance: The New Testament does not narrate Peter's death; the Roman martyrdom is an early and widely received tradition.
Catalog scope note: this was a former paired card, not a claim that the executions formed one scene. Separate Paul context is retained under BP-006 Paul.</x:t>
        </x:is>
      </x:c>
      <x:c r="Q348" s="247" t="inlineStr">
        <x:is>
          <x:t xml:space="preserve">Use traditional inverted-crucifixion imagery with Peter as the clear focal subject and executioners secondary. Let posture, vulnerable scale and restrained framing convey humility; exclude Paul's martyrdom and graphic injury as the visual attraction, and treat the image as tradition rather than a New Testament death narrative.</x:t>
        </x:is>
      </x:c>
      <x:c r="R348" s="247" t="inlineStr">
        <x:is>
          <x:t xml:space="preserve">Humility and steadfast devotion amid suffering; grief and reverence rather than defeat. Avoid centering cruelty, horror or graphic injury.</x:t>
        </x:is>
      </x:c>
      <x:c r="S348" s="214" t="inlineStr">
        <x:is>
          <x:t xml:space="preserve">Open for review</x:t>
        </x:is>
      </x:c>
    </x:row>
    <x:row r="349" s="202" customFormat="1" ht="63.75" customHeight="1">
      <x:c r="A349" s="231" t="inlineStr">
        <x:is>
          <x:t xml:space="preserve">ECH-003</x:t>
        </x:is>
      </x:c>
      <x:c r="B349" s="231" t="inlineStr">
        <x:is>
          <x:t xml:space="preserve">First Epistle of Clement</x:t>
        </x:is>
      </x:c>
      <x:c r="C349" s="231" t="inlineStr">
        <x:is>
          <x:t xml:space="preserve">Church History</x:t>
        </x:is>
      </x:c>
      <x:c r="D349" s="231" t="inlineStr">
        <x:is>
          <x:t xml:space="preserve">Early Church History — ca. AD 64–451</x:t>
        </x:is>
      </x:c>
      <x:c r="E349" s="231" t="inlineStr">
        <x:is>
          <x:t xml:space="preserve">Text</x:t>
        </x:is>
      </x:c>
      <x:c r="F349" s="231" t="inlineStr">
        <x:is>
          <x:t xml:space="preserve">A Roman Christian letter to Corinth offers an early window into church order, unity, Scripture use, and memory of the apostles.</x:t>
        </x:is>
      </x:c>
      <x:c r="G349" s="231" t="n">
        <x:v>4</x:v>
      </x:c>
      <x:c r="H349" s="231" t="inlineStr">
        <x:is>
          <x:t xml:space="preserve">4 — Major</x:t>
        </x:is>
      </x:c>
      <x:c r="I349" s="231" t="inlineStr">
        <x:is>
          <x:t xml:space="preserve">High</x:t>
        </x:is>
      </x:c>
      <x:c r="J349" s="231" t="str">
        <x:v>Common</x:v>
      </x:c>
      <x:c r="K349" s="231" t="inlineStr">
        <x:is>
          <x:t xml:space="preserve">No</x:t>
        </x:is>
      </x:c>
      <x:c r="L349" s="231" t="inlineStr">
        <x:is>
          <x:t xml:space="preserve">c. AD 96 | Rome and Corinth | Apostolic Fathers</x:t>
        </x:is>
      </x:c>
      <x:c r="M349" s="231" t="inlineStr">
        <x:is>
          <x:t xml:space="preserve">Clement of Rome; Corinth; Apostolic Fathers</x:t>
        </x:is>
      </x:c>
      <x:c r="N349" s="231" t="inlineStr">
        <x:is>
          <x:t xml:space="preserve">Idea</x:t>
        </x:is>
      </x:c>
      <x:c r="O349" s="231"/>
      <x:c r="P349" s="231" t="n"/>
      <x:c r="Q349" s="247" t="n"/>
      <x:c r="R349" s="247" t="n"/>
      <x:c r="S349" s="214" t="inlineStr">
        <x:is>
          <x:t xml:space="preserve">Open for review</x:t>
        </x:is>
      </x:c>
    </x:row>
    <x:row r="350" s="202" customFormat="1" ht="56" customHeight="1">
      <x:c r="A350" s="231" t="inlineStr">
        <x:is>
          <x:t xml:space="preserve">ECH-004</x:t>
        </x:is>
      </x:c>
      <x:c r="B350" s="231" t="inlineStr">
        <x:is>
          <x:t xml:space="preserve">The Didache</x:t>
        </x:is>
      </x:c>
      <x:c r="C350" s="231" t="inlineStr">
        <x:is>
          <x:t xml:space="preserve">Church History</x:t>
        </x:is>
      </x:c>
      <x:c r="D350" s="231" t="inlineStr">
        <x:is>
          <x:t xml:space="preserve">Early Church History — ca. AD 64–451</x:t>
        </x:is>
      </x:c>
      <x:c r="E350" s="231" t="inlineStr">
        <x:is>
          <x:t xml:space="preserve">Text</x:t>
        </x:is>
      </x:c>
      <x:c r="F350" s="231" t="inlineStr">
        <x:is>
          <x:t xml:space="preserve">An early church manual preserves teaching on Christian ethics, baptism, fasting, Eucharistic practice, teachers, and community order.</x:t>
        </x:is>
      </x:c>
      <x:c r="G350" s="231" t="n">
        <x:v>5</x:v>
      </x:c>
      <x:c r="H350" s="231" t="inlineStr">
        <x:is>
          <x:t xml:space="preserve">5 — Foundational</x:t>
        </x:is>
      </x:c>
      <x:c r="I350" s="231" t="inlineStr">
        <x:is>
          <x:t xml:space="preserve">Exceptional</x:t>
        </x:is>
      </x:c>
      <x:c r="J350" s="231" t="str">
        <x:v>Uncommon</x:v>
      </x:c>
      <x:c r="K350" s="231" t="inlineStr">
        <x:is>
          <x:t xml:space="preserve">Maybe</x:t>
        </x:is>
      </x:c>
      <x:c r="L350" s="231" t="inlineStr">
        <x:is>
          <x:t xml:space="preserve">Late 1st–early 2nd century | Probably Syria/Egypt | Apostolic Fathers</x:t>
        </x:is>
      </x:c>
      <x:c r="M350" s="231" t="inlineStr">
        <x:is>
          <x:t xml:space="preserve">Baptism; Lord's Supper; Prayer; Apostolic Fathers</x:t>
        </x:is>
      </x:c>
      <x:c r="N350" s="231" t="inlineStr">
        <x:is>
          <x:t xml:space="preserve">Idea</x:t>
        </x:is>
      </x:c>
      <x:c r="O350" s="231"/>
      <x:c r="P350" s="231" t="n"/>
      <x:c r="Q350" s="247" t="n"/>
      <x:c r="R350" s="247" t="n"/>
      <x:c r="S350" s="214" t="inlineStr">
        <x:is>
          <x:t xml:space="preserve">Open for review</x:t>
        </x:is>
      </x:c>
    </x:row>
    <x:row r="351" s="202" customFormat="1" ht="25.5" customHeight="1">
      <x:c r="A351" s="231" t="inlineStr">
        <x:is>
          <x:t xml:space="preserve">ECH-005</x:t>
        </x:is>
      </x:c>
      <x:c r="B351" s="231" t="inlineStr">
        <x:is>
          <x:t xml:space="preserve">Martyrdom of Ignatius</x:t>
        </x:is>
      </x:c>
      <x:c r="C351" s="231" t="inlineStr">
        <x:is>
          <x:t xml:space="preserve">Church History</x:t>
        </x:is>
      </x:c>
      <x:c r="D351" s="231" t="inlineStr">
        <x:is>
          <x:t xml:space="preserve">Early Church History — ca. AD 64–451</x:t>
        </x:is>
      </x:c>
      <x:c r="E351" s="231" t="inlineStr">
        <x:is>
          <x:t xml:space="preserve">Event</x:t>
        </x:is>
      </x:c>
      <x:c r="F351" s="231" t="inlineStr">
        <x:is>
          <x:t xml:space="preserve">Ignatius's journey toward execution at Rome became an enduring early Christian image of episcopal leadership and martyr witness.</x:t>
        </x:is>
      </x:c>
      <x:c r="G351" s="231" t="n">
        <x:v>4</x:v>
      </x:c>
      <x:c r="H351" s="231" t="inlineStr">
        <x:is>
          <x:t xml:space="preserve">4 — Major</x:t>
        </x:is>
      </x:c>
      <x:c r="I351" s="231" t="inlineStr">
        <x:is>
          <x:t xml:space="preserve">Exceptional</x:t>
        </x:is>
      </x:c>
      <x:c r="J351" s="231" t="str">
        <x:v>Rare</x:v>
      </x:c>
      <x:c r="K351" s="231" t="inlineStr">
        <x:is>
          <x:t xml:space="preserve">Maybe</x:t>
        </x:is>
      </x:c>
      <x:c r="L351" s="231" t="inlineStr">
        <x:is>
          <x:t xml:space="preserve">Early 2nd century | Rome</x:t>
        </x:is>
      </x:c>
      <x:c r="M351" s="231" t="inlineStr">
        <x:is>
          <x:t xml:space="preserve">Ignatius of Antioch; Letters of Ignatius; Martyrdom</x:t>
        </x:is>
      </x:c>
      <x:c r="N351" s="231" t="inlineStr">
        <x:is>
          <x:t xml:space="preserve">Idea</x:t>
        </x:is>
      </x:c>
      <x:c r="O351" s="231" t="str">
        <x:v>Replaces Letters of Ignatius of Antioch with a stronger event card while retaining the letters as supporting context.</x:v>
      </x:c>
      <x:c r="P351" s="231" t="inlineStr">
        <x:is>
          <x:t xml:space="preserve">Related context — distinct accounts, practices or background:
• Letters of Ignatius of Antioch: Seven letters written en route to martyrdom reveal early teaching on Christ, bishops, unity, Eucharist, and faithful endurance. Context: Early 2nd century | Antioch to Rome | Apostolic Fathers.</x:t>
        </x:is>
      </x:c>
      <x:c r="Q351" s="247" t="n"/>
      <x:c r="R351" s="247" t="n"/>
      <x:c r="S351" s="214" t="inlineStr">
        <x:is>
          <x:t xml:space="preserve">Open for review</x:t>
        </x:is>
      </x:c>
    </x:row>
    <x:row r="352" s="202" customFormat="1" ht="25.5" customHeight="1">
      <x:c r="A352" s="231" t="inlineStr">
        <x:is>
          <x:t xml:space="preserve">ECH-006</x:t>
        </x:is>
      </x:c>
      <x:c r="B352" s="231" t="inlineStr">
        <x:is>
          <x:t xml:space="preserve">Pliny–Trajan Correspondence on Christians</x:t>
        </x:is>
      </x:c>
      <x:c r="C352" s="231" t="inlineStr">
        <x:is>
          <x:t xml:space="preserve">Church History</x:t>
        </x:is>
      </x:c>
      <x:c r="D352" s="231" t="inlineStr">
        <x:is>
          <x:t xml:space="preserve">Early Church History — ca. AD 64–451</x:t>
        </x:is>
      </x:c>
      <x:c r="E352" s="231" t="inlineStr">
        <x:is>
          <x:t xml:space="preserve">Document</x:t>
        </x:is>
      </x:c>
      <x:c r="F352" s="231" t="inlineStr">
        <x:is>
          <x:t xml:space="preserve">A governor asks Emperor Trajan how to prosecute Christians, providing rare non-Christian evidence for early worship and Roman policy.</x:t>
        </x:is>
      </x:c>
      <x:c r="G352" s="231" t="n">
        <x:v>4</x:v>
      </x:c>
      <x:c r="H352" s="231" t="inlineStr">
        <x:is>
          <x:t xml:space="preserve">4 — Major</x:t>
        </x:is>
      </x:c>
      <x:c r="I352" s="231" t="inlineStr">
        <x:is>
          <x:t xml:space="preserve">High</x:t>
        </x:is>
      </x:c>
      <x:c r="J352" s="231" t="str">
        <x:v>Common</x:v>
      </x:c>
      <x:c r="K352" s="231" t="inlineStr">
        <x:is>
          <x:t xml:space="preserve">No</x:t>
        </x:is>
      </x:c>
      <x:c r="L352" s="231" t="inlineStr">
        <x:is>
          <x:t xml:space="preserve">c. AD 112 | Bithynia-Pontus</x:t>
        </x:is>
      </x:c>
      <x:c r="M352" s="231" t="inlineStr">
        <x:is>
          <x:t xml:space="preserve">Roman Persecution; Christian Worship; Trajan</x:t>
        </x:is>
      </x:c>
      <x:c r="N352" s="231" t="inlineStr">
        <x:is>
          <x:t xml:space="preserve">Idea</x:t>
        </x:is>
      </x:c>
      <x:c r="O352" s="231"/>
      <x:c r="P352" s="231" t="n"/>
      <x:c r="Q352" s="247" t="n"/>
      <x:c r="R352" s="247" t="n"/>
      <x:c r="S352" s="214" t="inlineStr">
        <x:is>
          <x:t xml:space="preserve">Open for review</x:t>
        </x:is>
      </x:c>
    </x:row>
    <x:row r="353" s="202" customFormat="1" ht="25.5" customHeight="1">
      <x:c r="A353" s="231" t="inlineStr">
        <x:is>
          <x:t xml:space="preserve">ECH-007</x:t>
        </x:is>
      </x:c>
      <x:c r="B353" s="231" t="inlineStr">
        <x:is>
          <x:t xml:space="preserve">Martyrdom of Polycarp</x:t>
        </x:is>
      </x:c>
      <x:c r="C353" s="231" t="inlineStr">
        <x:is>
          <x:t xml:space="preserve">Church History</x:t>
        </x:is>
      </x:c>
      <x:c r="D353" s="231" t="inlineStr">
        <x:is>
          <x:t xml:space="preserve">Early Church History — ca. AD 64–451</x:t>
        </x:is>
      </x:c>
      <x:c r="E353" s="231" t="inlineStr">
        <x:is>
          <x:t xml:space="preserve">Event</x:t>
        </x:is>
      </x:c>
      <x:c r="F353" s="231" t="inlineStr">
        <x:is>
          <x:t xml:space="preserve">The execution of the elderly bishop of Smyrna became one of the most influential early accounts of Christian martyrdom.</x:t>
        </x:is>
      </x:c>
      <x:c r="G353" s="231" t="n">
        <x:v>5</x:v>
      </x:c>
      <x:c r="H353" s="231" t="inlineStr">
        <x:is>
          <x:t xml:space="preserve">5 — Foundational</x:t>
        </x:is>
      </x:c>
      <x:c r="I353" s="231" t="inlineStr">
        <x:is>
          <x:t xml:space="preserve">Exceptional</x:t>
        </x:is>
      </x:c>
      <x:c r="J353" s="231" t="str">
        <x:v>Rare</x:v>
      </x:c>
      <x:c r="K353" s="231" t="inlineStr">
        <x:is>
          <x:t xml:space="preserve">Yes</x:t>
        </x:is>
      </x:c>
      <x:c r="L353" s="231" t="inlineStr">
        <x:is>
          <x:t xml:space="preserve">Mid-2nd century | Smyrna</x:t>
        </x:is>
      </x:c>
      <x:c r="M353" s="231" t="inlineStr">
        <x:is>
          <x:t xml:space="preserve">Polycarp of Smyrna; Martyrdom; Smyrna</x:t>
        </x:is>
      </x:c>
      <x:c r="N353" s="231" t="inlineStr">
        <x:is>
          <x:t xml:space="preserve">Idea</x:t>
        </x:is>
      </x:c>
      <x:c r="O353" s="231" t="str">
        <x:v>v20: User approved the v19 rarity baseline: Uncommon → Rare. Tier approved; artwork completion is not implied. Rationale and conditions: Rarity Review.</x:v>
      </x:c>
      <x:c r="P353" s="231" t="n"/>
      <x:c r="Q353" s="247" t="n"/>
      <x:c r="R353" s="247" t="n"/>
      <x:c r="S353" s="214" t="inlineStr">
        <x:is>
          <x:t xml:space="preserve">Open for review</x:t>
        </x:is>
      </x:c>
    </x:row>
    <x:row r="354" s="202" customFormat="1" ht="25.5" customHeight="1">
      <x:c r="A354" s="231" t="inlineStr">
        <x:is>
          <x:t xml:space="preserve">ECH-008</x:t>
        </x:is>
      </x:c>
      <x:c r="B354" s="231" t="inlineStr">
        <x:is>
          <x:t xml:space="preserve">Martyrdom of Justin and Companions</x:t>
        </x:is>
      </x:c>
      <x:c r="C354" s="231" t="inlineStr">
        <x:is>
          <x:t xml:space="preserve">Church History</x:t>
        </x:is>
      </x:c>
      <x:c r="D354" s="231" t="inlineStr">
        <x:is>
          <x:t xml:space="preserve">Early Church History — ca. AD 64–451</x:t>
        </x:is>
      </x:c>
      <x:c r="E354" s="231" t="inlineStr">
        <x:is>
          <x:t xml:space="preserve">Event</x:t>
        </x:is>
      </x:c>
      <x:c r="F354" s="231" t="inlineStr">
        <x:is>
          <x:t xml:space="preserve">Justin and fellow Christians are executed after refusing to sacrifice, illustrating the legal vulnerability of second-century believers.</x:t>
        </x:is>
      </x:c>
      <x:c r="G354" s="231" t="n">
        <x:v>4</x:v>
      </x:c>
      <x:c r="H354" s="231" t="inlineStr">
        <x:is>
          <x:t xml:space="preserve">4 — Major</x:t>
        </x:is>
      </x:c>
      <x:c r="I354" s="231" t="inlineStr">
        <x:is>
          <x:t xml:space="preserve">Exceptional</x:t>
        </x:is>
      </x:c>
      <x:c r="J354" s="231" t="str">
        <x:v>Rare</x:v>
      </x:c>
      <x:c r="K354" s="231" t="inlineStr">
        <x:is>
          <x:t xml:space="preserve">Maybe</x:t>
        </x:is>
      </x:c>
      <x:c r="L354" s="231" t="inlineStr">
        <x:is>
          <x:t xml:space="preserve">c. AD 165 | Rome</x:t>
        </x:is>
      </x:c>
      <x:c r="M354" s="231" t="inlineStr">
        <x:is>
          <x:t xml:space="preserve">Justin Martyr; Roman Persecution; Martyrdom</x:t>
        </x:is>
      </x:c>
      <x:c r="N354" s="231" t="inlineStr">
        <x:is>
          <x:t xml:space="preserve">Idea</x:t>
        </x:is>
      </x:c>
      <x:c r="O354" s="231" t="str">
        <x:v>Replaces First Apology of Justin Martyr with a more visually compelling martyrdom scene.</x:v>
      </x:c>
      <x:c r="P354" s="231" t="inlineStr">
        <x:is>
          <x:t xml:space="preserve">Related context — distinct accounts, practices or background:
• First Apology of Justin Martyr: Justin's defense of Christianity explains Christian belief and worship to a Roman audience and preserves an important description of Sunday gathering. Context: Mid-2nd century | Rome.</x:t>
        </x:is>
      </x:c>
      <x:c r="Q354" s="247" t="n"/>
      <x:c r="R354" s="247" t="n"/>
      <x:c r="S354" s="214" t="inlineStr">
        <x:is>
          <x:t xml:space="preserve">Open for review</x:t>
        </x:is>
      </x:c>
    </x:row>
    <x:row r="355" s="202" customFormat="1" ht="25.5" customHeight="1">
      <x:c r="A355" s="231" t="inlineStr">
        <x:is>
          <x:t xml:space="preserve">ECH-010</x:t>
        </x:is>
      </x:c>
      <x:c r="B355" s="231" t="inlineStr">
        <x:is>
          <x:t xml:space="preserve">Persecution at Lyon and Vienne</x:t>
        </x:is>
      </x:c>
      <x:c r="C355" s="231" t="inlineStr">
        <x:is>
          <x:t xml:space="preserve">Church History</x:t>
        </x:is>
      </x:c>
      <x:c r="D355" s="231" t="inlineStr">
        <x:is>
          <x:t xml:space="preserve">Early Church History — ca. AD 64–451</x:t>
        </x:is>
      </x:c>
      <x:c r="E355" s="231" t="inlineStr">
        <x:is>
          <x:t xml:space="preserve">Event</x:t>
        </x:is>
      </x:c>
      <x:c r="F355" s="231" t="inlineStr">
        <x:is>
          <x:t xml:space="preserve">A severe local persecution in Roman Gaul produced one of the best-known second-century martyr narratives.</x:t>
        </x:is>
      </x:c>
      <x:c r="G355" s="231" t="n">
        <x:v>4</x:v>
      </x:c>
      <x:c r="H355" s="231" t="inlineStr">
        <x:is>
          <x:t xml:space="preserve">4 — Major</x:t>
        </x:is>
      </x:c>
      <x:c r="I355" s="231" t="inlineStr">
        <x:is>
          <x:t xml:space="preserve">Exceptional</x:t>
        </x:is>
      </x:c>
      <x:c r="J355" s="231" t="str">
        <x:v>Uncommon</x:v>
      </x:c>
      <x:c r="K355" s="231" t="inlineStr">
        <x:is>
          <x:t xml:space="preserve">Maybe</x:t>
        </x:is>
      </x:c>
      <x:c r="L355" s="231" t="inlineStr">
        <x:is>
          <x:t xml:space="preserve">AD 177 | Lyon and Vienne, Gaul</x:t>
        </x:is>
      </x:c>
      <x:c r="M355" s="231" t="inlineStr">
        <x:is>
          <x:t xml:space="preserve">Martyrdom; Roman Persecution; Blandina</x:t>
        </x:is>
      </x:c>
      <x:c r="N355" s="231" t="inlineStr">
        <x:is>
          <x:t xml:space="preserve">Idea</x:t>
        </x:is>
      </x:c>
      <x:c r="O355" s="231"/>
      <x:c r="P355" s="231" t="n"/>
      <x:c r="Q355" s="247" t="n"/>
      <x:c r="R355" s="247" t="n"/>
      <x:c r="S355" s="214" t="inlineStr">
        <x:is>
          <x:t xml:space="preserve">Open for review</x:t>
        </x:is>
      </x:c>
    </x:row>
    <x:row r="356" s="202" customFormat="1" ht="25.5" customHeight="1">
      <x:c r="A356" s="231" t="inlineStr">
        <x:is>
          <x:t xml:space="preserve">ECH-011</x:t>
        </x:is>
      </x:c>
      <x:c r="B356" s="231" t="inlineStr">
        <x:is>
          <x:t xml:space="preserve">Martyrdom of Perpetua and Felicity</x:t>
        </x:is>
      </x:c>
      <x:c r="C356" s="231" t="inlineStr">
        <x:is>
          <x:t xml:space="preserve">Church History</x:t>
        </x:is>
      </x:c>
      <x:c r="D356" s="231" t="inlineStr">
        <x:is>
          <x:t xml:space="preserve">Early Church History — ca. AD 64–451</x:t>
        </x:is>
      </x:c>
      <x:c r="E356" s="231" t="inlineStr">
        <x:is>
          <x:t xml:space="preserve">Event</x:t>
        </x:is>
      </x:c>
      <x:c r="F356" s="231" t="inlineStr">
        <x:is>
          <x:t xml:space="preserve">The deaths of Perpetua, Felicity, and companions became one of the most vivid early Christian martyr stories.</x:t>
        </x:is>
      </x:c>
      <x:c r="G356" s="231" t="n">
        <x:v>5</x:v>
      </x:c>
      <x:c r="H356" s="231" t="inlineStr">
        <x:is>
          <x:t xml:space="preserve">5 — Foundational</x:t>
        </x:is>
      </x:c>
      <x:c r="I356" s="231" t="inlineStr">
        <x:is>
          <x:t xml:space="preserve">Exceptional</x:t>
        </x:is>
      </x:c>
      <x:c r="J356" s="231" t="str">
        <x:v>Rare</x:v>
      </x:c>
      <x:c r="K356" s="231" t="inlineStr">
        <x:is>
          <x:t xml:space="preserve">Yes</x:t>
        </x:is>
      </x:c>
      <x:c r="L356" s="231" t="inlineStr">
        <x:is>
          <x:t xml:space="preserve">AD 203 | Carthage</x:t>
        </x:is>
      </x:c>
      <x:c r="M356" s="231" t="inlineStr">
        <x:is>
          <x:t xml:space="preserve">Perpetua; Felicity; Roman Persecution; Martyrdom</x:t>
        </x:is>
      </x:c>
      <x:c r="N356" s="231" t="inlineStr">
        <x:is>
          <x:t xml:space="preserve">Idea</x:t>
        </x:is>
      </x:c>
      <x:c r="O356" s="231" t="str">
        <x:v>v20: User approved the v19 rarity baseline: Uncommon → Rare. Tier approved; artwork completion is not implied. Rationale and conditions: Rarity Review.</x:v>
      </x:c>
      <x:c r="P356" s="231" t="n"/>
      <x:c r="Q356" s="247" t="n"/>
      <x:c r="R356" s="247" t="n"/>
      <x:c r="S356" s="214" t="inlineStr">
        <x:is>
          <x:t xml:space="preserve">Open for review</x:t>
        </x:is>
      </x:c>
    </x:row>
    <x:row r="357" s="202" customFormat="1" ht="25.5" customHeight="1">
      <x:c r="A357" s="231" t="inlineStr">
        <x:is>
          <x:t xml:space="preserve">ECH-012</x:t>
        </x:is>
      </x:c>
      <x:c r="B357" s="231" t="inlineStr">
        <x:is>
          <x:t xml:space="preserve">Christian School of Alexandria</x:t>
        </x:is>
      </x:c>
      <x:c r="C357" s="231" t="inlineStr">
        <x:is>
          <x:t xml:space="preserve">Church History</x:t>
        </x:is>
      </x:c>
      <x:c r="D357" s="231" t="inlineStr">
        <x:is>
          <x:t xml:space="preserve">Early Church History — ca. AD 64–451</x:t>
        </x:is>
      </x:c>
      <x:c r="E357" s="231" t="inlineStr">
        <x:is>
          <x:t xml:space="preserve">Institution</x:t>
        </x:is>
      </x:c>
      <x:c r="F357" s="231" t="inlineStr">
        <x:is>
          <x:t xml:space="preserve">Alexandria became a major center of Christian biblical interpretation, teaching, apologetics, and intellectual exchange.</x:t>
        </x:is>
      </x:c>
      <x:c r="G357" s="231" t="n">
        <x:v>3</x:v>
      </x:c>
      <x:c r="H357" s="231" t="inlineStr">
        <x:is>
          <x:t xml:space="preserve">3 — Significant</x:t>
        </x:is>
      </x:c>
      <x:c r="I357" s="231" t="inlineStr">
        <x:is>
          <x:t xml:space="preserve">Exceptional</x:t>
        </x:is>
      </x:c>
      <x:c r="J357" s="231" t="str">
        <x:v>Uncommon</x:v>
      </x:c>
      <x:c r="K357" s="231" t="inlineStr">
        <x:is>
          <x:t xml:space="preserve">No</x:t>
        </x:is>
      </x:c>
      <x:c r="L357" s="231" t="inlineStr">
        <x:is>
          <x:t xml:space="preserve">2nd–3rd centuries | Alexandria</x:t>
        </x:is>
      </x:c>
      <x:c r="M357" s="231" t="inlineStr">
        <x:is>
          <x:t xml:space="preserve">Clement of Alexandria; Origen; Alexandria</x:t>
        </x:is>
      </x:c>
      <x:c r="N357" s="231" t="inlineStr">
        <x:is>
          <x:t xml:space="preserve">Idea</x:t>
        </x:is>
      </x:c>
      <x:c r="O357" s="231" t="str">
        <x:v>v20: User approved the v19 rarity baseline: Common → Uncommon. Tier approved; artwork completion is not implied. Rationale and conditions: Rarity Review.</x:v>
      </x:c>
      <x:c r="P357" s="231" t="n"/>
      <x:c r="Q357" s="247" t="n"/>
      <x:c r="R357" s="247" t="n"/>
      <x:c r="S357" s="214" t="inlineStr">
        <x:is>
          <x:t xml:space="preserve">Open for review</x:t>
        </x:is>
      </x:c>
    </x:row>
    <x:row r="358" s="202" customFormat="1" ht="25.5" customHeight="1">
      <x:c r="A358" s="231" t="inlineStr">
        <x:is>
          <x:t xml:space="preserve">ECH-013</x:t>
        </x:is>
      </x:c>
      <x:c r="B358" s="231" t="inlineStr">
        <x:is>
          <x:t xml:space="preserve">Origen's Hexapla</x:t>
        </x:is>
      </x:c>
      <x:c r="C358" s="231" t="inlineStr">
        <x:is>
          <x:t xml:space="preserve">Church History</x:t>
        </x:is>
      </x:c>
      <x:c r="D358" s="231" t="inlineStr">
        <x:is>
          <x:t xml:space="preserve">Early Church History — ca. AD 64–451</x:t>
        </x:is>
      </x:c>
      <x:c r="E358" s="231" t="inlineStr">
        <x:is>
          <x:t xml:space="preserve">Text / Scholarly Project</x:t>
        </x:is>
      </x:c>
      <x:c r="F358" s="231" t="inlineStr">
        <x:is>
          <x:t xml:space="preserve">Origen's massive comparative edition arranged Hebrew Scripture and multiple Greek versions in parallel columns.</x:t>
        </x:is>
      </x:c>
      <x:c r="G358" s="231" t="n">
        <x:v>5</x:v>
      </x:c>
      <x:c r="H358" s="231" t="inlineStr">
        <x:is>
          <x:t xml:space="preserve">5 — Foundational</x:t>
        </x:is>
      </x:c>
      <x:c r="I358" s="231" t="inlineStr">
        <x:is>
          <x:t xml:space="preserve">Exceptional</x:t>
        </x:is>
      </x:c>
      <x:c r="J358" s="231" t="str">
        <x:v>Uncommon</x:v>
      </x:c>
      <x:c r="K358" s="231" t="inlineStr">
        <x:is>
          <x:t xml:space="preserve">Maybe</x:t>
        </x:is>
      </x:c>
      <x:c r="L358" s="231" t="inlineStr">
        <x:is>
          <x:t xml:space="preserve">3rd century | Caesarea</x:t>
        </x:is>
      </x:c>
      <x:c r="M358" s="231" t="inlineStr">
        <x:is>
          <x:t xml:space="preserve">Origen; Septuagint; Biblical Scholarship</x:t>
        </x:is>
      </x:c>
      <x:c r="N358" s="231" t="inlineStr">
        <x:is>
          <x:t xml:space="preserve">Idea</x:t>
        </x:is>
      </x:c>
      <x:c r="O358" s="231"/>
      <x:c r="P358" s="231" t="n"/>
      <x:c r="Q358" s="247" t="n"/>
      <x:c r="R358" s="247" t="n"/>
      <x:c r="S358" s="214" t="inlineStr">
        <x:is>
          <x:t xml:space="preserve">Open for review</x:t>
        </x:is>
      </x:c>
    </x:row>
    <x:row r="359" s="202" customFormat="1" ht="25.5" customHeight="1">
      <x:c r="A359" s="231" t="inlineStr">
        <x:is>
          <x:t xml:space="preserve">ECH-014</x:t>
        </x:is>
      </x:c>
      <x:c r="B359" s="231" t="inlineStr">
        <x:is>
          <x:t xml:space="preserve">Dura-Europos Christian Building</x:t>
        </x:is>
      </x:c>
      <x:c r="C359" s="231" t="inlineStr">
        <x:is>
          <x:t xml:space="preserve">Church History</x:t>
        </x:is>
      </x:c>
      <x:c r="D359" s="231" t="inlineStr">
        <x:is>
          <x:t xml:space="preserve">Early Church History — ca. AD 64–451</x:t>
        </x:is>
      </x:c>
      <x:c r="E359" s="231" t="inlineStr">
        <x:is>
          <x:t xml:space="preserve">Place / Archaeology</x:t>
        </x:is>
      </x:c>
      <x:c r="F359" s="231" t="inlineStr">
        <x:is>
          <x:t xml:space="preserve">The Christian building at Dura-Europos is the earliest preserved archaeological example of a dedicated Christian assembly space.</x:t>
        </x:is>
      </x:c>
      <x:c r="G359" s="231" t="n">
        <x:v>5</x:v>
      </x:c>
      <x:c r="H359" s="231" t="inlineStr">
        <x:is>
          <x:t xml:space="preserve">5 — Foundational</x:t>
        </x:is>
      </x:c>
      <x:c r="I359" s="231" t="inlineStr">
        <x:is>
          <x:t xml:space="preserve">Exceptional</x:t>
        </x:is>
      </x:c>
      <x:c r="J359" s="231" t="str">
        <x:v>Uncommon</x:v>
      </x:c>
      <x:c r="K359" s="231" t="inlineStr">
        <x:is>
          <x:t xml:space="preserve">Yes</x:t>
        </x:is>
      </x:c>
      <x:c r="L359" s="231" t="inlineStr">
        <x:is>
          <x:t xml:space="preserve">Early–mid 3rd century | Dura-Europos, Syria</x:t>
        </x:is>
      </x:c>
      <x:c r="M359" s="231" t="inlineStr">
        <x:is>
          <x:t xml:space="preserve">House Churches; Baptism; Early Christian Art</x:t>
        </x:is>
      </x:c>
      <x:c r="N359" s="231" t="inlineStr">
        <x:is>
          <x:t xml:space="preserve">Idea</x:t>
        </x:is>
      </x:c>
      <x:c r="O359" s="231" t="str">
        <x:v>Recent scholarship has challenged the older simple 'house converted once into a church' model; treat its phases carefully.</x:v>
      </x:c>
      <x:c r="P359" s="231" t="n"/>
      <x:c r="Q359" s="247" t="n"/>
      <x:c r="R359" s="247" t="n"/>
      <x:c r="S359" s="214" t="inlineStr">
        <x:is>
          <x:t xml:space="preserve">Open for review</x:t>
        </x:is>
      </x:c>
    </x:row>
    <x:row r="360" s="202" customFormat="1" ht="25.5" customHeight="1">
      <x:c r="A360" s="231" t="inlineStr">
        <x:is>
          <x:t xml:space="preserve">ECH-015</x:t>
        </x:is>
      </x:c>
      <x:c r="B360" s="231" t="inlineStr">
        <x:is>
          <x:t xml:space="preserve">Rise of the Roman Catacombs</x:t>
        </x:is>
      </x:c>
      <x:c r="C360" s="231" t="inlineStr">
        <x:is>
          <x:t xml:space="preserve">Church History</x:t>
        </x:is>
      </x:c>
      <x:c r="D360" s="231" t="inlineStr">
        <x:is>
          <x:t xml:space="preserve">Early Church History — ca. AD 64–451</x:t>
        </x:is>
      </x:c>
      <x:c r="E360" s="231" t="inlineStr">
        <x:is>
          <x:t xml:space="preserve">Place / Practice</x:t>
        </x:is>
      </x:c>
      <x:c r="F360" s="231" t="inlineStr">
        <x:is>
          <x:t xml:space="preserve">Underground burial complexes around Rome preserve Christian inscriptions, symbols, family memory, and martyr associations.</x:t>
        </x:is>
      </x:c>
      <x:c r="G360" s="231" t="n">
        <x:v>4</x:v>
      </x:c>
      <x:c r="H360" s="231" t="inlineStr">
        <x:is>
          <x:t xml:space="preserve">4 — Major</x:t>
        </x:is>
      </x:c>
      <x:c r="I360" s="231" t="inlineStr">
        <x:is>
          <x:t xml:space="preserve">Exceptional</x:t>
        </x:is>
      </x:c>
      <x:c r="J360" s="231" t="str">
        <x:v>Uncommon</x:v>
      </x:c>
      <x:c r="K360" s="231" t="inlineStr">
        <x:is>
          <x:t xml:space="preserve">Maybe</x:t>
        </x:is>
      </x:c>
      <x:c r="L360" s="231" t="inlineStr">
        <x:is>
          <x:t xml:space="preserve">2nd–4th centuries | Rome</x:t>
        </x:is>
      </x:c>
      <x:c r="M360" s="231" t="inlineStr">
        <x:is>
          <x:t xml:space="preserve">Martyrs; Early Christian Art; Rome</x:t>
        </x:is>
      </x:c>
      <x:c r="N360" s="231" t="inlineStr">
        <x:is>
          <x:t xml:space="preserve">Idea</x:t>
        </x:is>
      </x:c>
      <x:c r="O360" s="231"/>
      <x:c r="P360" s="231" t="n"/>
      <x:c r="Q360" s="248" t="n"/>
      <x:c r="R360" s="248" t="n"/>
      <x:c r="S360" s="214" t="inlineStr">
        <x:is>
          <x:t xml:space="preserve">Open for review</x:t>
        </x:is>
      </x:c>
    </x:row>
    <x:row r="361" s="202" customFormat="1" ht="25.5" customHeight="1">
      <x:c r="A361" s="231" t="inlineStr">
        <x:is>
          <x:t xml:space="preserve">ECH-016</x:t>
        </x:is>
      </x:c>
      <x:c r="B361" s="231" t="inlineStr">
        <x:is>
          <x:t xml:space="preserve">The Fish Symbol (Ichthys)</x:t>
        </x:is>
      </x:c>
      <x:c r="C361" s="231" t="inlineStr">
        <x:is>
          <x:t xml:space="preserve">Church History</x:t>
        </x:is>
      </x:c>
      <x:c r="D361" s="231" t="inlineStr">
        <x:is>
          <x:t xml:space="preserve">Early Church History — ca. AD 64–451</x:t>
        </x:is>
      </x:c>
      <x:c r="E361" s="231" t="inlineStr">
        <x:is>
          <x:t xml:space="preserve">Art / Symbol</x:t>
        </x:is>
      </x:c>
      <x:c r="F361" s="231" t="inlineStr">
        <x:is>
          <x:t xml:space="preserve">The fish became an early Christian sign associated with confessional identity and visual shorthand for Christ.</x:t>
        </x:is>
      </x:c>
      <x:c r="G361" s="231" t="n">
        <x:v>3</x:v>
      </x:c>
      <x:c r="H361" s="231" t="inlineStr">
        <x:is>
          <x:t xml:space="preserve">3 — Significant</x:t>
        </x:is>
      </x:c>
      <x:c r="I361" s="231" t="inlineStr">
        <x:is>
          <x:t xml:space="preserve">Exceptional</x:t>
        </x:is>
      </x:c>
      <x:c r="J361" s="231" t="str">
        <x:v>Common</x:v>
      </x:c>
      <x:c r="K361" s="231" t="inlineStr">
        <x:is>
          <x:t xml:space="preserve">No</x:t>
        </x:is>
      </x:c>
      <x:c r="L361" s="231" t="inlineStr">
        <x:is>
          <x:t xml:space="preserve">2nd–4th centuries | Roman Empire</x:t>
        </x:is>
      </x:c>
      <x:c r="M361" s="231" t="inlineStr">
        <x:is>
          <x:t xml:space="preserve">Jesus Christ; Early Christian Art; Christian Identity</x:t>
        </x:is>
      </x:c>
      <x:c r="N361" s="231" t="inlineStr">
        <x:is>
          <x:t xml:space="preserve">Idea</x:t>
        </x:is>
      </x:c>
      <x:c r="O361" s="231"/>
      <x:c r="P361" s="231" t="n"/>
      <x:c r="Q361" s="247" t="n"/>
      <x:c r="R361" s="247" t="n"/>
      <x:c r="S361" s="214" t="inlineStr">
        <x:is>
          <x:t xml:space="preserve">Open for review</x:t>
        </x:is>
      </x:c>
    </x:row>
    <x:row r="362" s="202" customFormat="1" ht="68" customHeight="1">
      <x:c r="A362" s="231" t="inlineStr">
        <x:is>
          <x:t xml:space="preserve">ECH-017</x:t>
        </x:is>
      </x:c>
      <x:c r="B362" s="231" t="inlineStr">
        <x:is>
          <x:t xml:space="preserve">Decian Persecution</x:t>
        </x:is>
      </x:c>
      <x:c r="C362" s="231" t="inlineStr">
        <x:is>
          <x:t xml:space="preserve">Church History</x:t>
        </x:is>
      </x:c>
      <x:c r="D362" s="231" t="inlineStr">
        <x:is>
          <x:t xml:space="preserve">Early Church History — ca. AD 64–451</x:t>
        </x:is>
      </x:c>
      <x:c r="E362" s="231" t="inlineStr">
        <x:is>
          <x:t xml:space="preserve">Event</x:t>
        </x:is>
      </x:c>
      <x:c r="F362" s="231" t="inlineStr">
        <x:is>
          <x:t xml:space="preserve">Emperor Decius's empire-wide sacrifice requirement created a major crisis for Christians who refused participation.</x:t>
        </x:is>
      </x:c>
      <x:c r="G362" s="231" t="n">
        <x:v>5</x:v>
      </x:c>
      <x:c r="H362" s="231" t="inlineStr">
        <x:is>
          <x:t xml:space="preserve">5 — Foundational</x:t>
        </x:is>
      </x:c>
      <x:c r="I362" s="231" t="inlineStr">
        <x:is>
          <x:t xml:space="preserve">Exceptional</x:t>
        </x:is>
      </x:c>
      <x:c r="J362" s="231" t="str">
        <x:v>Uncommon</x:v>
      </x:c>
      <x:c r="K362" s="231" t="inlineStr">
        <x:is>
          <x:t xml:space="preserve">Maybe</x:t>
        </x:is>
      </x:c>
      <x:c r="L362" s="231" t="inlineStr">
        <x:is>
          <x:t xml:space="preserve">AD 249–251 | Roman Empire</x:t>
        </x:is>
      </x:c>
      <x:c r="M362" s="231" t="inlineStr">
        <x:is>
          <x:t xml:space="preserve">Libelli; Lapsi Crisis; Cyprian</x:t>
        </x:is>
      </x:c>
      <x:c r="N362" s="231" t="inlineStr">
        <x:is>
          <x:t xml:space="preserve">Idea</x:t>
        </x:is>
      </x:c>
      <x:c r="O362" s="231"/>
      <x:c r="P362" s="231" t="n"/>
      <x:c r="Q362" s="247" t="n"/>
      <x:c r="R362" s="247" t="n"/>
      <x:c r="S362" s="214" t="inlineStr">
        <x:is>
          <x:t xml:space="preserve">Open for review</x:t>
        </x:is>
      </x:c>
    </x:row>
    <x:row r="363" s="202" customFormat="1" ht="56" customHeight="1">
      <x:c r="A363" s="231" t="inlineStr">
        <x:is>
          <x:t xml:space="preserve">ECH-018</x:t>
        </x:is>
      </x:c>
      <x:c r="B363" s="231" t="inlineStr">
        <x:is>
          <x:t xml:space="preserve">The Lapsi Crisis</x:t>
        </x:is>
      </x:c>
      <x:c r="C363" s="231" t="inlineStr">
        <x:is>
          <x:t xml:space="preserve">Church History</x:t>
        </x:is>
      </x:c>
      <x:c r="D363" s="231" t="inlineStr">
        <x:is>
          <x:t xml:space="preserve">Early Church History — ca. AD 64–451</x:t>
        </x:is>
      </x:c>
      <x:c r="E363" s="231" t="inlineStr">
        <x:is>
          <x:t xml:space="preserve">Church Life / Event</x:t>
        </x:is>
      </x:c>
      <x:c r="F363" s="231" t="inlineStr">
        <x:is>
          <x:t xml:space="preserve">Churches struggled over how to restore Christians who had sacrificed, obtained certificates, or otherwise lapsed under persecution.</x:t>
        </x:is>
      </x:c>
      <x:c r="G363" s="231" t="n">
        <x:v>4</x:v>
      </x:c>
      <x:c r="H363" s="231" t="inlineStr">
        <x:is>
          <x:t xml:space="preserve">4 — Major</x:t>
        </x:is>
      </x:c>
      <x:c r="I363" s="231" t="inlineStr">
        <x:is>
          <x:t xml:space="preserve">High</x:t>
        </x:is>
      </x:c>
      <x:c r="J363" s="231" t="str">
        <x:v>Common</x:v>
      </x:c>
      <x:c r="K363" s="231" t="inlineStr">
        <x:is>
          <x:t xml:space="preserve">No</x:t>
        </x:is>
      </x:c>
      <x:c r="L363" s="231" t="inlineStr">
        <x:is>
          <x:t xml:space="preserve">Mid-3rd century | Roman Empire</x:t>
        </x:is>
      </x:c>
      <x:c r="M363" s="231" t="inlineStr">
        <x:is>
          <x:t xml:space="preserve">Decian Persecution; Repentance; Church Discipline</x:t>
        </x:is>
      </x:c>
      <x:c r="N363" s="231" t="inlineStr">
        <x:is>
          <x:t xml:space="preserve">Idea</x:t>
        </x:is>
      </x:c>
      <x:c r="O363" s="231"/>
      <x:c r="P363" s="231" t="n"/>
      <x:c r="Q363" s="247" t="n"/>
      <x:c r="R363" s="247" t="n"/>
      <x:c r="S363" s="214" t="inlineStr">
        <x:is>
          <x:t xml:space="preserve">Open for review</x:t>
        </x:is>
      </x:c>
    </x:row>
    <x:row r="364" s="202" customFormat="1" ht="25.5" customHeight="1">
      <x:c r="A364" s="231" t="inlineStr">
        <x:is>
          <x:t xml:space="preserve">ECH-019</x:t>
        </x:is>
      </x:c>
      <x:c r="B364" s="231" t="inlineStr">
        <x:is>
          <x:t xml:space="preserve">Christian Care During the Plague of Cyprian</x:t>
        </x:is>
      </x:c>
      <x:c r="C364" s="231" t="inlineStr">
        <x:is>
          <x:t xml:space="preserve">Church History</x:t>
        </x:is>
      </x:c>
      <x:c r="D364" s="231" t="inlineStr">
        <x:is>
          <x:t xml:space="preserve">Early Church History — ca. AD 64–451</x:t>
        </x:is>
      </x:c>
      <x:c r="E364" s="231" t="inlineStr">
        <x:is>
          <x:t xml:space="preserve">Church Life / Event</x:t>
        </x:is>
      </x:c>
      <x:c r="F364" s="231" t="inlineStr">
        <x:is>
          <x:t xml:space="preserve">Christian communities became known for caring for the sick and dead during a devastating third-century epidemic.</x:t>
        </x:is>
      </x:c>
      <x:c r="G364" s="231" t="n">
        <x:v>4</x:v>
      </x:c>
      <x:c r="H364" s="231" t="inlineStr">
        <x:is>
          <x:t xml:space="preserve">4 — Major</x:t>
        </x:is>
      </x:c>
      <x:c r="I364" s="231" t="inlineStr">
        <x:is>
          <x:t xml:space="preserve">Exceptional</x:t>
        </x:is>
      </x:c>
      <x:c r="J364" s="231" t="str">
        <x:v>Uncommon</x:v>
      </x:c>
      <x:c r="K364" s="231" t="inlineStr">
        <x:is>
          <x:t xml:space="preserve">Maybe</x:t>
        </x:is>
      </x:c>
      <x:c r="L364" s="231" t="inlineStr">
        <x:is>
          <x:t xml:space="preserve">c. AD 249–262 | Roman Empire</x:t>
        </x:is>
      </x:c>
      <x:c r="M364" s="231" t="inlineStr">
        <x:is>
          <x:t xml:space="preserve">Cyprian; Charity; Christian Witness</x:t>
        </x:is>
      </x:c>
      <x:c r="N364" s="231" t="inlineStr">
        <x:is>
          <x:t xml:space="preserve">Idea</x:t>
        </x:is>
      </x:c>
      <x:c r="O364" s="231" t="str">
        <x:v>v20: User approved the v19 rarity baseline: Common → Uncommon. Tier approved; artwork completion is not implied. Rationale and conditions: Rarity Review.</x:v>
      </x:c>
      <x:c r="P364" s="231" t="n"/>
      <x:c r="Q364" s="247" t="n"/>
      <x:c r="R364" s="247" t="n"/>
      <x:c r="S364" s="214" t="inlineStr">
        <x:is>
          <x:t xml:space="preserve">Open for review</x:t>
        </x:is>
      </x:c>
    </x:row>
    <x:row r="365" s="202" customFormat="1" ht="80" customHeight="1">
      <x:c r="A365" s="231" t="inlineStr">
        <x:is>
          <x:t xml:space="preserve">ECH-020</x:t>
        </x:is>
      </x:c>
      <x:c r="B365" s="231" t="inlineStr">
        <x:is>
          <x:t xml:space="preserve">Martyrdom of Cyprian</x:t>
        </x:is>
      </x:c>
      <x:c r="C365" s="231" t="inlineStr">
        <x:is>
          <x:t xml:space="preserve">Church History</x:t>
        </x:is>
      </x:c>
      <x:c r="D365" s="231" t="inlineStr">
        <x:is>
          <x:t xml:space="preserve">Early Church History — ca. AD 64–451</x:t>
        </x:is>
      </x:c>
      <x:c r="E365" s="231" t="inlineStr">
        <x:is>
          <x:t xml:space="preserve">Event</x:t>
        </x:is>
      </x:c>
      <x:c r="F365" s="231" t="inlineStr">
        <x:is>
          <x:t xml:space="preserve">The bishop of Carthage was executed during Valerian's persecution, becoming a defining North African martyr.</x:t>
        </x:is>
      </x:c>
      <x:c r="G365" s="231" t="n">
        <x:v>4</x:v>
      </x:c>
      <x:c r="H365" s="231" t="inlineStr">
        <x:is>
          <x:t xml:space="preserve">4 — Major</x:t>
        </x:is>
      </x:c>
      <x:c r="I365" s="231" t="inlineStr">
        <x:is>
          <x:t xml:space="preserve">Exceptional</x:t>
        </x:is>
      </x:c>
      <x:c r="J365" s="231" t="str">
        <x:v>Uncommon</x:v>
      </x:c>
      <x:c r="K365" s="231" t="inlineStr">
        <x:is>
          <x:t xml:space="preserve">Maybe</x:t>
        </x:is>
      </x:c>
      <x:c r="L365" s="231" t="inlineStr">
        <x:is>
          <x:t xml:space="preserve">AD 258 | Carthage</x:t>
        </x:is>
      </x:c>
      <x:c r="M365" s="231" t="inlineStr">
        <x:is>
          <x:t xml:space="preserve">Cyprian; Valerian Persecution; Carthage</x:t>
        </x:is>
      </x:c>
      <x:c r="N365" s="231" t="inlineStr">
        <x:is>
          <x:t xml:space="preserve">Idea</x:t>
        </x:is>
      </x:c>
      <x:c r="O365" s="231"/>
      <x:c r="P365" s="231" t="n"/>
      <x:c r="Q365" s="247" t="n"/>
      <x:c r="R365" s="247" t="n"/>
      <x:c r="S365" s="214" t="inlineStr">
        <x:is>
          <x:t xml:space="preserve">Open for review</x:t>
        </x:is>
      </x:c>
    </x:row>
    <x:row r="366" s="202" customFormat="1" ht="80" customHeight="1">
      <x:c r="A366" s="231" t="inlineStr">
        <x:is>
          <x:t xml:space="preserve">ECH-021</x:t>
        </x:is>
      </x:c>
      <x:c r="B366" s="231" t="inlineStr">
        <x:is>
          <x:t xml:space="preserve">The Great Persecution</x:t>
        </x:is>
      </x:c>
      <x:c r="C366" s="231" t="inlineStr">
        <x:is>
          <x:t xml:space="preserve">Church History</x:t>
        </x:is>
      </x:c>
      <x:c r="D366" s="231" t="inlineStr">
        <x:is>
          <x:t xml:space="preserve">Early Church History — ca. AD 64–451</x:t>
        </x:is>
      </x:c>
      <x:c r="E366" s="231" t="inlineStr">
        <x:is>
          <x:t xml:space="preserve">Event</x:t>
        </x:is>
      </x:c>
      <x:c r="F366" s="231" t="inlineStr">
        <x:is>
          <x:t xml:space="preserve">Diocletian and his colleagues launched the most systematic imperial campaign against Christian churches, clergy, and Scriptures.</x:t>
        </x:is>
      </x:c>
      <x:c r="G366" s="231" t="n">
        <x:v>5</x:v>
      </x:c>
      <x:c r="H366" s="231" t="inlineStr">
        <x:is>
          <x:t xml:space="preserve">5 — Foundational</x:t>
        </x:is>
      </x:c>
      <x:c r="I366" s="231" t="inlineStr">
        <x:is>
          <x:t xml:space="preserve">Exceptional</x:t>
        </x:is>
      </x:c>
      <x:c r="J366" s="231" t="str">
        <x:v>Rare</x:v>
      </x:c>
      <x:c r="K366" s="231" t="inlineStr">
        <x:is>
          <x:t xml:space="preserve">Yes</x:t>
        </x:is>
      </x:c>
      <x:c r="L366" s="231" t="inlineStr">
        <x:is>
          <x:t xml:space="preserve">AD 303–311 | Roman Empire</x:t>
        </x:is>
      </x:c>
      <x:c r="M366" s="231" t="inlineStr">
        <x:is>
          <x:t xml:space="preserve">Diocletian; Martyrs; Edict of Serdica; Absorbed / related source concepts: Destruction of Churches and Scriptures</x:t>
        </x:is>
      </x:c>
      <x:c r="N366" s="231" t="inlineStr">
        <x:is>
          <x:t xml:space="preserve">Idea</x:t>
        </x:is>
      </x:c>
      <x:c r="O366" s="231" t="str">
        <x:v>v20: User approved the v19 rarity baseline: Uncommon → Rare. Applied as a working tier; the recorded composition/interpretation condition remains open. Rationale and conditions: Rarity Review.</x:v>
      </x:c>
      <x:c r="P366" s="231" t="inlineStr">
        <x:is>
          <x:t xml:space="preserve">About this subject / absorbed material:
• Destruction of Churches and Scriptures: Persecution edicts ordered Christian meeting places destroyed and sacred books surrendered or burned. Context: Beginning AD 303 | Roman Empire. Source carried forward (not reverified): https://www.newadvent.org/fathers/25022.htm</x:t>
        </x:is>
      </x:c>
      <x:c r="Q366" s="247" t="n"/>
      <x:c r="R366" s="247" t="n"/>
      <x:c r="S366" s="214" t="inlineStr">
        <x:is>
          <x:t xml:space="preserve">Open for review</x:t>
        </x:is>
      </x:c>
    </x:row>
    <x:row r="367" s="202" customFormat="1" ht="25.5" customHeight="1">
      <x:c r="A367" s="231" t="inlineStr">
        <x:is>
          <x:t xml:space="preserve">ECH-022</x:t>
        </x:is>
      </x:c>
      <x:c r="B367" s="231" t="inlineStr">
        <x:is>
          <x:t xml:space="preserve">Battle of the Milvian Bridge</x:t>
        </x:is>
      </x:c>
      <x:c r="C367" s="231" t="inlineStr">
        <x:is>
          <x:t xml:space="preserve">Church History</x:t>
        </x:is>
      </x:c>
      <x:c r="D367" s="231" t="inlineStr">
        <x:is>
          <x:t xml:space="preserve">Early Church History — ca. AD 64–451</x:t>
        </x:is>
      </x:c>
      <x:c r="E367" s="231" t="inlineStr">
        <x:is>
          <x:t xml:space="preserve">Event</x:t>
        </x:is>
      </x:c>
      <x:c r="F367" s="231" t="inlineStr">
        <x:is>
          <x:t xml:space="preserve">Constantine's victory over Maxentius became inseparable from later Christian accounts of his vision and the Chi-Rho.</x:t>
        </x:is>
      </x:c>
      <x:c r="G367" s="231" t="n">
        <x:v>5</x:v>
      </x:c>
      <x:c r="H367" s="231" t="inlineStr">
        <x:is>
          <x:t xml:space="preserve">5 — Foundational</x:t>
        </x:is>
      </x:c>
      <x:c r="I367" s="231" t="inlineStr">
        <x:is>
          <x:t xml:space="preserve">Exceptional</x:t>
        </x:is>
      </x:c>
      <x:c r="J367" s="231" t="str">
        <x:v>Rare</x:v>
      </x:c>
      <x:c r="K367" s="231" t="inlineStr">
        <x:is>
          <x:t xml:space="preserve">Yes</x:t>
        </x:is>
      </x:c>
      <x:c r="L367" s="231" t="inlineStr">
        <x:is>
          <x:t xml:space="preserve">AD 312 | Rome</x:t>
        </x:is>
      </x:c>
      <x:c r="M367" s="231" t="inlineStr">
        <x:is>
          <x:t xml:space="preserve">Constantine; Chi-Rho; Edict of Milan</x:t>
        </x:is>
      </x:c>
      <x:c r="N367" s="231" t="inlineStr">
        <x:is>
          <x:t xml:space="preserve">Idea</x:t>
        </x:is>
      </x:c>
      <x:c r="O367" s="231"/>
      <x:c r="P367" s="231" t="inlineStr">
        <x:is>
          <x:t xml:space="preserve">About this subject / absorbed material:
• The Chi-Rho and Labarum: The Christogram became closely associated with Constantine's imperial standard and Christianity's new public visibility. Context: Early 4th century | Roman Empire.</x:t>
        </x:is>
      </x:c>
      <x:c r="Q367" s="247" t="n"/>
      <x:c r="R367" s="247" t="n"/>
      <x:c r="S367" s="214" t="inlineStr">
        <x:is>
          <x:t xml:space="preserve">Open for review</x:t>
        </x:is>
      </x:c>
    </x:row>
    <x:row r="368" s="202" customFormat="1" ht="38.25" customHeight="1">
      <x:c r="A368" s="231" t="inlineStr">
        <x:is>
          <x:t xml:space="preserve">ECH-023</x:t>
        </x:is>
      </x:c>
      <x:c r="B368" s="231" t="inlineStr">
        <x:is>
          <x:t xml:space="preserve">Constantine's Baptism</x:t>
        </x:is>
      </x:c>
      <x:c r="C368" s="231" t="inlineStr">
        <x:is>
          <x:t xml:space="preserve">Church History</x:t>
        </x:is>
      </x:c>
      <x:c r="D368" s="231" t="inlineStr">
        <x:is>
          <x:t xml:space="preserve">Early Church History — ca. AD 64–451</x:t>
        </x:is>
      </x:c>
      <x:c r="E368" s="231" t="inlineStr">
        <x:is>
          <x:t xml:space="preserve">Event</x:t>
        </x:is>
      </x:c>
      <x:c r="F368" s="231" t="inlineStr">
        <x:is>
          <x:t xml:space="preserve">Constantine received baptism near the end of his life, a fact that complicates simplistic accounts of his earlier Christian commitment.</x:t>
        </x:is>
      </x:c>
      <x:c r="G368" s="231" t="n">
        <x:v>3</x:v>
      </x:c>
      <x:c r="H368" s="231" t="inlineStr">
        <x:is>
          <x:t xml:space="preserve">3 — Significant</x:t>
        </x:is>
      </x:c>
      <x:c r="I368" s="231" t="inlineStr">
        <x:is>
          <x:t xml:space="preserve">High</x:t>
        </x:is>
      </x:c>
      <x:c r="J368" s="231" t="str">
        <x:v>Rare</x:v>
      </x:c>
      <x:c r="K368" s="231" t="inlineStr">
        <x:is>
          <x:t xml:space="preserve">No</x:t>
        </x:is>
      </x:c>
      <x:c r="L368" s="231" t="inlineStr">
        <x:is>
          <x:t xml:space="preserve">AD 337 | Nicomedia</x:t>
        </x:is>
      </x:c>
      <x:c r="M368" s="231" t="inlineStr">
        <x:is>
          <x:t xml:space="preserve">Constantine; Baptism; Imperial Christianity</x:t>
        </x:is>
      </x:c>
      <x:c r="N368" s="231" t="inlineStr">
        <x:is>
          <x:t xml:space="preserve">Idea</x:t>
        </x:is>
      </x:c>
      <x:c r="O368" s="231" t="str">
        <x:v>Replaces The Chi-Rho and Labarum with a more distinct event card tied to Constantine's life and Christianization.</x:v>
      </x:c>
      <x:c r="P368" s="231" t="n"/>
      <x:c r="Q368" s="247" t="n"/>
      <x:c r="R368" s="247" t="n"/>
      <x:c r="S368" s="214" t="inlineStr">
        <x:is>
          <x:t xml:space="preserve">Open for review</x:t>
        </x:is>
      </x:c>
    </x:row>
    <x:row r="369" s="202" customFormat="1" ht="80" customHeight="1">
      <x:c r="A369" s="231" t="inlineStr">
        <x:is>
          <x:t xml:space="preserve">ECH-024</x:t>
        </x:is>
      </x:c>
      <x:c r="B369" s="231" t="inlineStr">
        <x:is>
          <x:t xml:space="preserve">Edict of Milan</x:t>
        </x:is>
      </x:c>
      <x:c r="C369" s="231" t="inlineStr">
        <x:is>
          <x:t xml:space="preserve">Church History</x:t>
        </x:is>
      </x:c>
      <x:c r="D369" s="231" t="inlineStr">
        <x:is>
          <x:t xml:space="preserve">Early Church History — ca. AD 64–451</x:t>
        </x:is>
      </x:c>
      <x:c r="E369" s="231" t="inlineStr">
        <x:is>
          <x:t xml:space="preserve">Document / Event</x:t>
        </x:is>
      </x:c>
      <x:c r="F369" s="231" t="inlineStr">
        <x:is>
          <x:t xml:space="preserve">The 313 agreement associated with Constantine and Licinius established broad religious toleration and restored Christian rights and property.</x:t>
        </x:is>
      </x:c>
      <x:c r="G369" s="231" t="n">
        <x:v>5</x:v>
      </x:c>
      <x:c r="H369" s="231" t="inlineStr">
        <x:is>
          <x:t xml:space="preserve">5 — Foundational</x:t>
        </x:is>
      </x:c>
      <x:c r="I369" s="231" t="inlineStr">
        <x:is>
          <x:t xml:space="preserve">Exceptional</x:t>
        </x:is>
      </x:c>
      <x:c r="J369" s="231" t="str">
        <x:v>Uncommon</x:v>
      </x:c>
      <x:c r="K369" s="231" t="inlineStr">
        <x:is>
          <x:t xml:space="preserve">Yes</x:t>
        </x:is>
      </x:c>
      <x:c r="L369" s="231" t="inlineStr">
        <x:is>
          <x:t xml:space="preserve">AD 313 | Roman Empire</x:t>
        </x:is>
      </x:c>
      <x:c r="M369" s="231" t="inlineStr">
        <x:is>
          <x:t xml:space="preserve">Constantine; Licinius; Toleration; Absorbed / related source concepts: Edict of Serdica</x:t>
        </x:is>
      </x:c>
      <x:c r="N369" s="231" t="inlineStr">
        <x:is>
          <x:t xml:space="preserve">Idea</x:t>
        </x:is>
      </x:c>
      <x:c r="O369" s="231" t="str">
        <x:v>v20: User approved the v19 rarity baseline: Rare → Uncommon. Tier approved; artwork completion is not implied. Rationale and conditions: Rarity Review.</x:v>
      </x:c>
      <x:c r="P369" s="231" t="inlineStr">
        <x:is>
          <x:t xml:space="preserve">Related context — distinct accounts, practices or background:
• Edict of Serdica: Galerius's toleration edict in 311 formally ended the Great Persecution in much of the empire and permitted Christian assembly. Context: AD 311 | Roman Empire. Source carried forward (not reverified): https://www.oca.org/orthodoxy/the-orthodox-faith/church-history/fourth-century/constantine Boundary: The AD 311 edict is distinct from the AD 313 agreement.</x:t>
        </x:is>
      </x:c>
      <x:c r="Q369" s="247" t="n"/>
      <x:c r="R369" s="247" t="n"/>
      <x:c r="S369" s="214" t="inlineStr">
        <x:is>
          <x:t xml:space="preserve">Open for review</x:t>
        </x:is>
      </x:c>
    </x:row>
    <x:row r="370" s="202" customFormat="1" ht="68" customHeight="1">
      <x:c r="A370" s="231" t="inlineStr">
        <x:is>
          <x:t xml:space="preserve">ECH-026</x:t>
        </x:is>
      </x:c>
      <x:c r="B370" s="231" t="inlineStr">
        <x:is>
          <x:t xml:space="preserve">Church of the Holy Sepulchre</x:t>
        </x:is>
      </x:c>
      <x:c r="C370" s="231" t="inlineStr">
        <x:is>
          <x:t xml:space="preserve">Church History</x:t>
        </x:is>
      </x:c>
      <x:c r="D370" s="231" t="inlineStr">
        <x:is>
          <x:t xml:space="preserve">Early Church History — ca. AD 64–451</x:t>
        </x:is>
      </x:c>
      <x:c r="E370" s="231" t="inlineStr">
        <x:is>
          <x:t xml:space="preserve">Place / Architecture</x:t>
        </x:is>
      </x:c>
      <x:c r="F370" s="231" t="inlineStr">
        <x:is>
          <x:t xml:space="preserve">The Jerusalem complex built under Constantine's patronage centered Christian pilgrimage on the sites associated with crucifixion and resurrection.</x:t>
        </x:is>
      </x:c>
      <x:c r="G370" s="231" t="n">
        <x:v>5</x:v>
      </x:c>
      <x:c r="H370" s="231" t="inlineStr">
        <x:is>
          <x:t xml:space="preserve">5 — Foundational</x:t>
        </x:is>
      </x:c>
      <x:c r="I370" s="231" t="inlineStr">
        <x:is>
          <x:t xml:space="preserve">Exceptional</x:t>
        </x:is>
      </x:c>
      <x:c r="J370" s="231" t="str">
        <x:v>Rare</x:v>
      </x:c>
      <x:c r="K370" s="231" t="inlineStr">
        <x:is>
          <x:t xml:space="preserve">Yes</x:t>
        </x:is>
      </x:c>
      <x:c r="L370" s="231" t="inlineStr">
        <x:is>
          <x:t xml:space="preserve">4th century | Jerusalem</x:t>
        </x:is>
      </x:c>
      <x:c r="M370" s="231" t="inlineStr">
        <x:is>
          <x:t xml:space="preserve">Golgotha; Empty Tomb; Constantine; Pilgrimage; Absorbed / related source concepts: Imperial Patronage of Church Building</x:t>
        </x:is>
      </x:c>
      <x:c r="N370" s="231" t="inlineStr">
        <x:is>
          <x:t xml:space="preserve">Idea</x:t>
        </x:is>
      </x:c>
      <x:c r="O370" s="231"/>
      <x:c r="P370" s="231" t="inlineStr">
        <x:is>
          <x:t xml:space="preserve">About this subject / absorbed material:
• Imperial Patronage of Church Building: Constantinian support enabled large, public Christian basilicas to replace the discreet scale of earlier meeting spaces. Context: 4th century | Roman Empire. Source carried forward (not reverified): https://www.oca.org/orthodoxy/the-orthodox-faith/church-history/fourth-century/constantine</x:t>
        </x:is>
      </x:c>
      <x:c r="Q370" s="247" t="n"/>
      <x:c r="R370" s="247" t="n"/>
      <x:c r="S370" s="214" t="inlineStr">
        <x:is>
          <x:t xml:space="preserve">Open for review</x:t>
        </x:is>
      </x:c>
    </x:row>
    <x:row r="371" s="202" customFormat="1" ht="56" customHeight="1">
      <x:c r="A371" s="231" t="inlineStr">
        <x:is>
          <x:t xml:space="preserve">ECH-027</x:t>
        </x:is>
      </x:c>
      <x:c r="B371" s="231" t="inlineStr">
        <x:is>
          <x:t xml:space="preserve">Eusebius's Ecclesiastical History</x:t>
        </x:is>
      </x:c>
      <x:c r="C371" s="231" t="inlineStr">
        <x:is>
          <x:t xml:space="preserve">Church History</x:t>
        </x:is>
      </x:c>
      <x:c r="D371" s="231" t="inlineStr">
        <x:is>
          <x:t xml:space="preserve">Early Church History — ca. AD 64–451</x:t>
        </x:is>
      </x:c>
      <x:c r="E371" s="231" t="inlineStr">
        <x:is>
          <x:t xml:space="preserve">Text</x:t>
        </x:is>
      </x:c>
      <x:c r="F371" s="231" t="inlineStr">
        <x:is>
          <x:t xml:space="preserve">The earliest surviving major narrative history of the Church preserves invaluable traditions, documents, and accounts from the apostolic age through Constantine.</x:t>
        </x:is>
      </x:c>
      <x:c r="G371" s="231" t="n">
        <x:v>5</x:v>
      </x:c>
      <x:c r="H371" s="231" t="inlineStr">
        <x:is>
          <x:t xml:space="preserve">5 — Foundational</x:t>
        </x:is>
      </x:c>
      <x:c r="I371" s="231" t="inlineStr">
        <x:is>
          <x:t xml:space="preserve">Exceptional</x:t>
        </x:is>
      </x:c>
      <x:c r="J371" s="231" t="str">
        <x:v>Uncommon</x:v>
      </x:c>
      <x:c r="K371" s="231" t="inlineStr">
        <x:is>
          <x:t xml:space="preserve">Maybe</x:t>
        </x:is>
      </x:c>
      <x:c r="L371" s="231" t="inlineStr">
        <x:is>
          <x:t xml:space="preserve">Early 4th century | Caesarea</x:t>
        </x:is>
      </x:c>
      <x:c r="M371" s="231" t="inlineStr">
        <x:is>
          <x:t xml:space="preserve">Eusebius; Persecutions; Constantine</x:t>
        </x:is>
      </x:c>
      <x:c r="N371" s="231" t="inlineStr">
        <x:is>
          <x:t xml:space="preserve">Idea</x:t>
        </x:is>
      </x:c>
      <x:c r="O371" s="231"/>
      <x:c r="P371" s="231" t="n"/>
      <x:c r="Q371" s="247" t="n"/>
      <x:c r="R371" s="247" t="n"/>
      <x:c r="S371" s="214" t="inlineStr">
        <x:is>
          <x:t xml:space="preserve">Open for review</x:t>
        </x:is>
      </x:c>
    </x:row>
    <x:row r="372" s="202" customFormat="1" ht="90" customHeight="1">
      <x:c r="A372" s="231" t="inlineStr">
        <x:is>
          <x:t xml:space="preserve">ECH-028</x:t>
        </x:is>
      </x:c>
      <x:c r="B372" s="231" t="inlineStr">
        <x:is>
          <x:t xml:space="preserve">Egeria's Pilgrimage</x:t>
        </x:is>
      </x:c>
      <x:c r="C372" s="231" t="inlineStr">
        <x:is>
          <x:t xml:space="preserve">Church History</x:t>
        </x:is>
      </x:c>
      <x:c r="D372" s="231" t="inlineStr">
        <x:is>
          <x:t xml:space="preserve">Early Church History — ca. AD 64–451</x:t>
        </x:is>
      </x:c>
      <x:c r="E372" s="231" t="inlineStr">
        <x:is>
          <x:t xml:space="preserve">Text / Pilgrimage</x:t>
        </x:is>
      </x:c>
      <x:c r="F372" s="231" t="inlineStr">
        <x:is>
          <x:t xml:space="preserve">Egeria's travel account describes Holy Land pilgrimage and Jerusalem's liturgical life in unusually vivid detail.</x:t>
        </x:is>
      </x:c>
      <x:c r="G372" s="231" t="n">
        <x:v>4</x:v>
      </x:c>
      <x:c r="H372" s="231" t="inlineStr">
        <x:is>
          <x:t xml:space="preserve">4 — Major</x:t>
        </x:is>
      </x:c>
      <x:c r="I372" s="231" t="inlineStr">
        <x:is>
          <x:t xml:space="preserve">Exceptional</x:t>
        </x:is>
      </x:c>
      <x:c r="J372" s="231" t="str">
        <x:v>Uncommon</x:v>
      </x:c>
      <x:c r="K372" s="231" t="inlineStr">
        <x:is>
          <x:t xml:space="preserve">Maybe</x:t>
        </x:is>
      </x:c>
      <x:c r="L372" s="231" t="inlineStr">
        <x:is>
          <x:t xml:space="preserve">380s | Holy Land</x:t>
        </x:is>
      </x:c>
      <x:c r="M372" s="231" t="inlineStr">
        <x:is>
          <x:t xml:space="preserve">Jerusalem; Christian Worship; Pilgrimage</x:t>
        </x:is>
      </x:c>
      <x:c r="N372" s="231" t="inlineStr">
        <x:is>
          <x:t xml:space="preserve">Idea</x:t>
        </x:is>
      </x:c>
      <x:c r="O372" s="231"/>
      <x:c r="P372" s="231" t="n"/>
      <x:c r="Q372" s="247" t="n"/>
      <x:c r="R372" s="247" t="n"/>
      <x:c r="S372" s="214" t="inlineStr">
        <x:is>
          <x:t xml:space="preserve">Open for review</x:t>
        </x:is>
      </x:c>
    </x:row>
    <x:row r="373" s="202" customFormat="1" ht="128" customHeight="1">
      <x:c r="A373" s="231" t="inlineStr">
        <x:is>
          <x:t xml:space="preserve">ECH-029</x:t>
        </x:is>
      </x:c>
      <x:c r="B373" s="231" t="inlineStr">
        <x:is>
          <x:t xml:space="preserve">Athanasius's 39th Festal Letter</x:t>
        </x:is>
      </x:c>
      <x:c r="C373" s="231" t="inlineStr">
        <x:is>
          <x:t xml:space="preserve">Church History</x:t>
        </x:is>
      </x:c>
      <x:c r="D373" s="231" t="inlineStr">
        <x:is>
          <x:t xml:space="preserve">Early Church History — ca. AD 64–451</x:t>
        </x:is>
      </x:c>
      <x:c r="E373" s="231" t="inlineStr">
        <x:is>
          <x:t xml:space="preserve">Document</x:t>
        </x:is>
      </x:c>
      <x:c r="F373" s="231" t="inlineStr">
        <x:is>
          <x:t xml:space="preserve">Athanasius's Easter letter of 367 contains the earliest surviving list matching the twenty-seven books of today's New Testament.</x:t>
        </x:is>
      </x:c>
      <x:c r="G373" s="231" t="n">
        <x:v>5</x:v>
      </x:c>
      <x:c r="H373" s="231" t="inlineStr">
        <x:is>
          <x:t xml:space="preserve">5 — Foundational</x:t>
        </x:is>
      </x:c>
      <x:c r="I373" s="231" t="inlineStr">
        <x:is>
          <x:t xml:space="preserve">High</x:t>
        </x:is>
      </x:c>
      <x:c r="J373" s="231" t="str">
        <x:v>Uncommon</x:v>
      </x:c>
      <x:c r="K373" s="231" t="inlineStr">
        <x:is>
          <x:t xml:space="preserve">No</x:t>
        </x:is>
      </x:c>
      <x:c r="L373" s="231" t="inlineStr">
        <x:is>
          <x:t xml:space="preserve">AD 367 | Alexandria</x:t>
        </x:is>
      </x:c>
      <x:c r="M373" s="231" t="inlineStr">
        <x:is>
          <x:t xml:space="preserve">Biblical Canon; Athanasius; Scripture</x:t>
        </x:is>
      </x:c>
      <x:c r="N373" s="231" t="inlineStr">
        <x:is>
          <x:t xml:space="preserve">Idea</x:t>
        </x:is>
      </x:c>
      <x:c r="O373" s="231"/>
      <x:c r="P373" s="231" t="inlineStr">
        <x:is>
          <x:t xml:space="preserve">Related context — distinct accounts, practices or background:
• Muratorian Fragment: An early Latin canon list gives important evidence for which Christian writings were being received and disputed. Context: Usually dated late 2nd century | Rome/West. Editorial nuance: The fragment's date and provenance remain debated. Boundary: A separate canon-list witness, not part of Athanasius's letter.</x:t>
        </x:is>
      </x:c>
      <x:c r="Q373" s="247" t="n"/>
      <x:c r="R373" s="247" t="n"/>
      <x:c r="S373" s="214" t="inlineStr">
        <x:is>
          <x:t xml:space="preserve">Open for review</x:t>
        </x:is>
      </x:c>
    </x:row>
    <x:row r="374" s="202" customFormat="1" ht="25.5" customHeight="1">
      <x:c r="A374" s="231" t="inlineStr">
        <x:is>
          <x:t xml:space="preserve">ECH-030</x:t>
        </x:is>
      </x:c>
      <x:c r="B374" s="231" t="inlineStr">
        <x:is>
          <x:t xml:space="preserve">Codex Sinaiticus and Codex Vaticanus</x:t>
        </x:is>
      </x:c>
      <x:c r="C374" s="231" t="inlineStr">
        <x:is>
          <x:t xml:space="preserve">Church History</x:t>
        </x:is>
      </x:c>
      <x:c r="D374" s="231" t="inlineStr">
        <x:is>
          <x:t xml:space="preserve">Early Church History — ca. AD 64–451</x:t>
        </x:is>
      </x:c>
      <x:c r="E374" s="231" t="inlineStr">
        <x:is>
          <x:t xml:space="preserve">Manuscript Pair</x:t>
        </x:is>
      </x:c>
      <x:c r="F374" s="231" t="inlineStr">
        <x:is>
          <x:t xml:space="preserve">Pairs Codex Sinaiticus and Codex Vaticanus as the two great fourth-century Greek biblical codices, preserving exceptionally early witnesses to the Christian Bible.</x:t>
        </x:is>
      </x:c>
      <x:c r="G374" s="231" t="n">
        <x:v>5</x:v>
      </x:c>
      <x:c r="H374" s="231" t="inlineStr">
        <x:is>
          <x:t xml:space="preserve">5 — Foundational</x:t>
        </x:is>
      </x:c>
      <x:c r="I374" s="231" t="inlineStr">
        <x:is>
          <x:t xml:space="preserve">Exceptional</x:t>
        </x:is>
      </x:c>
      <x:c r="J374" s="231" t="str">
        <x:v>Uncommon</x:v>
      </x:c>
      <x:c r="K374" s="231" t="inlineStr">
        <x:is>
          <x:t xml:space="preserve">Yes</x:t>
        </x:is>
      </x:c>
      <x:c r="L374" s="231" t="inlineStr">
        <x:is>
          <x:t xml:space="preserve">4th century | Eastern Mediterranean</x:t>
        </x:is>
      </x:c>
      <x:c r="M374" s="231" t="inlineStr">
        <x:is>
          <x:t xml:space="preserve">Biblical Manuscripts; New Testament Canon; Septuagint; Absorbed / related source concepts: Codex Vaticanus</x:t>
        </x:is>
      </x:c>
      <x:c r="N374" s="231" t="inlineStr">
        <x:is>
          <x:t xml:space="preserve">Idea</x:t>
        </x:is>
      </x:c>
      <x:c r="O374" s="231"/>
      <x:c r="P374" s="231" t="inlineStr">
        <x:is>
          <x:t xml:space="preserve">About this subject / absorbed material:
• Codex Vaticanus: A major fourth-century Greek biblical manuscript provides exceptionally early evidence for the text and physical form of the Christian Bible. Context: 4th century | Eastern Mediterranean. Source carried forward (not reverified): https://www.newadvent.org/fathers/2806039.htm</x:t>
        </x:is>
      </x:c>
      <x:c r="Q374" s="247" t="n"/>
      <x:c r="R374" s="247" t="n"/>
      <x:c r="S374" s="214" t="inlineStr">
        <x:is>
          <x:t xml:space="preserve">Open for review</x:t>
        </x:is>
      </x:c>
    </x:row>
    <x:row r="375" s="202" customFormat="1" ht="25.5" customHeight="1">
      <x:c r="A375" s="231" t="inlineStr">
        <x:is>
          <x:t xml:space="preserve">ECH-032</x:t>
        </x:is>
      </x:c>
      <x:c r="B375" s="231" t="inlineStr">
        <x:is>
          <x:t xml:space="preserve">Antony's Withdrawal to the Desert</x:t>
        </x:is>
      </x:c>
      <x:c r="C375" s="231" t="inlineStr">
        <x:is>
          <x:t xml:space="preserve">Church History</x:t>
        </x:is>
      </x:c>
      <x:c r="D375" s="231" t="inlineStr">
        <x:is>
          <x:t xml:space="preserve">Early Church History — ca. AD 64–451</x:t>
        </x:is>
      </x:c>
      <x:c r="E375" s="231" t="inlineStr">
        <x:is>
          <x:t xml:space="preserve">Event</x:t>
        </x:is>
      </x:c>
      <x:c r="F375" s="231" t="inlineStr">
        <x:is>
          <x:t xml:space="preserve">Antony's retreat from ordinary society became a paradigmatic story of eremitic monastic vocation.</x:t>
        </x:is>
      </x:c>
      <x:c r="G375" s="231" t="n">
        <x:v>4</x:v>
      </x:c>
      <x:c r="H375" s="231" t="inlineStr">
        <x:is>
          <x:t xml:space="preserve">4 — Major</x:t>
        </x:is>
      </x:c>
      <x:c r="I375" s="231" t="inlineStr">
        <x:is>
          <x:t xml:space="preserve">Exceptional</x:t>
        </x:is>
      </x:c>
      <x:c r="J375" s="231" t="str">
        <x:v>Rare</x:v>
      </x:c>
      <x:c r="K375" s="231" t="inlineStr">
        <x:is>
          <x:t xml:space="preserve">Maybe</x:t>
        </x:is>
      </x:c>
      <x:c r="L375" s="231" t="inlineStr">
        <x:is>
          <x:t xml:space="preserve">Late 3rd–early 4th century | Egypt</x:t>
        </x:is>
      </x:c>
      <x:c r="M375" s="231" t="inlineStr">
        <x:is>
          <x:t xml:space="preserve">Antony the Great; Desert Fathers; Monasticism</x:t>
        </x:is>
      </x:c>
      <x:c r="N375" s="231" t="inlineStr">
        <x:is>
          <x:t xml:space="preserve">Idea</x:t>
        </x:is>
      </x:c>
      <x:c r="O375" s="231" t="str">
        <x:v>Replaces Life of Antony with a stronger event card centered on the beginning of desert monasticism.</x:v>
      </x:c>
      <x:c r="P375" s="231" t="inlineStr">
        <x:is>
          <x:t xml:space="preserve">Related context — distinct accounts, practices or background:
• Life of Antony: Athanasius's biography of Antony became enormously influential in spreading the ideals of Egyptian monasticism. Context: 4th century | Egypt and wider Church.</x:t>
        </x:is>
      </x:c>
      <x:c r="Q375" s="247" t="inlineStr">
        <x:is>
          <x:t xml:space="preserve">A solitary, small figure moves away into an immense, austere desert landscape, seen from behind or in three-quarter view. Emphasize space, silence and departure; no communal courtyard, gathered monks or intimate teaching circle.</x:t>
        </x:is>
      </x:c>
      <x:c r="R375" s="247" t="inlineStr">
        <x:is>
          <x:t xml:space="preserve">Solemn peace and freedom through renunciation; vastness, silence and chosen solitude. Avoid presenting solitude only as abandonment, despair or menace.</x:t>
        </x:is>
      </x:c>
      <x:c r="S375" s="214" t="inlineStr">
        <x:is>
          <x:t xml:space="preserve">Open for review</x:t>
        </x:is>
      </x:c>
    </x:row>
    <x:row r="376" s="202" customFormat="1" ht="38.25" customHeight="1">
      <x:c r="A376" s="231" t="inlineStr">
        <x:is>
          <x:t xml:space="preserve">ECH-033</x:t>
        </x:is>
      </x:c>
      <x:c r="B376" s="231" t="inlineStr">
        <x:is>
          <x:t xml:space="preserve">Pachomian Cenobitic Communities</x:t>
        </x:is>
      </x:c>
      <x:c r="C376" s="231" t="inlineStr">
        <x:is>
          <x:t xml:space="preserve">Church History</x:t>
        </x:is>
      </x:c>
      <x:c r="D376" s="231" t="inlineStr">
        <x:is>
          <x:t xml:space="preserve">Early Church History — ca. AD 64–451</x:t>
        </x:is>
      </x:c>
      <x:c r="E376" s="231" t="inlineStr">
        <x:is>
          <x:t xml:space="preserve">Institution</x:t>
        </x:is>
      </x:c>
      <x:c r="F376" s="231" t="inlineStr">
        <x:is>
          <x:t xml:space="preserve">Pachomius organized large communities of monks under a shared rule, work, prayer, and common life.</x:t>
        </x:is>
      </x:c>
      <x:c r="G376" s="231" t="n">
        <x:v>4</x:v>
      </x:c>
      <x:c r="H376" s="231" t="inlineStr">
        <x:is>
          <x:t xml:space="preserve">4 — Major</x:t>
        </x:is>
      </x:c>
      <x:c r="I376" s="231" t="inlineStr">
        <x:is>
          <x:t xml:space="preserve">Exceptional</x:t>
        </x:is>
      </x:c>
      <x:c r="J376" s="231" t="str">
        <x:v>Common</x:v>
      </x:c>
      <x:c r="K376" s="231" t="inlineStr">
        <x:is>
          <x:t xml:space="preserve">Yes</x:t>
        </x:is>
      </x:c>
      <x:c r="L376" s="231" t="inlineStr">
        <x:is>
          <x:t xml:space="preserve">4th century | Upper Egypt</x:t>
        </x:is>
      </x:c>
      <x:c r="M376" s="231" t="inlineStr">
        <x:is>
          <x:t xml:space="preserve">Pachomius; Cenobitic Monasticism; Monastic Rule</x:t>
        </x:is>
      </x:c>
      <x:c r="N376" s="231" t="inlineStr">
        <x:is>
          <x:t xml:space="preserve">Idea</x:t>
        </x:is>
      </x:c>
      <x:c r="O376" s="231"/>
      <x:c r="P376" s="231" t="n"/>
      <x:c r="Q376" s="247" t="inlineStr">
        <x:is>
          <x:t xml:space="preserve">Use an elevated view into an organized monastic courtyard, with several monks engaged in shared work within a coherent communal space. Make the relationships between people, tasks and buildings the focus; avoid Antony's lone-desert framing or a two-person counsel scene.</x:t>
        </x:is>
      </x:c>
      <x:c r="R376" s="247" t="inlineStr">
        <x:is>
          <x:t xml:space="preserve">Belonging and purposeful calm; cooperation, order and shared commitment. Avoid oppressive regimentation or an indistinct crowd of interchangeable monks.</x:t>
        </x:is>
      </x:c>
      <x:c r="S376" s="214" t="inlineStr">
        <x:is>
          <x:t xml:space="preserve">Open for review</x:t>
        </x:is>
      </x:c>
    </x:row>
    <x:row r="377" s="202" customFormat="1" ht="25.5" customHeight="1">
      <x:c r="A377" s="231" t="inlineStr">
        <x:is>
          <x:t xml:space="preserve">ECH-034</x:t>
        </x:is>
      </x:c>
      <x:c r="B377" s="231" t="inlineStr">
        <x:is>
          <x:t xml:space="preserve">The Desert Fathers and Mothers</x:t>
        </x:is>
      </x:c>
      <x:c r="C377" s="231" t="inlineStr">
        <x:is>
          <x:t xml:space="preserve">Church History</x:t>
        </x:is>
      </x:c>
      <x:c r="D377" s="231" t="inlineStr">
        <x:is>
          <x:t xml:space="preserve">Early Church History — ca. AD 64–451</x:t>
        </x:is>
      </x:c>
      <x:c r="E377" s="231" t="inlineStr">
        <x:is>
          <x:t xml:space="preserve">Movement / Community</x:t>
        </x:is>
      </x:c>
      <x:c r="F377" s="231" t="inlineStr">
        <x:is>
          <x:t xml:space="preserve">Presents the men and women of the early desert monastic movement together, highlighting ascetic discipline, prayer, spiritual counsel, and the desert communities.</x:t>
        </x:is>
      </x:c>
      <x:c r="G377" s="231" t="n">
        <x:v>4</x:v>
      </x:c>
      <x:c r="H377" s="231" t="inlineStr">
        <x:is>
          <x:t xml:space="preserve">4 — Major</x:t>
        </x:is>
      </x:c>
      <x:c r="I377" s="231" t="inlineStr">
        <x:is>
          <x:t xml:space="preserve">Exceptional</x:t>
        </x:is>
      </x:c>
      <x:c r="J377" s="231" t="str">
        <x:v>Uncommon</x:v>
      </x:c>
      <x:c r="K377" s="231" t="inlineStr">
        <x:is>
          <x:t xml:space="preserve">Maybe</x:t>
        </x:is>
      </x:c>
      <x:c r="L377" s="231" t="inlineStr">
        <x:is>
          <x:t xml:space="preserve">4th–5th centuries | Egypt</x:t>
        </x:is>
      </x:c>
      <x:c r="M377" s="231" t="inlineStr">
        <x:is>
          <x:t xml:space="preserve">Monasticism; Antony; Sayings of the Desert Fathers; Absorbed / related source concepts: The Desert Mothers</x:t>
        </x:is>
      </x:c>
      <x:c r="N377" s="231" t="inlineStr">
        <x:is>
          <x:t xml:space="preserve">Idea</x:t>
        </x:is>
      </x:c>
      <x:c r="O377" s="231" t="str">
        <x:v>Absorbs supporting material from Rise of Egyptian Monasticism.</x:v>
      </x:c>
      <x:c r="P377" s="231" t="inlineStr">
        <x:is>
          <x:t xml:space="preserve">About this subject / absorbed material:
• The Desert Mothers: Women ascetics participated deeply in the desert monastic movement, though their stories are less fully preserved. Context: 4th–5th centuries | Egypt and Eastern Mediterranean. Source carried forward (not reverified): https://academic.oup.com/book/25743
Related context — distinct accounts, practices or background:
• Rise of Egyptian Monasticism: Christian asceticism increasingly moved into Egyptian deserts, creating influential new forms of solitary and communal religious life. Context: Late 3rd–4th centuries | Egypt.</x:t>
        </x:is>
      </x:c>
      <x:c r="Q377" s="247" t="inlineStr">
        <x:is>
          <x:t xml:space="preserve">Use a representative scene of spiritual counsel: an elder desert mother speaking with a younger ascetic beside a simple cell doorway. Keep the framing intimate and attentive rather than panoramic; distinguish inherited wisdom from Antony's solitary departure and the Pachomian working courtyard.</x:t>
        </x:is>
      </x:c>
      <x:c r="R377" s="247" t="inlineStr">
        <x:is>
          <x:t xml:space="preserve">Contemplative attentiveness; trust, wisdom and quiet human warmth. Avoid exotic mysticism, spectacle or loneliness as the dominant feeling.</x:t>
        </x:is>
      </x:c>
      <x:c r="S377" s="214" t="inlineStr">
        <x:is>
          <x:t xml:space="preserve">Open for review</x:t>
        </x:is>
      </x:c>
    </x:row>
    <x:row r="378" s="202" customFormat="1" ht="25.5" customHeight="1">
      <x:c r="A378" s="231" t="inlineStr">
        <x:is>
          <x:t xml:space="preserve">ECH-035</x:t>
        </x:is>
      </x:c>
      <x:c r="B378" s="231" t="inlineStr">
        <x:is>
          <x:t xml:space="preserve">Christianization of Armenia</x:t>
        </x:is>
      </x:c>
      <x:c r="C378" s="231" t="inlineStr">
        <x:is>
          <x:t xml:space="preserve">Church History</x:t>
        </x:is>
      </x:c>
      <x:c r="D378" s="231" t="inlineStr">
        <x:is>
          <x:t xml:space="preserve">Early Church History — ca. AD 64–451</x:t>
        </x:is>
      </x:c>
      <x:c r="E378" s="231" t="inlineStr">
        <x:is>
          <x:t xml:space="preserve">Development</x:t>
        </x:is>
      </x:c>
      <x:c r="F378" s="231" t="inlineStr">
        <x:is>
          <x:t xml:space="preserve">Armenia became the first kingdom traditionally remembered as adopting Christianity officially, associated with Gregory the Illuminator and Tiridates.</x:t>
        </x:is>
      </x:c>
      <x:c r="G378" s="231" t="n">
        <x:v>5</x:v>
      </x:c>
      <x:c r="H378" s="231" t="inlineStr">
        <x:is>
          <x:t xml:space="preserve">5 — Foundational</x:t>
        </x:is>
      </x:c>
      <x:c r="I378" s="231" t="inlineStr">
        <x:is>
          <x:t xml:space="preserve">Exceptional</x:t>
        </x:is>
      </x:c>
      <x:c r="J378" s="231" t="str">
        <x:v>Uncommon</x:v>
      </x:c>
      <x:c r="K378" s="231" t="inlineStr">
        <x:is>
          <x:t xml:space="preserve">Yes</x:t>
        </x:is>
      </x:c>
      <x:c r="L378" s="231" t="inlineStr">
        <x:is>
          <x:t xml:space="preserve">Early 4th century | Armenia</x:t>
        </x:is>
      </x:c>
      <x:c r="M378" s="231" t="inlineStr">
        <x:is>
          <x:t xml:space="preserve">Gregory the Illuminator; Armenia; Mission</x:t>
        </x:is>
      </x:c>
      <x:c r="N378" s="231" t="inlineStr">
        <x:is>
          <x:t xml:space="preserve">Idea</x:t>
        </x:is>
      </x:c>
      <x:c r="O378" s="231" t="str">
        <x:v>The traditional date is 301; some modern scholarship argues for a somewhat later date near 314.</x:v>
      </x:c>
      <x:c r="P378" s="231" t="n"/>
      <x:c r="Q378" s="247" t="n"/>
      <x:c r="R378" s="247" t="n"/>
      <x:c r="S378" s="214" t="inlineStr">
        <x:is>
          <x:t xml:space="preserve">Open for review</x:t>
        </x:is>
      </x:c>
    </x:row>
    <x:row r="379" s="202" customFormat="1" ht="25.5" customHeight="1">
      <x:c r="A379" s="231" t="inlineStr">
        <x:is>
          <x:t xml:space="preserve">ECH-036</x:t>
        </x:is>
      </x:c>
      <x:c r="B379" s="231" t="inlineStr">
        <x:is>
          <x:t xml:space="preserve">Christian Kingdom of Aksum</x:t>
        </x:is>
      </x:c>
      <x:c r="C379" s="231" t="inlineStr">
        <x:is>
          <x:t xml:space="preserve">Church History</x:t>
        </x:is>
      </x:c>
      <x:c r="D379" s="231" t="inlineStr">
        <x:is>
          <x:t xml:space="preserve">Early Church History — ca. AD 64–451</x:t>
        </x:is>
      </x:c>
      <x:c r="E379" s="231" t="inlineStr">
        <x:is>
          <x:t xml:space="preserve">Development</x:t>
        </x:is>
      </x:c>
      <x:c r="F379" s="231" t="inlineStr">
        <x:is>
          <x:t xml:space="preserve">The kingdom of Aksum adopted Christianity in the fourth century, helping establish one of the world's oldest continuous Christian traditions.</x:t>
        </x:is>
      </x:c>
      <x:c r="G379" s="231" t="n">
        <x:v>4</x:v>
      </x:c>
      <x:c r="H379" s="231" t="inlineStr">
        <x:is>
          <x:t xml:space="preserve">4 — Major</x:t>
        </x:is>
      </x:c>
      <x:c r="I379" s="231" t="inlineStr">
        <x:is>
          <x:t xml:space="preserve">Exceptional</x:t>
        </x:is>
      </x:c>
      <x:c r="J379" s="231" t="str">
        <x:v>Uncommon</x:v>
      </x:c>
      <x:c r="K379" s="231" t="inlineStr">
        <x:is>
          <x:t xml:space="preserve">Maybe</x:t>
        </x:is>
      </x:c>
      <x:c r="L379" s="231" t="inlineStr">
        <x:is>
          <x:t xml:space="preserve">4th century | Aksum / Ethiopia-Eritrea</x:t>
        </x:is>
      </x:c>
      <x:c r="M379" s="231" t="inlineStr">
        <x:is>
          <x:t xml:space="preserve">Frumentius; African Christianity; Mission</x:t>
        </x:is>
      </x:c>
      <x:c r="N379" s="231" t="inlineStr">
        <x:is>
          <x:t xml:space="preserve">Idea</x:t>
        </x:is>
      </x:c>
      <x:c r="O379" s="231" t="str">
        <x:v>v20: User approved the v19 rarity baseline: Common → Uncommon. Applied as a working tier; the recorded composition/interpretation condition remains open. Rationale and conditions: Rarity Review.</x:v>
      </x:c>
      <x:c r="P379" s="231" t="n"/>
      <x:c r="Q379" s="247" t="n"/>
      <x:c r="R379" s="247" t="n"/>
      <x:c r="S379" s="214" t="inlineStr">
        <x:is>
          <x:t xml:space="preserve">Open for review</x:t>
        </x:is>
      </x:c>
    </x:row>
    <x:row r="380" s="202" customFormat="1" ht="38.25" customHeight="1">
      <x:c r="A380" s="231" t="inlineStr">
        <x:is>
          <x:t xml:space="preserve">ECH-037</x:t>
        </x:is>
      </x:c>
      <x:c r="B380" s="231" t="inlineStr">
        <x:is>
          <x:t xml:space="preserve">Growth of Syriac Christianity</x:t>
        </x:is>
      </x:c>
      <x:c r="C380" s="231" t="inlineStr">
        <x:is>
          <x:t xml:space="preserve">Church History</x:t>
        </x:is>
      </x:c>
      <x:c r="D380" s="231" t="inlineStr">
        <x:is>
          <x:t xml:space="preserve">Early Church History — ca. AD 64–451</x:t>
        </x:is>
      </x:c>
      <x:c r="E380" s="231" t="inlineStr">
        <x:is>
          <x:t xml:space="preserve">Development</x:t>
        </x:is>
      </x:c>
      <x:c r="F380" s="231" t="inlineStr">
        <x:is>
          <x:t xml:space="preserve">Syriac-speaking churches developed influential traditions of worship, biblical interpretation, poetry, and mission across the eastern Roman and Persian worlds.</x:t>
        </x:is>
      </x:c>
      <x:c r="G380" s="231" t="n">
        <x:v>3</x:v>
      </x:c>
      <x:c r="H380" s="231" t="inlineStr">
        <x:is>
          <x:t xml:space="preserve">3 — Significant</x:t>
        </x:is>
      </x:c>
      <x:c r="I380" s="231" t="inlineStr">
        <x:is>
          <x:t xml:space="preserve">Exceptional</x:t>
        </x:is>
      </x:c>
      <x:c r="J380" s="231" t="str">
        <x:v>Uncommon</x:v>
      </x:c>
      <x:c r="K380" s="231" t="inlineStr">
        <x:is>
          <x:t xml:space="preserve">No</x:t>
        </x:is>
      </x:c>
      <x:c r="L380" s="231" t="inlineStr">
        <x:is>
          <x:t xml:space="preserve">2nd–5th centuries | Syria and Mesopotamia</x:t>
        </x:is>
      </x:c>
      <x:c r="M380" s="231" t="inlineStr">
        <x:is>
          <x:t xml:space="preserve">Edessa; Diatessaron; Syriac Bible</x:t>
        </x:is>
      </x:c>
      <x:c r="N380" s="231" t="inlineStr">
        <x:is>
          <x:t xml:space="preserve">Idea</x:t>
        </x:is>
      </x:c>
      <x:c r="O380" s="231" t="str">
        <x:v>v20: User approved the v19 rarity baseline: Common → Uncommon. Applied as a working tier; the recorded composition/interpretation condition remains open. Rationale and conditions: Rarity Review.</x:v>
      </x:c>
      <x:c r="P380" s="231" t="n"/>
      <x:c r="Q380" s="247" t="n"/>
      <x:c r="R380" s="247" t="n"/>
      <x:c r="S380" s="214" t="inlineStr">
        <x:is>
          <x:t xml:space="preserve">Open for review</x:t>
        </x:is>
      </x:c>
    </x:row>
    <x:row r="381" s="202" customFormat="1" ht="25.5" customHeight="1">
      <x:c r="A381" s="231" t="inlineStr">
        <x:is>
          <x:t xml:space="preserve">ECH-038</x:t>
        </x:is>
      </x:c>
      <x:c r="B381" s="231" t="inlineStr">
        <x:is>
          <x:t xml:space="preserve">Latin Christianity in North Africa</x:t>
        </x:is>
      </x:c>
      <x:c r="C381" s="231" t="inlineStr">
        <x:is>
          <x:t xml:space="preserve">Church History</x:t>
        </x:is>
      </x:c>
      <x:c r="D381" s="231" t="inlineStr">
        <x:is>
          <x:t xml:space="preserve">Early Church History — ca. AD 64–451</x:t>
        </x:is>
      </x:c>
      <x:c r="E381" s="231" t="inlineStr">
        <x:is>
          <x:t xml:space="preserve">Development</x:t>
        </x:is>
      </x:c>
      <x:c r="F381" s="231" t="inlineStr">
        <x:is>
          <x:t xml:space="preserve">Carthage and surrounding communities became major centers of Latin Christian theology, martyr memory, discipline, and ecclesial debate.</x:t>
        </x:is>
      </x:c>
      <x:c r="G381" s="231" t="n">
        <x:v>4</x:v>
      </x:c>
      <x:c r="H381" s="231" t="inlineStr">
        <x:is>
          <x:t xml:space="preserve">4 — Major</x:t>
        </x:is>
      </x:c>
      <x:c r="I381" s="231" t="inlineStr">
        <x:is>
          <x:t xml:space="preserve">Exceptional</x:t>
        </x:is>
      </x:c>
      <x:c r="J381" s="231" t="str">
        <x:v>Uncommon</x:v>
      </x:c>
      <x:c r="K381" s="231" t="inlineStr">
        <x:is>
          <x:t xml:space="preserve">Maybe</x:t>
        </x:is>
      </x:c>
      <x:c r="L381" s="231" t="inlineStr">
        <x:is>
          <x:t xml:space="preserve">2nd–5th centuries | North Africa</x:t>
        </x:is>
      </x:c>
      <x:c r="M381" s="231" t="inlineStr">
        <x:is>
          <x:t xml:space="preserve">Tertullian; Cyprian; Perpetua; Augustine</x:t>
        </x:is>
      </x:c>
      <x:c r="N381" s="231" t="inlineStr">
        <x:is>
          <x:t xml:space="preserve">Idea</x:t>
        </x:is>
      </x:c>
      <x:c r="O381" s="231"/>
      <x:c r="P381" s="231" t="n"/>
      <x:c r="Q381" s="247" t="n"/>
      <x:c r="R381" s="247" t="n"/>
      <x:c r="S381" s="214" t="inlineStr">
        <x:is>
          <x:t xml:space="preserve">Open for review</x:t>
        </x:is>
      </x:c>
    </x:row>
    <x:row r="382" s="202" customFormat="1" ht="25.5" customHeight="1">
      <x:c r="A382" s="231" t="inlineStr">
        <x:is>
          <x:t xml:space="preserve">ECH-039</x:t>
        </x:is>
      </x:c>
      <x:c r="B382" s="231" t="inlineStr">
        <x:is>
          <x:t xml:space="preserve">Development of the Catechumenate</x:t>
        </x:is>
      </x:c>
      <x:c r="C382" s="231" t="inlineStr">
        <x:is>
          <x:t xml:space="preserve">Church History</x:t>
        </x:is>
      </x:c>
      <x:c r="D382" s="231" t="inlineStr">
        <x:is>
          <x:t xml:space="preserve">Early Church History — ca. AD 64–451</x:t>
        </x:is>
      </x:c>
      <x:c r="E382" s="231" t="inlineStr">
        <x:is>
          <x:t xml:space="preserve">Church Practice</x:t>
        </x:is>
      </x:c>
      <x:c r="F382" s="231" t="inlineStr">
        <x:is>
          <x:t xml:space="preserve">Extended preparation for baptism became a major feature of early Christian initiation, combining instruction, moral formation, and liturgical rites.</x:t>
        </x:is>
      </x:c>
      <x:c r="G382" s="231" t="n">
        <x:v>2</x:v>
      </x:c>
      <x:c r="H382" s="231" t="inlineStr">
        <x:is>
          <x:t xml:space="preserve">2 — Supporting</x:t>
        </x:is>
      </x:c>
      <x:c r="I382" s="231" t="inlineStr">
        <x:is>
          <x:t xml:space="preserve">High</x:t>
        </x:is>
      </x:c>
      <x:c r="J382" s="231" t="str">
        <x:v>Common</x:v>
      </x:c>
      <x:c r="K382" s="231" t="inlineStr">
        <x:is>
          <x:t xml:space="preserve">No</x:t>
        </x:is>
      </x:c>
      <x:c r="L382" s="231" t="inlineStr">
        <x:is>
          <x:t xml:space="preserve">2nd–4th centuries | Early Church</x:t>
        </x:is>
      </x:c>
      <x:c r="M382" s="231" t="inlineStr">
        <x:is>
          <x:t xml:space="preserve">Baptism; Christian Formation; Creeds</x:t>
        </x:is>
      </x:c>
      <x:c r="N382" s="231" t="inlineStr">
        <x:is>
          <x:t xml:space="preserve">Idea</x:t>
        </x:is>
      </x:c>
      <x:c r="O382" s="231"/>
      <x:c r="P382" s="231" t="n"/>
      <x:c r="Q382" s="247" t="n"/>
      <x:c r="R382" s="247" t="n"/>
      <x:c r="S382" s="214" t="inlineStr">
        <x:is>
          <x:t xml:space="preserve">Open for review</x:t>
        </x:is>
      </x:c>
    </x:row>
    <x:row r="383" s="202" customFormat="1" ht="25.5" customHeight="1">
      <x:c r="A383" s="231" t="inlineStr">
        <x:is>
          <x:t xml:space="preserve">ECH-040</x:t>
        </x:is>
      </x:c>
      <x:c r="B383" s="231" t="inlineStr">
        <x:is>
          <x:t xml:space="preserve">Sunday Christian Worship</x:t>
        </x:is>
      </x:c>
      <x:c r="C383" s="231" t="inlineStr">
        <x:is>
          <x:t xml:space="preserve">Church History</x:t>
        </x:is>
      </x:c>
      <x:c r="D383" s="231" t="inlineStr">
        <x:is>
          <x:t xml:space="preserve">Early Church History — ca. AD 64–451</x:t>
        </x:is>
      </x:c>
      <x:c r="E383" s="231" t="inlineStr">
        <x:is>
          <x:t xml:space="preserve">Practice / Development</x:t>
        </x:is>
      </x:c>
      <x:c r="F383" s="231" t="inlineStr">
        <x:is>
          <x:t xml:space="preserve">Early sources show Christians gathering on Sunday for Scripture, prayer, Eucharist, teaching, and communal support.</x:t>
        </x:is>
      </x:c>
      <x:c r="G383" s="231" t="n">
        <x:v>5</x:v>
      </x:c>
      <x:c r="H383" s="231" t="inlineStr">
        <x:is>
          <x:t xml:space="preserve">5 — Foundational</x:t>
        </x:is>
      </x:c>
      <x:c r="I383" s="231" t="inlineStr">
        <x:is>
          <x:t xml:space="preserve">Exceptional</x:t>
        </x:is>
      </x:c>
      <x:c r="J383" s="231" t="str">
        <x:v>Uncommon</x:v>
      </x:c>
      <x:c r="K383" s="231" t="inlineStr">
        <x:is>
          <x:t xml:space="preserve">Maybe</x:t>
        </x:is>
      </x:c>
      <x:c r="L383" s="231" t="inlineStr">
        <x:is>
          <x:t xml:space="preserve">1st–4th centuries | Early Church</x:t>
        </x:is>
      </x:c>
      <x:c r="M383" s="231" t="inlineStr">
        <x:is>
          <x:t xml:space="preserve">Lord's Supper; First Apology of Justin; Lord's Day</x:t>
        </x:is>
      </x:c>
      <x:c r="N383" s="231" t="inlineStr">
        <x:is>
          <x:t xml:space="preserve">Idea</x:t>
        </x:is>
      </x:c>
      <x:c r="O383" s="231"/>
      <x:c r="P383" s="231" t="n"/>
      <x:c r="Q383" s="247" t="n"/>
      <x:c r="R383" s="247" t="n"/>
      <x:c r="S383" s="214" t="inlineStr">
        <x:is>
          <x:t xml:space="preserve">Open for review</x:t>
        </x:is>
      </x:c>
    </x:row>
    <x:row r="384" s="202" customFormat="1" ht="68" customHeight="1">
      <x:c r="A384" s="231" t="inlineStr">
        <x:is>
          <x:t xml:space="preserve">ECH-041</x:t>
        </x:is>
      </x:c>
      <x:c r="B384" s="231" t="inlineStr">
        <x:is>
          <x:t xml:space="preserve">The Latin Vulgate Tradition</x:t>
        </x:is>
      </x:c>
      <x:c r="C384" s="231" t="inlineStr">
        <x:is>
          <x:t xml:space="preserve">Church History</x:t>
        </x:is>
      </x:c>
      <x:c r="D384" s="231" t="inlineStr">
        <x:is>
          <x:t xml:space="preserve">Early Church History — ca. AD 64–451</x:t>
        </x:is>
      </x:c>
      <x:c r="E384" s="231" t="inlineStr">
        <x:is>
          <x:t xml:space="preserve">Text / Development</x:t>
        </x:is>
      </x:c>
      <x:c r="F384" s="231" t="inlineStr">
        <x:is>
          <x:t xml:space="preserve">Jerome's work and related Latin revisions gradually formed the biblical text later known collectively as the Vulgate.</x:t>
        </x:is>
      </x:c>
      <x:c r="G384" s="231" t="n">
        <x:v>5</x:v>
      </x:c>
      <x:c r="H384" s="231" t="inlineStr">
        <x:is>
          <x:t xml:space="preserve">5 — Foundational</x:t>
        </x:is>
      </x:c>
      <x:c r="I384" s="231" t="inlineStr">
        <x:is>
          <x:t xml:space="preserve">Exceptional</x:t>
        </x:is>
      </x:c>
      <x:c r="J384" s="231" t="str">
        <x:v>Uncommon</x:v>
      </x:c>
      <x:c r="K384" s="231" t="inlineStr">
        <x:is>
          <x:t xml:space="preserve">Yes</x:t>
        </x:is>
      </x:c>
      <x:c r="L384" s="231" t="inlineStr">
        <x:is>
          <x:t xml:space="preserve">Late 4th–5th centuries | Latin West</x:t>
        </x:is>
      </x:c>
      <x:c r="M384" s="231" t="inlineStr">
        <x:is>
          <x:t xml:space="preserve">Jerome; Latin Christianity; Biblical Manuscripts</x:t>
        </x:is>
      </x:c>
      <x:c r="N384" s="231" t="inlineStr">
        <x:is>
          <x:t xml:space="preserve">Idea</x:t>
        </x:is>
      </x:c>
      <x:c r="O384" s="231" t="str">
        <x:v>The label 'Vulgate' is later; the late-fourth-century process was more complex than a single completed edition.</x:v>
      </x:c>
      <x:c r="P384" s="231" t="n"/>
      <x:c r="Q384" s="247" t="n"/>
      <x:c r="R384" s="247" t="n"/>
      <x:c r="S384" s="214" t="inlineStr">
        <x:is>
          <x:t xml:space="preserve">Open for review</x:t>
        </x:is>
      </x:c>
    </x:row>
    <x:row r="385" s="202" customFormat="1" ht="104" customHeight="1">
      <x:c r="A385" s="231" t="inlineStr">
        <x:is>
          <x:t xml:space="preserve">ECH-042</x:t>
        </x:is>
      </x:c>
      <x:c r="B385" s="231" t="inlineStr">
        <x:is>
          <x:t xml:space="preserve">Edict of Thessalonica</x:t>
        </x:is>
      </x:c>
      <x:c r="C385" s="231" t="inlineStr">
        <x:is>
          <x:t xml:space="preserve">Church History</x:t>
        </x:is>
      </x:c>
      <x:c r="D385" s="231" t="inlineStr">
        <x:is>
          <x:t xml:space="preserve">Early Church History — ca. AD 64–451</x:t>
        </x:is>
      </x:c>
      <x:c r="E385" s="231" t="inlineStr">
        <x:is>
          <x:t xml:space="preserve">Document / Event</x:t>
        </x:is>
      </x:c>
      <x:c r="F385" s="231" t="inlineStr">
        <x:is>
          <x:t xml:space="preserve">The imperial decree of 380 gave Nicene Christianity a privileged normative status within the Roman Empire.</x:t>
        </x:is>
      </x:c>
      <x:c r="G385" s="231" t="n">
        <x:v>5</x:v>
      </x:c>
      <x:c r="H385" s="231" t="inlineStr">
        <x:is>
          <x:t xml:space="preserve">5 — Foundational</x:t>
        </x:is>
      </x:c>
      <x:c r="I385" s="231" t="inlineStr">
        <x:is>
          <x:t xml:space="preserve">High</x:t>
        </x:is>
      </x:c>
      <x:c r="J385" s="231" t="str">
        <x:v>Uncommon</x:v>
      </x:c>
      <x:c r="K385" s="231" t="inlineStr">
        <x:is>
          <x:t xml:space="preserve">No</x:t>
        </x:is>
      </x:c>
      <x:c r="L385" s="231" t="inlineStr">
        <x:is>
          <x:t xml:space="preserve">AD 380 | Roman Empire</x:t>
        </x:is>
      </x:c>
      <x:c r="M385" s="231" t="inlineStr">
        <x:is>
          <x:t xml:space="preserve">Theodosius I; Nicene Christianity; Imperial Church</x:t>
        </x:is>
      </x:c>
      <x:c r="N385" s="231" t="inlineStr">
        <x:is>
          <x:t xml:space="preserve">Idea</x:t>
        </x:is>
      </x:c>
      <x:c r="O385" s="231"/>
      <x:c r="P385" s="231" t="n"/>
      <x:c r="Q385" s="247" t="n"/>
      <x:c r="R385" s="247" t="n"/>
      <x:c r="S385" s="214" t="inlineStr">
        <x:is>
          <x:t xml:space="preserve">Open for review</x:t>
        </x:is>
      </x:c>
    </x:row>
    <x:row r="386" s="202" customFormat="1" ht="152" customHeight="1">
      <x:c r="A386" s="231" t="inlineStr">
        <x:is>
          <x:t xml:space="preserve">ECH-043</x:t>
        </x:is>
      </x:c>
      <x:c r="B386" s="231" t="inlineStr">
        <x:is>
          <x:t xml:space="preserve">Scillitan Martyrs</x:t>
        </x:is>
      </x:c>
      <x:c r="C386" s="231" t="inlineStr">
        <x:is>
          <x:t xml:space="preserve">Church History</x:t>
        </x:is>
      </x:c>
      <x:c r="D386" s="231" t="inlineStr">
        <x:is>
          <x:t xml:space="preserve">Early Church History — ca. AD 64–451</x:t>
        </x:is>
      </x:c>
      <x:c r="E386" s="231" t="inlineStr">
        <x:is>
          <x:t xml:space="preserve">Event</x:t>
        </x:is>
      </x:c>
      <x:c r="F386" s="231" t="inlineStr">
        <x:is>
          <x:t xml:space="preserve">The execution of North African Christians at Carthage is preserved in the earliest surviving Christian text in Latin.</x:t>
        </x:is>
      </x:c>
      <x:c r="G386" s="231" t="n">
        <x:v>4</x:v>
      </x:c>
      <x:c r="H386" s="231" t="inlineStr">
        <x:is>
          <x:t xml:space="preserve">4 — Major</x:t>
        </x:is>
      </x:c>
      <x:c r="I386" s="231" t="inlineStr">
        <x:is>
          <x:t xml:space="preserve">Exceptional</x:t>
        </x:is>
      </x:c>
      <x:c r="J386" s="231" t="str">
        <x:v>Uncommon</x:v>
      </x:c>
      <x:c r="K386" s="231" t="inlineStr">
        <x:is>
          <x:t xml:space="preserve">Maybe</x:t>
        </x:is>
      </x:c>
      <x:c r="L386" s="231" t="inlineStr">
        <x:is>
          <x:t xml:space="preserve">AD 180 | Carthage, North Africa</x:t>
        </x:is>
      </x:c>
      <x:c r="M386" s="231" t="inlineStr">
        <x:is>
          <x:t xml:space="preserve">Latin Christianity; Roman Persecution; Martyrdom</x:t>
        </x:is>
      </x:c>
      <x:c r="N386" s="231" t="inlineStr">
        <x:is>
          <x:t xml:space="preserve">Idea</x:t>
        </x:is>
      </x:c>
      <x:c r="O386" s="231" t="str">
        <x:v>Added in the master-catalog refinement pass to strengthen the church-history event pool.
v20: User approved the v19 rarity baseline: Rare → Uncommon. Applied as a working tier; the recorded composition/interpretation condition remains open. Rationale and conditions: Rarity Review.</x:v>
      </x:c>
      <x:c r="P386" s="231" t="n"/>
      <x:c r="Q386" s="247" t="n"/>
      <x:c r="R386" s="247" t="n"/>
      <x:c r="S386" s="214" t="inlineStr">
        <x:is>
          <x:t xml:space="preserve">Open for review</x:t>
        </x:is>
      </x:c>
    </x:row>
    <x:row r="387" s="202" customFormat="1" ht="25.5" customHeight="1">
      <x:c r="A387" s="231" t="inlineStr">
        <x:is>
          <x:t xml:space="preserve">ECH-044</x:t>
        </x:is>
      </x:c>
      <x:c r="B387" s="231" t="inlineStr">
        <x:is>
          <x:t xml:space="preserve">Sack of Rome and Christian Response</x:t>
        </x:is>
      </x:c>
      <x:c r="C387" s="231" t="inlineStr">
        <x:is>
          <x:t xml:space="preserve">Church History</x:t>
        </x:is>
      </x:c>
      <x:c r="D387" s="231" t="inlineStr">
        <x:is>
          <x:t xml:space="preserve">Early Church History — ca. AD 64–451</x:t>
        </x:is>
      </x:c>
      <x:c r="E387" s="231" t="inlineStr">
        <x:is>
          <x:t xml:space="preserve">Event / Reception</x:t>
        </x:is>
      </x:c>
      <x:c r="F387" s="231" t="inlineStr">
        <x:is>
          <x:t xml:space="preserve">The sack of Rome in 410 provoked intense debate about Christianity, empire, providence, and the meaning of political catastrophe.</x:t>
        </x:is>
      </x:c>
      <x:c r="G387" s="231" t="n">
        <x:v>4</x:v>
      </x:c>
      <x:c r="H387" s="231" t="inlineStr">
        <x:is>
          <x:t xml:space="preserve">4 — Major</x:t>
        </x:is>
      </x:c>
      <x:c r="I387" s="231" t="inlineStr">
        <x:is>
          <x:t xml:space="preserve">Exceptional</x:t>
        </x:is>
      </x:c>
      <x:c r="J387" s="231" t="str">
        <x:v>Rare</x:v>
      </x:c>
      <x:c r="K387" s="231" t="inlineStr">
        <x:is>
          <x:t xml:space="preserve">Maybe</x:t>
        </x:is>
      </x:c>
      <x:c r="L387" s="231" t="inlineStr">
        <x:is>
          <x:t xml:space="preserve">AD 410 | Rome</x:t>
        </x:is>
      </x:c>
      <x:c r="M387" s="231" t="inlineStr">
        <x:is>
          <x:t xml:space="preserve">Augustine; City of God; Roman Empire</x:t>
        </x:is>
      </x:c>
      <x:c r="N387" s="231" t="inlineStr">
        <x:is>
          <x:t xml:space="preserve">Idea</x:t>
        </x:is>
      </x:c>
      <x:c r="O387" s="231" t="str">
        <x:v>Added in the master-catalog refinement pass to strengthen the church-history event pool.</x:v>
      </x:c>
      <x:c r="P387" s="231" t="n"/>
      <x:c r="Q387" s="247" t="n"/>
      <x:c r="R387" s="247" t="n"/>
      <x:c r="S387" s="214" t="inlineStr">
        <x:is>
          <x:t xml:space="preserve">Open for review</x:t>
        </x:is>
      </x:c>
    </x:row>
    <x:row r="388" s="202" customFormat="1" ht="25.5" customHeight="1">
      <x:c r="A388" s="231" t="inlineStr">
        <x:is>
          <x:t xml:space="preserve">CHE-001</x:t>
        </x:is>
      </x:c>
      <x:c r="B388" s="231" t="inlineStr">
        <x:is>
          <x:t xml:space="preserve">Triumph of Orthodoxy / Restoration of the Icons</x:t>
        </x:is>
      </x:c>
      <x:c r="C388" s="231" t="inlineStr">
        <x:is>
          <x:t xml:space="preserve">Church History</x:t>
        </x:is>
      </x:c>
      <x:c r="D388" s="231" t="inlineStr">
        <x:is>
          <x:t xml:space="preserve">Church History Events — Christian History</x:t>
        </x:is>
      </x:c>
      <x:c r="E388" s="231" t="inlineStr">
        <x:is>
          <x:t xml:space="preserve">Event</x:t>
        </x:is>
      </x:c>
      <x:c r="F388" s="231" t="inlineStr">
        <x:is>
          <x:t xml:space="preserve">The public restoration of icons in Constantinople after Byzantine Iconoclasm, celebrated as the Triumph of Orthodoxy and a defining moment in Eastern Christian history.</x:t>
        </x:is>
      </x:c>
      <x:c r="G388" s="231" t="n">
        <x:v>4</x:v>
      </x:c>
      <x:c r="H388" s="231" t="inlineStr">
        <x:is>
          <x:t xml:space="preserve">4 — Major</x:t>
        </x:is>
      </x:c>
      <x:c r="I388" s="231" t="inlineStr">
        <x:is>
          <x:t xml:space="preserve">Exceptional</x:t>
        </x:is>
      </x:c>
      <x:c r="J388" s="231" t="str">
        <x:v>Extraordinary</x:v>
      </x:c>
      <x:c r="K388" s="231" t="inlineStr">
        <x:is>
          <x:t xml:space="preserve">Maybe</x:t>
        </x:is>
      </x:c>
      <x:c r="L388" s="231" t="inlineStr">
        <x:is>
          <x:t xml:space="preserve">AD 843 | Byzantine Empire | Eastern Orthodox tradition</x:t>
        </x:is>
      </x:c>
      <x:c r="M388" s="231" t="inlineStr">
        <x:is>
          <x:t xml:space="preserve">Byzantine Iconoclasm; Empress Theodora; Sunday of Orthodoxy; Constantinople</x:t>
        </x:is>
      </x:c>
      <x:c r="N388" s="231" t="inlineStr">
        <x:is>
          <x:t xml:space="preserve">Idea</x:t>
        </x:is>
      </x:c>
      <x:c r="O388" s="231" t="str">
        <x:v>Replaces Byzantine Iconoclasm with a concrete celebratory event that can carry the wider controversy in its information box.</x:v>
      </x:c>
      <x:c r="P388" s="231" t="inlineStr">
        <x:is>
          <x:t xml:space="preserve">Related context — distinct accounts, practices or background:
• Byzantine Iconoclasm: Imperial and ecclesial struggles over sacred images led to periods of icon destruction and eventual restoration of icon veneration. Context: 8th–9th centuries | Byzantine / Eastern Christianity. Boundary: The wider controversy provides background to the restoration event.</x:t>
        </x:is>
      </x:c>
      <x:c r="Q388" s="248" t="n"/>
      <x:c r="R388" s="248" t="n"/>
      <x:c r="S388" s="214" t="inlineStr">
        <x:is>
          <x:t xml:space="preserve">Open for review</x:t>
        </x:is>
      </x:c>
    </x:row>
    <x:row r="389" s="202" customFormat="1" ht="25.5" customHeight="1">
      <x:c r="A389" s="231" t="inlineStr">
        <x:is>
          <x:t xml:space="preserve">CHE-002</x:t>
        </x:is>
      </x:c>
      <x:c r="B389" s="231" t="inlineStr">
        <x:is>
          <x:t xml:space="preserve">Henry IV at Canossa</x:t>
        </x:is>
      </x:c>
      <x:c r="C389" s="231" t="inlineStr">
        <x:is>
          <x:t xml:space="preserve">Church History</x:t>
        </x:is>
      </x:c>
      <x:c r="D389" s="231" t="inlineStr">
        <x:is>
          <x:t xml:space="preserve">Church History Events — Christian History</x:t>
        </x:is>
      </x:c>
      <x:c r="E389" s="231" t="inlineStr">
        <x:is>
          <x:t xml:space="preserve">Event</x:t>
        </x:is>
      </x:c>
      <x:c r="F389" s="231" t="inlineStr">
        <x:is>
          <x:t xml:space="preserve">Emperor Henry IV's penitent appearance at Canossa before Pope Gregory VII became the iconic scene of the Investiture Controversy and church–state conflict.</x:t>
        </x:is>
      </x:c>
      <x:c r="G389" s="231" t="n">
        <x:v>4</x:v>
      </x:c>
      <x:c r="H389" s="231" t="inlineStr">
        <x:is>
          <x:t xml:space="preserve">4 — Major</x:t>
        </x:is>
      </x:c>
      <x:c r="I389" s="231" t="inlineStr">
        <x:is>
          <x:t xml:space="preserve">Exceptional</x:t>
        </x:is>
      </x:c>
      <x:c r="J389" s="231" t="str">
        <x:v>Rare</x:v>
      </x:c>
      <x:c r="K389" s="231" t="inlineStr">
        <x:is>
          <x:t xml:space="preserve">Maybe</x:t>
        </x:is>
      </x:c>
      <x:c r="L389" s="231" t="inlineStr">
        <x:is>
          <x:t xml:space="preserve">AD 1077 | Medieval Western Christendom</x:t>
        </x:is>
      </x:c>
      <x:c r="M389" s="231" t="inlineStr">
        <x:is>
          <x:t xml:space="preserve">Investiture Controversy; Pope Gregory VII; Holy Roman Empire; Canossa</x:t>
        </x:is>
      </x:c>
      <x:c r="N389" s="231" t="inlineStr">
        <x:is>
          <x:t xml:space="preserve">Idea</x:t>
        </x:is>
      </x:c>
      <x:c r="O389" s="231" t="str">
        <x:v>Replaces Investiture Controversy with its clearest and most visually memorable historical scene.</x:v>
      </x:c>
      <x:c r="P389" s="231" t="inlineStr">
        <x:is>
          <x:t xml:space="preserve">Related context — distinct accounts, practices or background:
• Gregorian Reform Movement: An eleventh-century reform current sought greater clerical discipline and independence of church office from lay control. Context: 11th century | Latin Christianity. Source carried forward (not reverified): https://origins.osu.edu/read/investiture-controversy
• Investiture Controversy: Popes and rulers fought over who could appoint and invest bishops, reshaping medieval ideas of papal, imperial, and ecclesial authority. Context: c. 1075–1122 | Latin Christianity / Holy Roman Empire.</x:t>
        </x:is>
      </x:c>
      <x:c r="Q389" s="248" t="n"/>
      <x:c r="R389" s="248" t="n"/>
      <x:c r="S389" s="214" t="inlineStr">
        <x:is>
          <x:t xml:space="preserve">Open for review</x:t>
        </x:is>
      </x:c>
    </x:row>
    <x:row r="390" s="202" customFormat="1" ht="102" customHeight="1">
      <x:c r="A390" s="231" t="inlineStr">
        <x:is>
          <x:t xml:space="preserve">CHE-003</x:t>
        </x:is>
      </x:c>
      <x:c r="B390" s="231" t="inlineStr">
        <x:is>
          <x:t xml:space="preserve">Azusa Street Revival</x:t>
        </x:is>
      </x:c>
      <x:c r="C390" s="231" t="inlineStr">
        <x:is>
          <x:t xml:space="preserve">Church History</x:t>
        </x:is>
      </x:c>
      <x:c r="D390" s="231" t="inlineStr">
        <x:is>
          <x:t xml:space="preserve">Church History Events — Christian History</x:t>
        </x:is>
      </x:c>
      <x:c r="E390" s="231" t="inlineStr">
        <x:is>
          <x:t xml:space="preserve">Event</x:t>
        </x:is>
      </x:c>
      <x:c r="F390" s="231" t="inlineStr">
        <x:is>
          <x:t xml:space="preserve">The Azusa Street Revival in Los Angeles became the defining event of early Pentecostalism, emphasizing prayer, ecstatic worship, and global missionary momentum.</x:t>
        </x:is>
      </x:c>
      <x:c r="G390" s="231" t="n">
        <x:v>4</x:v>
      </x:c>
      <x:c r="H390" s="231" t="inlineStr">
        <x:is>
          <x:t xml:space="preserve">4 — Major</x:t>
        </x:is>
      </x:c>
      <x:c r="I390" s="231" t="inlineStr">
        <x:is>
          <x:t xml:space="preserve">High</x:t>
        </x:is>
      </x:c>
      <x:c r="J390" s="231" t="str">
        <x:v>Rare</x:v>
      </x:c>
      <x:c r="K390" s="231" t="inlineStr">
        <x:is>
          <x:t xml:space="preserve">Maybe</x:t>
        </x:is>
      </x:c>
      <x:c r="L390" s="231" t="inlineStr">
        <x:is>
          <x:t xml:space="preserve">1906–1909 | Los Angeles | Pentecostal history</x:t>
        </x:is>
      </x:c>
      <x:c r="M390" s="231" t="inlineStr">
        <x:is>
          <x:t xml:space="preserve">Pentecostal Movement; William J. Seymour; Prayer in Tongues; Revivalism</x:t>
        </x:is>
      </x:c>
      <x:c r="N390" s="231" t="inlineStr">
        <x:is>
          <x:t xml:space="preserve">Idea</x:t>
        </x:is>
      </x:c>
      <x:c r="O390" s="231" t="str">
        <x:v>Replaces Pentecostal Movement with a concrete historical scene that better anchors the movement.</x:v>
      </x:c>
      <x:c r="P390" s="231" t="inlineStr">
        <x:is>
          <x:t xml:space="preserve">Related context — distinct accounts, practices or background:
• Charismatic Renewal: Pentecostal-style spiritual gifts and renewal spread within Anglican, Lutheran, Reformed, Catholic, Orthodox, and other established churches. Context: 1960s onward | Cross-denominational Christianity. Source carried forward (not reverified): https://academic.oup.com/book/3131/chapter-abstract/143967527 Boundary: Related later renewal, not identical to the Azusa Street event.
• Pentecostal Movement: Pentecostalism emphasizes baptism in the Holy Spirit and continuing charismatic gifts, spreading rapidly from early twentieth-century revivals into a major global Christian family. Context: 20th century onward | Global Pentecostal Christianity. Boundary: The movement is broader than this one revival.</x:t>
        </x:is>
      </x:c>
      <x:c r="Q390" s="248" t="n"/>
      <x:c r="R390" s="248" t="n"/>
      <x:c r="S390" s="214" t="inlineStr">
        <x:is>
          <x:t xml:space="preserve">Open for review</x:t>
        </x:is>
      </x:c>
    </x:row>
    <x:row r="391" s="202" customFormat="1" ht="90" customHeight="1">
      <x:c r="A391" s="231" t="inlineStr">
        <x:is>
          <x:t xml:space="preserve">CHE-004</x:t>
        </x:is>
      </x:c>
      <x:c r="B391" s="231" t="inlineStr">
        <x:is>
          <x:t xml:space="preserve">Dedication of Hagia Sophia</x:t>
        </x:is>
      </x:c>
      <x:c r="C391" s="231" t="inlineStr">
        <x:is>
          <x:t xml:space="preserve">Church History</x:t>
        </x:is>
      </x:c>
      <x:c r="D391" s="231" t="inlineStr">
        <x:is>
          <x:t xml:space="preserve">Church History Events — Christian History</x:t>
        </x:is>
      </x:c>
      <x:c r="E391" s="231" t="inlineStr">
        <x:is>
          <x:t xml:space="preserve">Event</x:t>
        </x:is>
      </x:c>
      <x:c r="F391" s="231" t="inlineStr">
        <x:is>
          <x:t xml:space="preserve">The dedication of Hagia Sophia under Justinian joins imperial ceremony, sacred architecture, and liturgical grandeur in one of Christian history's most memorable scenes.</x:t>
        </x:is>
      </x:c>
      <x:c r="G391" s="231" t="n">
        <x:v>4</x:v>
      </x:c>
      <x:c r="H391" s="231" t="inlineStr">
        <x:is>
          <x:t xml:space="preserve">4 — Major</x:t>
        </x:is>
      </x:c>
      <x:c r="I391" s="231" t="inlineStr">
        <x:is>
          <x:t xml:space="preserve">Exceptional</x:t>
        </x:is>
      </x:c>
      <x:c r="J391" s="231" t="str">
        <x:v>Legendary</x:v>
      </x:c>
      <x:c r="K391" s="231" t="inlineStr">
        <x:is>
          <x:t xml:space="preserve">Yes</x:t>
        </x:is>
      </x:c>
      <x:c r="L391" s="231" t="inlineStr">
        <x:is>
          <x:t xml:space="preserve">AD 537 | Constantinople | Byzantine Christian history</x:t>
        </x:is>
      </x:c>
      <x:c r="M391" s="231" t="inlineStr">
        <x:is>
          <x:t xml:space="preserve">Justinian I; Hagia Sophia; Byzantine Empire; Eastern Christianity</x:t>
        </x:is>
      </x:c>
      <x:c r="N391" s="231" t="inlineStr">
        <x:is>
          <x:t xml:space="preserve">Idea</x:t>
        </x:is>
      </x:c>
      <x:c r="O391" s="231" t="str">
        <x:v>Added in the master-catalog refinement pass as a flagship church-history event card.
v16 approved rarity decision: Extraordinary -&gt; Legendary. User selected the dedication's architectural and communal composition for Legendary. Component scores and the original scoring rationale are unchanged; diagnostic differences remain for the later calibration pass. This approves rarity only, not finished artwork or a hero-art budget. Earlier rarity notes are historical.</x:v>
      </x:c>
      <x:c r="P391" s="231" t="n"/>
      <x:c r="Q391" s="247" t="n"/>
      <x:c r="R391" s="247" t="n"/>
      <x:c r="S391" s="214" t="inlineStr">
        <x:is>
          <x:t xml:space="preserve">Open for review</x:t>
        </x:is>
      </x:c>
    </x:row>
    <x:row r="392" s="202" customFormat="1" ht="63.75" customHeight="1">
      <x:c r="A392" s="231" t="inlineStr">
        <x:is>
          <x:t xml:space="preserve">CHE-005</x:t>
        </x:is>
      </x:c>
      <x:c r="B392" s="231" t="inlineStr">
        <x:is>
          <x:t xml:space="preserve">Baptism of the Rus'</x:t>
        </x:is>
      </x:c>
      <x:c r="C392" s="231" t="inlineStr">
        <x:is>
          <x:t xml:space="preserve">Church History</x:t>
        </x:is>
      </x:c>
      <x:c r="D392" s="231" t="inlineStr">
        <x:is>
          <x:t xml:space="preserve">Church History Events — Christian History</x:t>
        </x:is>
      </x:c>
      <x:c r="E392" s="231" t="inlineStr">
        <x:is>
          <x:t xml:space="preserve">Event</x:t>
        </x:is>
      </x:c>
      <x:c r="F392" s="231" t="inlineStr">
        <x:is>
          <x:t xml:space="preserve">The mass baptism associated with Prince Vladimir marked the Christianization of Kievan Rus' and became a foundational scene for Slavic Christian history.</x:t>
        </x:is>
      </x:c>
      <x:c r="G392" s="231" t="n">
        <x:v>4</x:v>
      </x:c>
      <x:c r="H392" s="231" t="inlineStr">
        <x:is>
          <x:t xml:space="preserve">4 — Major</x:t>
        </x:is>
      </x:c>
      <x:c r="I392" s="231" t="inlineStr">
        <x:is>
          <x:t xml:space="preserve">Exceptional</x:t>
        </x:is>
      </x:c>
      <x:c r="J392" s="231" t="str">
        <x:v>Extraordinary</x:v>
      </x:c>
      <x:c r="K392" s="231" t="inlineStr">
        <x:is>
          <x:t xml:space="preserve">Maybe</x:t>
        </x:is>
      </x:c>
      <x:c r="L392" s="231" t="inlineStr">
        <x:is>
          <x:t xml:space="preserve">AD 988 | Kievan Rus' | Eastern Christian history</x:t>
        </x:is>
      </x:c>
      <x:c r="M392" s="231" t="inlineStr">
        <x:is>
          <x:t xml:space="preserve">Vladimir the Great; Kievan Rus'; Eastern Orthodoxy; Christianization</x:t>
        </x:is>
      </x:c>
      <x:c r="N392" s="231" t="inlineStr">
        <x:is>
          <x:t xml:space="preserve">Idea</x:t>
        </x:is>
      </x:c>
      <x:c r="O392" s="231" t="str">
        <x:v>Added in the master-catalog refinement pass to broaden Eastern Christian historical coverage.</x:v>
      </x:c>
      <x:c r="P392" s="231" t="n"/>
      <x:c r="Q392" s="247" t="n"/>
      <x:c r="R392" s="247" t="n"/>
      <x:c r="S392" s="214" t="inlineStr">
        <x:is>
          <x:t xml:space="preserve">Open for review</x:t>
        </x:is>
      </x:c>
    </x:row>
    <x:row r="393" s="202" customFormat="1" ht="76.5" customHeight="1">
      <x:c r="A393" s="231" t="inlineStr">
        <x:is>
          <x:t xml:space="preserve">CHE-006</x:t>
        </x:is>
      </x:c>
      <x:c r="B393" s="231" t="inlineStr">
        <x:is>
          <x:t xml:space="preserve">Martyrdom of Thomas Becket</x:t>
        </x:is>
      </x:c>
      <x:c r="C393" s="231" t="inlineStr">
        <x:is>
          <x:t xml:space="preserve">Church History</x:t>
        </x:is>
      </x:c>
      <x:c r="D393" s="231" t="inlineStr">
        <x:is>
          <x:t xml:space="preserve">Church History Events — Christian History</x:t>
        </x:is>
      </x:c>
      <x:c r="E393" s="231" t="inlineStr">
        <x:is>
          <x:t xml:space="preserve">Event</x:t>
        </x:is>
      </x:c>
      <x:c r="F393" s="231" t="inlineStr">
        <x:is>
          <x:t xml:space="preserve">The killing of Archbishop Thomas Becket inside Canterbury Cathedral became one of medieval Christianity's most dramatic scenes of martyrdom and church–state tension.</x:t>
        </x:is>
      </x:c>
      <x:c r="G393" s="231" t="n">
        <x:v>4</x:v>
      </x:c>
      <x:c r="H393" s="231" t="inlineStr">
        <x:is>
          <x:t xml:space="preserve">4 — Major</x:t>
        </x:is>
      </x:c>
      <x:c r="I393" s="231" t="inlineStr">
        <x:is>
          <x:t xml:space="preserve">Exceptional</x:t>
        </x:is>
      </x:c>
      <x:c r="J393" s="231" t="str">
        <x:v>Extraordinary</x:v>
      </x:c>
      <x:c r="K393" s="231" t="inlineStr">
        <x:is>
          <x:t xml:space="preserve">Yes</x:t>
        </x:is>
      </x:c>
      <x:c r="L393" s="231" t="inlineStr">
        <x:is>
          <x:t xml:space="preserve">AD 1170 | Canterbury | Medieval Western Christianity</x:t>
        </x:is>
      </x:c>
      <x:c r="M393" s="231" t="inlineStr">
        <x:is>
          <x:t xml:space="preserve">Thomas Becket; Canterbury Cathedral; Henry II of England; Pilgrimage</x:t>
        </x:is>
      </x:c>
      <x:c r="N393" s="231" t="inlineStr">
        <x:is>
          <x:t xml:space="preserve">Idea</x:t>
        </x:is>
      </x:c>
      <x:c r="O393" s="231" t="str">
        <x:v>Added in the master-catalog refinement pass as a high-drama church-history event.</x:v>
      </x:c>
      <x:c r="P393" s="231" t="n"/>
      <x:c r="Q393" s="247" t="n"/>
      <x:c r="R393" s="247" t="n"/>
      <x:c r="S393" s="214" t="inlineStr">
        <x:is>
          <x:t xml:space="preserve">Open for review</x:t>
        </x:is>
      </x:c>
    </x:row>
    <x:row r="394" s="202" customFormat="1" ht="25.5" customHeight="1">
      <x:c r="A394" s="231" t="inlineStr">
        <x:is>
          <x:t xml:space="preserve">CHE-007</x:t>
        </x:is>
      </x:c>
      <x:c r="B394" s="231" t="inlineStr">
        <x:is>
          <x:t xml:space="preserve">Francis of Assisi Meets Sultan al-Kamil</x:t>
        </x:is>
      </x:c>
      <x:c r="C394" s="231" t="inlineStr">
        <x:is>
          <x:t xml:space="preserve">Church History</x:t>
        </x:is>
      </x:c>
      <x:c r="D394" s="231" t="inlineStr">
        <x:is>
          <x:t xml:space="preserve">Church History Events — Christian History</x:t>
        </x:is>
      </x:c>
      <x:c r="E394" s="231" t="inlineStr">
        <x:is>
          <x:t xml:space="preserve">Event</x:t>
        </x:is>
      </x:c>
      <x:c r="F394" s="231" t="inlineStr">
        <x:is>
          <x:t xml:space="preserve">Francis of Assisi's meeting with Sultan al-Kamil during the Fifth Crusade offers a distinctive card about witness, humility, and encounter across religious lines.</x:t>
        </x:is>
      </x:c>
      <x:c r="G394" s="231" t="n">
        <x:v>3</x:v>
      </x:c>
      <x:c r="H394" s="231" t="inlineStr">
        <x:is>
          <x:t xml:space="preserve">3 — Significant</x:t>
        </x:is>
      </x:c>
      <x:c r="I394" s="231" t="inlineStr">
        <x:is>
          <x:t xml:space="preserve">High</x:t>
        </x:is>
      </x:c>
      <x:c r="J394" s="231" t="str">
        <x:v>Rare</x:v>
      </x:c>
      <x:c r="K394" s="231" t="inlineStr">
        <x:is>
          <x:t xml:space="preserve">Maybe</x:t>
        </x:is>
      </x:c>
      <x:c r="L394" s="231" t="inlineStr">
        <x:is>
          <x:t xml:space="preserve">AD 1219 | Egypt | Franciscan / crusader history</x:t>
        </x:is>
      </x:c>
      <x:c r="M394" s="231" t="inlineStr">
        <x:is>
          <x:t xml:space="preserve">Francis of Assisi; Sultan al-Kamil; Fifth Crusade; Franciscan tradition</x:t>
        </x:is>
      </x:c>
      <x:c r="N394" s="231" t="inlineStr">
        <x:is>
          <x:t xml:space="preserve">Idea</x:t>
        </x:is>
      </x:c>
      <x:c r="O394" s="231" t="str">
        <x:v>Added in the master-catalog refinement pass as a visually distinctive historical encounter.</x:v>
      </x:c>
      <x:c r="P394" s="231" t="n"/>
      <x:c r="Q394" s="247" t="n"/>
      <x:c r="R394" s="247" t="n"/>
      <x:c r="S394" s="214" t="inlineStr">
        <x:is>
          <x:t xml:space="preserve">Open for review</x:t>
        </x:is>
      </x:c>
    </x:row>
    <x:row r="395" s="202" customFormat="1" ht="212" customHeight="1">
      <x:c r="A395" s="231" t="inlineStr">
        <x:is>
          <x:t xml:space="preserve">CHE-008</x:t>
        </x:is>
      </x:c>
      <x:c r="B395" s="231" t="inlineStr">
        <x:is>
          <x:t xml:space="preserve">Luther at the Diet of Worms</x:t>
        </x:is>
      </x:c>
      <x:c r="C395" s="231" t="inlineStr">
        <x:is>
          <x:t xml:space="preserve">Church History</x:t>
        </x:is>
      </x:c>
      <x:c r="D395" s="231" t="inlineStr">
        <x:is>
          <x:t xml:space="preserve">Church History Events — Christian History</x:t>
        </x:is>
      </x:c>
      <x:c r="E395" s="231" t="inlineStr">
        <x:is>
          <x:t xml:space="preserve">Event</x:t>
        </x:is>
      </x:c>
      <x:c r="F395" s="231" t="inlineStr">
        <x:is>
          <x:t xml:space="preserve">Martin Luther's appearance before imperial and ecclesial authorities at the Diet of Worms became the iconic public scene of the Protestant Reformation.</x:t>
        </x:is>
      </x:c>
      <x:c r="G395" s="231" t="n">
        <x:v>5</x:v>
      </x:c>
      <x:c r="H395" s="231" t="inlineStr">
        <x:is>
          <x:t xml:space="preserve">5 — Foundational</x:t>
        </x:is>
      </x:c>
      <x:c r="I395" s="231" t="inlineStr">
        <x:is>
          <x:t xml:space="preserve">Exceptional</x:t>
        </x:is>
      </x:c>
      <x:c r="J395" s="231" t="str">
        <x:v>Extraordinary</x:v>
      </x:c>
      <x:c r="K395" s="231" t="inlineStr">
        <x:is>
          <x:t xml:space="preserve">Maybe</x:t>
        </x:is>
      </x:c>
      <x:c r="L395" s="231" t="inlineStr">
        <x:is>
          <x:t xml:space="preserve">AD 1521 | Worms | Reformation history</x:t>
        </x:is>
      </x:c>
      <x:c r="M395" s="231" t="inlineStr">
        <x:is>
          <x:t xml:space="preserve">Martin Luther; Reformation; Holy Roman Empire; Charles V</x:t>
        </x:is>
      </x:c>
      <x:c r="N395" s="231" t="inlineStr">
        <x:is>
          <x:t xml:space="preserve">Idea</x:t>
        </x:is>
      </x:c>
      <x:c r="O395" s="231" t="str">
        <x:v>Added in the master-catalog refinement pass to anchor the Reformation with a concrete event card.</x:v>
      </x:c>
      <x:c r="P395" s="231" t="n"/>
      <x:c r="Q395" s="247" t="inlineStr">
        <x:is>
          <x:t xml:space="preserve">Show a wide, imposing formal chamber with Luther a relatively small standing figure before imperial and ecclesial authorities. Use empty space and elevated seating to emphasize the imbalance of power; avoid a close desk portrait, church-door posting or victorious rally.</x:t>
        </x:is>
      </x:c>
      <x:c r="R395" s="247" t="inlineStr">
        <x:is>
          <x:t xml:space="preserve">Courage under pressure; isolation, vulnerability and resolve. Avoid relaxed confidence or the sense that the outcome is already secure.</x:t>
        </x:is>
      </x:c>
      <x:c r="S395" s="214" t="inlineStr">
        <x:is>
          <x:t xml:space="preserve">Open for review</x:t>
        </x:is>
      </x:c>
    </x:row>
    <x:row r="396" s="202" customFormat="1" ht="25.5" customHeight="1">
      <x:c r="A396" s="231" t="inlineStr">
        <x:is>
          <x:t xml:space="preserve">CHE-009</x:t>
        </x:is>
      </x:c>
      <x:c r="B396" s="231" t="inlineStr">
        <x:is>
          <x:t xml:space="preserve">Execution of William Tyndale</x:t>
        </x:is>
      </x:c>
      <x:c r="C396" s="231" t="inlineStr">
        <x:is>
          <x:t xml:space="preserve">Church History</x:t>
        </x:is>
      </x:c>
      <x:c r="D396" s="231" t="inlineStr">
        <x:is>
          <x:t xml:space="preserve">Church History Events — Christian History</x:t>
        </x:is>
      </x:c>
      <x:c r="E396" s="231" t="inlineStr">
        <x:is>
          <x:t xml:space="preserve">Event</x:t>
        </x:is>
      </x:c>
      <x:c r="F396" s="231" t="inlineStr">
        <x:is>
          <x:t xml:space="preserve">William Tyndale's execution for his translation work became a powerful scene linking martyrdom, vernacular Scripture, and the cost of reform.</x:t>
        </x:is>
      </x:c>
      <x:c r="G396" s="231" t="n">
        <x:v>4</x:v>
      </x:c>
      <x:c r="H396" s="231" t="inlineStr">
        <x:is>
          <x:t xml:space="preserve">4 — Major</x:t>
        </x:is>
      </x:c>
      <x:c r="I396" s="231" t="inlineStr">
        <x:is>
          <x:t xml:space="preserve">High</x:t>
        </x:is>
      </x:c>
      <x:c r="J396" s="231" t="str">
        <x:v>Rare</x:v>
      </x:c>
      <x:c r="K396" s="231" t="inlineStr">
        <x:is>
          <x:t xml:space="preserve">Maybe</x:t>
        </x:is>
      </x:c>
      <x:c r="L396" s="231" t="inlineStr">
        <x:is>
          <x:t xml:space="preserve">AD 1536 | Reformation history</x:t>
        </x:is>
      </x:c>
      <x:c r="M396" s="231" t="inlineStr">
        <x:is>
          <x:t xml:space="preserve">William Tyndale; English Bible; Reformation; Translation</x:t>
        </x:is>
      </x:c>
      <x:c r="N396" s="231" t="inlineStr">
        <x:is>
          <x:t xml:space="preserve">Idea</x:t>
        </x:is>
      </x:c>
      <x:c r="O396" s="231" t="str">
        <x:v>Added in the master-catalog refinement pass to strengthen Scripture-translation history.</x:v>
      </x:c>
      <x:c r="P396" s="231" t="n"/>
      <x:c r="Q396" s="247" t="n"/>
      <x:c r="R396" s="247" t="n"/>
      <x:c r="S396" s="214" t="inlineStr">
        <x:is>
          <x:t xml:space="preserve">Open for review</x:t>
        </x:is>
      </x:c>
    </x:row>
    <x:row r="397" s="202" customFormat="1" ht="104" customHeight="1">
      <x:c r="A397" s="231" t="inlineStr">
        <x:is>
          <x:t xml:space="preserve">CHE-010</x:t>
        </x:is>
      </x:c>
      <x:c r="B397" s="231" t="inlineStr">
        <x:is>
          <x:t xml:space="preserve">Printing of the Gutenberg Bible</x:t>
        </x:is>
      </x:c>
      <x:c r="C397" s="231" t="inlineStr">
        <x:is>
          <x:t xml:space="preserve">Church History</x:t>
        </x:is>
      </x:c>
      <x:c r="D397" s="231" t="inlineStr">
        <x:is>
          <x:t xml:space="preserve">Church History Events — Christian History</x:t>
        </x:is>
      </x:c>
      <x:c r="E397" s="231" t="inlineStr">
        <x:is>
          <x:t xml:space="preserve">Event</x:t>
        </x:is>
      </x:c>
      <x:c r="F397" s="231" t="inlineStr">
        <x:is>
          <x:t xml:space="preserve">The printing of the Gutenberg Bible symbolizes the technological and cultural shift that transformed Scripture transmission and Christian learning.</x:t>
        </x:is>
      </x:c>
      <x:c r="G397" s="231" t="n">
        <x:v>4</x:v>
      </x:c>
      <x:c r="H397" s="231" t="inlineStr">
        <x:is>
          <x:t xml:space="preserve">4 — Major</x:t>
        </x:is>
      </x:c>
      <x:c r="I397" s="231" t="inlineStr">
        <x:is>
          <x:t xml:space="preserve">High</x:t>
        </x:is>
      </x:c>
      <x:c r="J397" s="231" t="str">
        <x:v>Rare</x:v>
      </x:c>
      <x:c r="K397" s="231" t="inlineStr">
        <x:is>
          <x:t xml:space="preserve">Maybe</x:t>
        </x:is>
      </x:c>
      <x:c r="L397" s="231" t="inlineStr">
        <x:is>
          <x:t xml:space="preserve">ca. AD 1455 | Mainz | Christian book history</x:t>
        </x:is>
      </x:c>
      <x:c r="M397" s="231" t="inlineStr">
        <x:is>
          <x:t xml:space="preserve">Johannes Gutenberg; Bible printing; Manuscripts and Scripture transmission; Reformation context</x:t>
        </x:is>
      </x:c>
      <x:c r="N397" s="231" t="inlineStr">
        <x:is>
          <x:t xml:space="preserve">Idea</x:t>
        </x:is>
      </x:c>
      <x:c r="O397" s="231" t="str">
        <x:v>Added in the master-catalog refinement pass as a distinctive workshop / book-production card.</x:v>
      </x:c>
      <x:c r="P397" s="231" t="n"/>
      <x:c r="Q397" s="247" t="n"/>
      <x:c r="R397" s="247" t="n"/>
      <x:c r="S397" s="214" t="inlineStr">
        <x:is>
          <x:t xml:space="preserve">Open for review</x:t>
        </x:is>
      </x:c>
    </x:row>
    <x:row r="398" s="202" customFormat="1" ht="104" customHeight="1">
      <x:c r="A398" s="231" t="inlineStr">
        <x:is>
          <x:t xml:space="preserve">CHE-011</x:t>
        </x:is>
      </x:c>
      <x:c r="B398" s="231" t="inlineStr">
        <x:is>
          <x:t xml:space="preserve">Augustine's Conversion in the Garden</x:t>
        </x:is>
      </x:c>
      <x:c r="C398" s="231" t="inlineStr">
        <x:is>
          <x:t xml:space="preserve">Church History</x:t>
        </x:is>
      </x:c>
      <x:c r="D398" s="231" t="inlineStr">
        <x:is>
          <x:t xml:space="preserve">Church History Events — Christian History</x:t>
        </x:is>
      </x:c>
      <x:c r="E398" s="231" t="inlineStr">
        <x:is>
          <x:t xml:space="preserve">Event</x:t>
        </x:is>
      </x:c>
      <x:c r="F398" s="231" t="inlineStr">
        <x:is>
          <x:t xml:space="preserve">Augustine's crisis in the garden culminates in reading Paul's words and turning decisively toward conversion.</x:t>
        </x:is>
      </x:c>
      <x:c r="G398" s="231" t="n">
        <x:v>4</x:v>
      </x:c>
      <x:c r="H398" s="231" t="inlineStr">
        <x:is>
          <x:t xml:space="preserve">4 — Major</x:t>
        </x:is>
      </x:c>
      <x:c r="I398" s="231" t="inlineStr">
        <x:is>
          <x:t xml:space="preserve">Exceptional</x:t>
        </x:is>
      </x:c>
      <x:c r="J398" s="231" t="str">
        <x:v>Extraordinary</x:v>
      </x:c>
      <x:c r="K398" s="231" t="inlineStr">
        <x:is>
          <x:t xml:space="preserve">Maybe</x:t>
        </x:is>
      </x:c>
      <x:c r="L398" s="231" t="inlineStr">
        <x:is>
          <x:t xml:space="preserve">Late 4th century AD | Milan | Latin Christian history</x:t>
        </x:is>
      </x:c>
      <x:c r="M398" s="231" t="inlineStr">
        <x:is>
          <x:t xml:space="preserve">Augustine of Hippo; Alypius; Romans; Conversion</x:t>
        </x:is>
      </x:c>
      <x:c r="N398" s="231" t="inlineStr">
        <x:is>
          <x:t xml:space="preserve">Approved</x:t>
        </x:is>
      </x:c>
      <x:c r="O398" s="231" t="str">
        <x:v>v14: user-approved roster selection added after the prophetic-vision deferral pass. Working rarity is provisional; component scoring and final art treatment remain open.</x:v>
      </x:c>
      <x:c r="P398" s="231" t="inlineStr">
        <x:is>
          <x:t xml:space="preserve">About this subject: Augustine's conversion is illustrated from his own account in Confessions, Book VIII. Boundary: present it as Augustine's reported experience rather than a fully independent documentary reconstruction of every staged detail.</x:t>
        </x:is>
      </x:c>
      <x:c r="Q398" s="247" t="inlineStr">
        <x:is>
          <x:t xml:space="preserve">Augustine has returned to the place where the volume of Paul's writings lies open. He sits or kneels with the text before him, his posture still bearing traces of emotional struggle while his expression begins to settle into resolve. Alypius may remain near the edge as a witness, but the change in Augustine's attention should carry the scene.</x:t>
        </x:is>
      </x:c>
      <x:c r="R398" s="247" t="inlineStr">
        <x:is>
          <x:t xml:space="preserve">Inner struggle giving way to resolve and relief. The card should feel deeply personal and spiritually weighty without relying on supernatural visual effects.</x:t>
        </x:is>
      </x:c>
      <x:c r="S398" s="214" t="inlineStr">
        <x:is>
          <x:t xml:space="preserve">Roster locked - rarity/art open</x:t>
        </x:is>
      </x:c>
    </x:row>
    <x:row r="399" s="202" customFormat="1" ht="25.5" customHeight="1">
      <x:c r="A399" s="231" t="inlineStr">
        <x:is>
          <x:t xml:space="preserve">CHE-012</x:t>
        </x:is>
      </x:c>
      <x:c r="B399" s="231" t="inlineStr">
        <x:is>
          <x:t xml:space="preserve">Cyril and Methodius Teach the Slavs</x:t>
        </x:is>
      </x:c>
      <x:c r="C399" s="231" t="inlineStr">
        <x:is>
          <x:t xml:space="preserve">Church History</x:t>
        </x:is>
      </x:c>
      <x:c r="D399" s="231" t="inlineStr">
        <x:is>
          <x:t xml:space="preserve">Church History Events — Christian History</x:t>
        </x:is>
      </x:c>
      <x:c r="E399" s="231" t="inlineStr">
        <x:is>
          <x:t xml:space="preserve">Event</x:t>
        </x:is>
      </x:c>
      <x:c r="F399" s="231" t="inlineStr">
        <x:is>
          <x:t xml:space="preserve">The missionary brothers teach and translate for the Slavs, showing Christian worship and Scripture becoming intelligible in the vernacular.</x:t>
        </x:is>
      </x:c>
      <x:c r="G399" s="231" t="n">
        <x:v>4</x:v>
      </x:c>
      <x:c r="H399" s="231" t="inlineStr">
        <x:is>
          <x:t xml:space="preserve">4 — Major</x:t>
        </x:is>
      </x:c>
      <x:c r="I399" s="231" t="inlineStr">
        <x:is>
          <x:t xml:space="preserve">High</x:t>
        </x:is>
      </x:c>
      <x:c r="J399" s="231" t="str">
        <x:v>Rare</x:v>
      </x:c>
      <x:c r="K399" s="231" t="inlineStr">
        <x:is>
          <x:t xml:space="preserve">Maybe</x:t>
        </x:is>
      </x:c>
      <x:c r="L399" s="231" t="inlineStr">
        <x:is>
          <x:t xml:space="preserve">9th century AD | Great Moravia and Slavic mission fields | Eastern and Western Christian history</x:t>
        </x:is>
      </x:c>
      <x:c r="M399" s="231" t="inlineStr">
        <x:is>
          <x:t xml:space="preserve">Cyril; Methodius; Slavs; Translation; Glagolitic script</x:t>
        </x:is>
      </x:c>
      <x:c r="N399" s="231" t="inlineStr">
        <x:is>
          <x:t xml:space="preserve">Approved</x:t>
        </x:is>
      </x:c>
      <x:c r="O399" s="231" t="str">
        <x:v>v14: user-approved roster selection added after the prophetic-vision deferral pass. Working rarity is provisional; component scoring and final art treatment remain open.</x:v>
      </x:c>
      <x:c r="P399" s="231" t="inlineStr">
        <x:is>
          <x:t xml:space="preserve">About this subject: the card represents the brothers' mission of teaching and translation among Slavic peoples. Boundary: the focus is communication and instruction, not merely a static portrait holding books.</x:t>
        </x:is>
      </x:c>
      <x:c r="Q399" s="247" t="inlineStr">
        <x:is>
          <x:t xml:space="preserve">Build the scene around human exchange: one brother explains from an open text while the other assists or gestures toward listeners who lean into the lesson. The manuscript matters because people are engaging with it; avoid reducing the image to a still life of books or generic ecclesiastical portraiture.</x:t>
        </x:is>
      </x:c>
      <x:c r="R399" s="247" t="inlineStr">
        <x:is>
          <x:t xml:space="preserve">Understanding and belonging. The mood should communicate that something once distant is becoming accessible and shared.</x:t>
        </x:is>
      </x:c>
      <x:c r="S399" s="214" t="inlineStr">
        <x:is>
          <x:t xml:space="preserve">Roster locked - rarity/art open</x:t>
        </x:is>
      </x:c>
    </x:row>
    <x:row r="400" s="202" customFormat="1" ht="38.25" customHeight="1">
      <x:c r="A400" s="231" t="inlineStr">
        <x:is>
          <x:t xml:space="preserve">CHE-013</x:t>
        </x:is>
      </x:c>
      <x:c r="B400" s="231" t="inlineStr">
        <x:is>
          <x:t xml:space="preserve">Damien Serves the Community at Kalawao</x:t>
        </x:is>
      </x:c>
      <x:c r="C400" s="231" t="inlineStr">
        <x:is>
          <x:t xml:space="preserve">Church History</x:t>
        </x:is>
      </x:c>
      <x:c r="D400" s="231" t="inlineStr">
        <x:is>
          <x:t xml:space="preserve">Church History Events — Christian History</x:t>
        </x:is>
      </x:c>
      <x:c r="E400" s="231" t="inlineStr">
        <x:is>
          <x:t xml:space="preserve">Event</x:t>
        </x:is>
      </x:c>
      <x:c r="F400" s="231" t="inlineStr">
        <x:is>
          <x:t xml:space="preserve">Father Damien is shown in practical service within the Kalawao community, emphasizing companionship, dignity, and sustained care.</x:t>
        </x:is>
      </x:c>
      <x:c r="G400" s="231" t="n">
        <x:v>4</x:v>
      </x:c>
      <x:c r="H400" s="231" t="inlineStr">
        <x:is>
          <x:t xml:space="preserve">4 — Major</x:t>
        </x:is>
      </x:c>
      <x:c r="I400" s="231" t="inlineStr">
        <x:is>
          <x:t xml:space="preserve">High</x:t>
        </x:is>
      </x:c>
      <x:c r="J400" s="231" t="str">
        <x:v>Rare</x:v>
      </x:c>
      <x:c r="K400" s="231" t="inlineStr">
        <x:is>
          <x:t xml:space="preserve">Maybe</x:t>
        </x:is>
      </x:c>
      <x:c r="L400" s="231" t="inlineStr">
        <x:is>
          <x:t xml:space="preserve">Late 19th century AD | Molokai, Hawaii | Catholic mission and care for people with Hansen's disease</x:t>
        </x:is>
      </x:c>
      <x:c r="M400" s="231" t="inlineStr">
        <x:is>
          <x:t xml:space="preserve">Damien of Molokai; Kalawao; charitable service; pastoral care</x:t>
        </x:is>
      </x:c>
      <x:c r="N400" s="231" t="inlineStr">
        <x:is>
          <x:t xml:space="preserve">Approved</x:t>
        </x:is>
      </x:c>
      <x:c r="O400" s="231" t="str">
        <x:v>v14: user-approved roster selection added after the prophetic-vision deferral pass. Working rarity is provisional; component scoring and final art treatment remain open.</x:v>
      </x:c>
      <x:c r="P400" s="231" t="inlineStr">
        <x:is>
          <x:t xml:space="preserve">About this subject: the image represents Damien's practical life among the community at Kalawao rather than a miracle narrative. Boundary: residents are participants with dignity, not passive scenery around a solitary rescuer.</x:t>
        </x:is>
      </x:c>
      <x:c r="Q400" s="247" t="inlineStr">
        <x:is>
          <x:t xml:space="preserve">Show Damien and community members engaged together in a practical household or community task such as repair work. Keep the island setting visible but secondary; the main subject is shared labor and presence, not a picturesque landscape or bedside scene.</x:t>
        </x:is>
      </x:c>
      <x:c r="R400" s="247" t="inlineStr">
        <x:is>
          <x:t xml:space="preserve">Companionship, dignity, and dependable care. The card should feel quietly humane and grounded in shared daily life.</x:t>
        </x:is>
      </x:c>
      <x:c r="S400" s="214" t="inlineStr">
        <x:is>
          <x:t xml:space="preserve">Roster locked - rarity/art open</x:t>
        </x:is>
      </x:c>
    </x:row>
    <x:row r="401" s="202" customFormat="1" ht="25.5" customHeight="1">
      <x:c r="A401" s="231" t="inlineStr">
        <x:is>
          <x:t xml:space="preserve">CHE-014</x:t>
        </x:is>
      </x:c>
      <x:c r="B401" s="231" t="inlineStr">
        <x:is>
          <x:t xml:space="preserve">The Ten Boom Family Shelters Jews</x:t>
        </x:is>
      </x:c>
      <x:c r="C401" s="231" t="inlineStr">
        <x:is>
          <x:t xml:space="preserve">Church History</x:t>
        </x:is>
      </x:c>
      <x:c r="D401" s="231" t="inlineStr">
        <x:is>
          <x:t xml:space="preserve">Church History Events — Christian History</x:t>
        </x:is>
      </x:c>
      <x:c r="E401" s="231" t="inlineStr">
        <x:is>
          <x:t xml:space="preserve">Event</x:t>
        </x:is>
      </x:c>
      <x:c r="F401" s="231" t="inlineStr">
        <x:is>
          <x:t xml:space="preserve">An ordinary home becomes a place of concealment and protection as the Ten Boom family shelters Jews during the Nazi occupation.</x:t>
        </x:is>
      </x:c>
      <x:c r="G401" s="231" t="n">
        <x:v>4</x:v>
      </x:c>
      <x:c r="H401" s="231" t="inlineStr">
        <x:is>
          <x:t xml:space="preserve">4 — Major</x:t>
        </x:is>
      </x:c>
      <x:c r="I401" s="231" t="inlineStr">
        <x:is>
          <x:t xml:space="preserve">High</x:t>
        </x:is>
      </x:c>
      <x:c r="J401" s="231" t="str">
        <x:v>Extraordinary</x:v>
      </x:c>
      <x:c r="K401" s="231" t="inlineStr">
        <x:is>
          <x:t xml:space="preserve">Maybe</x:t>
        </x:is>
      </x:c>
      <x:c r="L401" s="231" t="inlineStr">
        <x:is>
          <x:t xml:space="preserve">20th century AD | Haarlem, the Netherlands | Christian resistance and sheltering during World War II</x:t>
        </x:is>
      </x:c>
      <x:c r="M401" s="231" t="inlineStr">
        <x:is>
          <x:t xml:space="preserve">Corrie ten Boom; Betsie ten Boom; Nazi occupation; sheltering Jews</x:t>
        </x:is>
      </x:c>
      <x:c r="N401" s="231" t="inlineStr">
        <x:is>
          <x:t xml:space="preserve">Approved</x:t>
        </x:is>
      </x:c>
      <x:c r="O401" s="231" t="str">
        <x:v>v14: user-approved roster selection added after the prophetic-vision deferral pass. Working rarity is provisional; component scoring and final art treatment remain open.</x:v>
      </x:c>
      <x:c r="P401" s="231" t="inlineStr">
        <x:is>
          <x:t xml:space="preserve">About this subject: the scene represents the Ten Boom family's sheltering work in their home during Nazi occupation. Boundary: the Jewish people being hidden should remain persons with agency, not props in another family's spiritual story.</x:t>
        </x:is>
      </x:c>
      <x:c r="Q401" s="247" t="inlineStr">
        <x:is>
          <x:t xml:space="preserve">A narrow interior view through the bedroom toward the concealed opening. A family member helps someone into the hidden space while another listens toward the rest of the house. The ordinary room should heighten the tension rather than compete with it.</x:t>
        </x:is>
      </x:c>
      <x:c r="R401" s="247" t="inlineStr">
        <x:is>
          <x:t xml:space="preserve">Quiet courage and fragile safety. The image should feel careful, humane, and tense without becoming sensational or cinematic.</x:t>
        </x:is>
      </x:c>
      <x:c r="S401" s="214" t="inlineStr">
        <x:is>
          <x:t xml:space="preserve">Roster locked - rarity/art open</x:t>
        </x:is>
      </x:c>
    </x:row>
    <x:row r="402" s="202" customFormat="1" ht="25.5" customHeight="1">
      <x:c r="A402" s="231" t="inlineStr">
        <x:is>
          <x:t xml:space="preserve">CS-001</x:t>
        </x:is>
      </x:c>
      <x:c r="B402" s="231" t="inlineStr">
        <x:is>
          <x:t xml:space="preserve">Council of Jerusalem</x:t>
        </x:is>
      </x:c>
      <x:c r="C402" s="231" t="inlineStr">
        <x:is>
          <x:t xml:space="preserve">Church History</x:t>
        </x:is>
      </x:c>
      <x:c r="D402" s="231" t="inlineStr">
        <x:is>
          <x:t xml:space="preserve">Councils &amp; Synods — Christian History</x:t>
        </x:is>
      </x:c>
      <x:c r="E402" s="231" t="inlineStr">
        <x:is>
          <x:t xml:space="preserve">Apostolic Council</x:t>
        </x:is>
      </x:c>
      <x:c r="F402" s="231" t="inlineStr">
        <x:is>
          <x:t xml:space="preserve">The apostles and elders meet over Gentile conversion and decide that Gentile believers need not become Jews to belong to the Church.</x:t>
        </x:is>
      </x:c>
      <x:c r="G402" s="231" t="n">
        <x:v>5</x:v>
      </x:c>
      <x:c r="H402" s="231" t="inlineStr">
        <x:is>
          <x:t xml:space="preserve">5 — Foundational</x:t>
        </x:is>
      </x:c>
      <x:c r="I402" s="231" t="inlineStr">
        <x:is>
          <x:t xml:space="preserve">Exceptional</x:t>
        </x:is>
      </x:c>
      <x:c r="J402" s="231" t="str">
        <x:v>Rare</x:v>
      </x:c>
      <x:c r="K402" s="231" t="inlineStr">
        <x:is>
          <x:t xml:space="preserve">Yes</x:t>
        </x:is>
      </x:c>
      <x:c r="L402" s="231" t="inlineStr">
        <x:is>
          <x:t xml:space="preserve">c. AD 49 | Jerusalem | Shared biblical / apostolic</x:t>
        </x:is>
      </x:c>
      <x:c r="M402" s="231" t="inlineStr">
        <x:is>
          <x:t xml:space="preserve">Paul; Peter; James; Gentile Mission; Acts 15</x:t>
        </x:is>
      </x:c>
      <x:c r="N402" s="231" t="inlineStr">
        <x:is>
          <x:t xml:space="preserve">Idea</x:t>
        </x:is>
      </x:c>
      <x:c r="O402" s="231" t="str">
        <x:v>v20: User approved the v19 rarity baseline: Uncommon → Rare. Applied as a working tier; the recorded composition/interpretation condition remains open. Rationale and conditions: Rarity Review.</x:v>
      </x:c>
      <x:c r="P402" s="231" t="n"/>
      <x:c r="Q402" s="247" t="n"/>
      <x:c r="R402" s="247" t="n"/>
      <x:c r="S402" s="214" t="inlineStr">
        <x:is>
          <x:t xml:space="preserve">Open for review</x:t>
        </x:is>
      </x:c>
    </x:row>
    <x:row r="403" s="202" customFormat="1" ht="89.25" customHeight="1">
      <x:c r="A403" s="231" t="inlineStr">
        <x:is>
          <x:t xml:space="preserve">CS-002</x:t>
        </x:is>
      </x:c>
      <x:c r="B403" s="231" t="inlineStr">
        <x:is>
          <x:t xml:space="preserve">The Nicene Councils (325 &amp; 381)</x:t>
        </x:is>
      </x:c>
      <x:c r="C403" s="231" t="inlineStr">
        <x:is>
          <x:t xml:space="preserve">Church History</x:t>
        </x:is>
      </x:c>
      <x:c r="D403" s="231" t="inlineStr">
        <x:is>
          <x:t xml:space="preserve">Councils &amp; Synods — Christian History</x:t>
        </x:is>
      </x:c>
      <x:c r="E403" s="231" t="inlineStr">
        <x:is>
          <x:t xml:space="preserve">Ecumenical Councils</x:t>
        </x:is>
      </x:c>
      <x:c r="F403" s="231" t="inlineStr">
        <x:is>
          <x:t xml:space="preserve">Combines Nicaea I (325) and Constantinople I (381) as the two councils that established and completed the classic Nicene-Constantinopolitan confession of Trinitarian faith.</x:t>
        </x:is>
      </x:c>
      <x:c r="G403" s="231" t="n">
        <x:v>5</x:v>
      </x:c>
      <x:c r="H403" s="231" t="inlineStr">
        <x:is>
          <x:t xml:space="preserve">5 — Foundational</x:t>
        </x:is>
      </x:c>
      <x:c r="I403" s="231" t="inlineStr">
        <x:is>
          <x:t xml:space="preserve">Exceptional</x:t>
        </x:is>
      </x:c>
      <x:c r="J403" s="231" t="str">
        <x:v>Rare</x:v>
      </x:c>
      <x:c r="K403" s="231" t="inlineStr">
        <x:is>
          <x:t xml:space="preserve">Yes</x:t>
        </x:is>
      </x:c>
      <x:c r="L403" s="231" t="inlineStr">
        <x:is>
          <x:t xml:space="preserve">AD 325 | Nicaea; AD 381 | Constantinople | Widely received across historic Christianity</x:t>
        </x:is>
      </x:c>
      <x:c r="M403" s="231" t="inlineStr">
        <x:is>
          <x:t xml:space="preserve">Arian Controversy; Nicene Creed; Constantine; Athanasius; Absorbed / related source concepts: First Council of Constantinople; Arian Controversy; Pneumatomachian Controversy</x:t>
        </x:is>
      </x:c>
      <x:c r="N403" s="231" t="inlineStr">
        <x:is>
          <x:t xml:space="preserve">Idea</x:t>
        </x:is>
      </x:c>
      <x:c r="O403" s="231"/>
      <x:c r="P403" s="231" t="inlineStr">
        <x:is>
          <x:t xml:space="preserve">About this subject / absorbed material:
• First Council of Constantinople: The second ecumenical council confirms Nicene faith and gives the creed its classic form, including a fuller confession of the Holy Spirit. Context: AD 381 | Constantinople | Widely received across historic Christianity. Source carried forward (not reverified): https://www.oca.org/orthodoxy/the-orthodox-faith/doctrine-scripture/sources-of-christian-doctrine/the-councils
• Arian Controversy: The dispute over Arius's teaching on the Son's relation to the Father drove decades of conflict surrounding Nicaea and Nicene theology. Context: 4th century | Nicene Christianity. Source carried forward (not reverified): https://motto.tc/siteler/www.tiaftturkey2018.org/topic/Arianism.html
• Pneumatomachian Controversy: Debates over the divinity and status of the Holy Spirit helped shape the fuller Trinitarian confession associated with Constantinople I. Context: 4th century | Nicene Christianity. Source carried forward (not reverified): https://www.oca.org/orthodoxy/the-orthodox-faith/doctrine-scripture/sources-of-christian-doctrine/the-councils</x:t>
        </x:is>
      </x:c>
      <x:c r="Q403" s="247" t="n"/>
      <x:c r="R403" s="247" t="n"/>
      <x:c r="S403" s="214" t="inlineStr">
        <x:is>
          <x:t xml:space="preserve">Open for review</x:t>
        </x:is>
      </x:c>
    </x:row>
    <x:row r="404" s="202" customFormat="1" ht="25.5" customHeight="1">
      <x:c r="A404" s="231" t="inlineStr">
        <x:is>
          <x:t xml:space="preserve">CS-003</x:t>
        </x:is>
      </x:c>
      <x:c r="B404" s="231" t="inlineStr">
        <x:is>
          <x:t xml:space="preserve">Council of Carthage on the Biblical Canon</x:t>
        </x:is>
      </x:c>
      <x:c r="C404" s="231" t="inlineStr">
        <x:is>
          <x:t xml:space="preserve">Church History</x:t>
        </x:is>
      </x:c>
      <x:c r="D404" s="231" t="inlineStr">
        <x:is>
          <x:t xml:space="preserve">Councils &amp; Synods — Christian History</x:t>
        </x:is>
      </x:c>
      <x:c r="E404" s="231" t="inlineStr">
        <x:is>
          <x:t xml:space="preserve">Regional Council</x:t>
        </x:is>
      </x:c>
      <x:c r="F404" s="231" t="inlineStr">
        <x:is>
          <x:t xml:space="preserve">North African councils at Carthage helped formalize lists of Scriptures read as canonical in the churches of the Latin West.</x:t>
        </x:is>
      </x:c>
      <x:c r="G404" s="231" t="n">
        <x:v>4</x:v>
      </x:c>
      <x:c r="H404" s="231" t="inlineStr">
        <x:is>
          <x:t xml:space="preserve">4 — Major</x:t>
        </x:is>
      </x:c>
      <x:c r="I404" s="231" t="inlineStr">
        <x:is>
          <x:t xml:space="preserve">High</x:t>
        </x:is>
      </x:c>
      <x:c r="J404" s="231" t="str">
        <x:v>Common</x:v>
      </x:c>
      <x:c r="K404" s="231" t="inlineStr">
        <x:is>
          <x:t xml:space="preserve">Maybe</x:t>
        </x:is>
      </x:c>
      <x:c r="L404" s="231" t="inlineStr">
        <x:is>
          <x:t xml:space="preserve">AD 397; reaffirmed in later African councils | Carthage | Latin / North African Christianity</x:t>
        </x:is>
      </x:c>
      <x:c r="M404" s="231" t="inlineStr">
        <x:is>
          <x:t xml:space="preserve">Augustine; Biblical Canon; Hippo; African Church</x:t>
        </x:is>
      </x:c>
      <x:c r="N404" s="231" t="inlineStr">
        <x:is>
          <x:t xml:space="preserve">Idea</x:t>
        </x:is>
      </x:c>
      <x:c r="O404" s="231" t="str">
        <x:v>The canon question developed across multiple African synods, especially Hippo (393), Carthage (397), and the African code reaffirmed in 419; avoid presenting 397 as an isolated universal settlement.</x:v>
      </x:c>
      <x:c r="P404" s="231" t="n"/>
      <x:c r="Q404" s="247" t="n"/>
      <x:c r="R404" s="247" t="n"/>
      <x:c r="S404" s="214" t="inlineStr">
        <x:is>
          <x:t xml:space="preserve">Open for review</x:t>
        </x:is>
      </x:c>
    </x:row>
    <x:row r="405" s="202" customFormat="1" ht="25.5" customHeight="1">
      <x:c r="A405" s="231" t="inlineStr">
        <x:is>
          <x:t xml:space="preserve">CS-004</x:t>
        </x:is>
      </x:c>
      <x:c r="B405" s="231" t="inlineStr">
        <x:is>
          <x:t xml:space="preserve">Council of Ephesus</x:t>
        </x:is>
      </x:c>
      <x:c r="C405" s="231" t="inlineStr">
        <x:is>
          <x:t xml:space="preserve">Church History</x:t>
        </x:is>
      </x:c>
      <x:c r="D405" s="231" t="inlineStr">
        <x:is>
          <x:t xml:space="preserve">Councils &amp; Synods — Christian History</x:t>
        </x:is>
      </x:c>
      <x:c r="E405" s="231" t="inlineStr">
        <x:is>
          <x:t xml:space="preserve">Ecumenical Council</x:t>
        </x:is>
      </x:c>
      <x:c r="F405" s="231" t="inlineStr">
        <x:is>
          <x:t xml:space="preserve">The council condemns Nestorius and affirms the unity of Christ's person, with Mary confessed as Theotokos.</x:t>
        </x:is>
      </x:c>
      <x:c r="G405" s="231" t="n">
        <x:v>5</x:v>
      </x:c>
      <x:c r="H405" s="231" t="inlineStr">
        <x:is>
          <x:t xml:space="preserve">5 — Foundational</x:t>
        </x:is>
      </x:c>
      <x:c r="I405" s="231" t="inlineStr">
        <x:is>
          <x:t xml:space="preserve">Exceptional</x:t>
        </x:is>
      </x:c>
      <x:c r="J405" s="231" t="str">
        <x:v>Uncommon</x:v>
      </x:c>
      <x:c r="K405" s="231" t="inlineStr">
        <x:is>
          <x:t xml:space="preserve">Yes</x:t>
        </x:is>
      </x:c>
      <x:c r="L405" s="231" t="inlineStr">
        <x:is>
          <x:t xml:space="preserve">AD 431 | Ephesus | Received by Catholic, Eastern Orthodox, and Oriental Orthodox churches</x:t>
        </x:is>
      </x:c>
      <x:c r="M405" s="231" t="inlineStr">
        <x:is>
          <x:t xml:space="preserve">Nestorian Controversy; Cyril of Alexandria; Theotokos; Absorbed / related source concepts: Nestorian Controversy</x:t>
        </x:is>
      </x:c>
      <x:c r="N405" s="231" t="inlineStr">
        <x:is>
          <x:t xml:space="preserve">Idea</x:t>
        </x:is>
      </x:c>
      <x:c r="O405" s="231" t="str">
        <x:v>The Church of the East did not receive the council in the same way; later reconciliation efforts clarified some terminology.</x:v>
      </x:c>
      <x:c r="P405" s="231" t="inlineStr">
        <x:is>
          <x:t xml:space="preserve">About this subject / absorbed material:
• Nestorian Controversy: Conflict over how to speak of Christ's unity and Mary's title Theotokos culminated in the Council of Ephesus. Context: 5th century | Late-antique Christianity. Editorial nuance: The Church of the East's Christology should not be simplistically equated with every proposition attributed polemically to Nestorius. Source carried forward (not reverified): https://www.oca.org/orthodoxy/the-orthodox-faith/doctrine-scripture/sources-of-christian-doctrine/the-councils</x:t>
        </x:is>
      </x:c>
      <x:c r="Q405" s="247" t="n"/>
      <x:c r="R405" s="247" t="n"/>
      <x:c r="S405" s="214" t="inlineStr">
        <x:is>
          <x:t xml:space="preserve">Open for review</x:t>
        </x:is>
      </x:c>
    </x:row>
    <x:row r="406" s="202" customFormat="1" ht="25.5" customHeight="1">
      <x:c r="A406" s="231" t="inlineStr">
        <x:is>
          <x:t xml:space="preserve">CS-005</x:t>
        </x:is>
      </x:c>
      <x:c r="B406" s="231" t="inlineStr">
        <x:is>
          <x:t xml:space="preserve">Council of Chalcedon</x:t>
        </x:is>
      </x:c>
      <x:c r="C406" s="231" t="inlineStr">
        <x:is>
          <x:t xml:space="preserve">Church History</x:t>
        </x:is>
      </x:c>
      <x:c r="D406" s="231" t="inlineStr">
        <x:is>
          <x:t xml:space="preserve">Councils &amp; Synods — Christian History</x:t>
        </x:is>
      </x:c>
      <x:c r="E406" s="231" t="inlineStr">
        <x:is>
          <x:t xml:space="preserve">Ecumenical Council</x:t>
        </x:is>
      </x:c>
      <x:c r="F406" s="231" t="inlineStr">
        <x:is>
          <x:t xml:space="preserve">The council defines Christ as one person in two natures, fully divine and fully human, without confusion or division.</x:t>
        </x:is>
      </x:c>
      <x:c r="G406" s="231" t="n">
        <x:v>5</x:v>
      </x:c>
      <x:c r="H406" s="231" t="inlineStr">
        <x:is>
          <x:t xml:space="preserve">5 — Foundational</x:t>
        </x:is>
      </x:c>
      <x:c r="I406" s="231" t="inlineStr">
        <x:is>
          <x:t xml:space="preserve">Exceptional</x:t>
        </x:is>
      </x:c>
      <x:c r="J406" s="231" t="str">
        <x:v>Rare</x:v>
      </x:c>
      <x:c r="K406" s="231" t="inlineStr">
        <x:is>
          <x:t xml:space="preserve">Yes</x:t>
        </x:is>
      </x:c>
      <x:c r="L406" s="231" t="inlineStr">
        <x:is>
          <x:t xml:space="preserve">AD 451 | Chalcedon | Received by Chalcedonian churches</x:t>
        </x:is>
      </x:c>
      <x:c r="M406" s="231" t="inlineStr">
        <x:is>
          <x:t xml:space="preserve">Chalcedonian Definition; Leo the Great; Christology; Absorbed / related source concepts: Chalcedonian–Miaphysite Controversy</x:t>
        </x:is>
      </x:c>
      <x:c r="N406" s="231" t="inlineStr">
        <x:is>
          <x:t xml:space="preserve">Idea</x:t>
        </x:is>
      </x:c>
      <x:c r="O406" s="231" t="str">
        <x:v>Oriental Orthodox churches reject Chalcedon's definition and reception; the card should distinguish historical importance from universal reception.
v20: User approved the v19 rarity baseline: Uncommon → Rare. Applied as a working tier; the recorded composition/interpretation condition remains open. Rationale and conditions: Rarity Review.</x:v>
      </x:c>
      <x:c r="P406" s="231" t="inlineStr">
        <x:is>
          <x:t xml:space="preserve">About this subject / absorbed material:
• Chalcedonian–Miaphysite Controversy: Disputes over Chalcedon's language of one Christ in two natures contributed to enduring separation between Chalcedonian and Oriental Orthodox churches. Context: 5th–6th centuries | Chalcedonian and Oriental Orthodox Christianity. Editorial nuance: Prefer 'Miaphysite' or 'non-Chalcedonian' for Oriental Orthodox Christology rather than treating 'Monophysite' as a neutral self-description. Source carried forward (not reverified): https://unvis.it/www.britannica.com/topic/monophysite</x:t>
        </x:is>
      </x:c>
      <x:c r="Q406" s="247" t="n"/>
      <x:c r="R406" s="247" t="n"/>
      <x:c r="S406" s="214" t="inlineStr">
        <x:is>
          <x:t xml:space="preserve">Open for review</x:t>
        </x:is>
      </x:c>
    </x:row>
    <x:row r="407" s="202" customFormat="1" ht="25.5" customHeight="1">
      <x:c r="A407" s="231" t="inlineStr">
        <x:is>
          <x:t xml:space="preserve">CS-006</x:t>
        </x:is>
      </x:c>
      <x:c r="B407" s="231" t="inlineStr">
        <x:is>
          <x:t xml:space="preserve">Second Council of Nicaea</x:t>
        </x:is>
      </x:c>
      <x:c r="C407" s="231" t="inlineStr">
        <x:is>
          <x:t xml:space="preserve">Church History</x:t>
        </x:is>
      </x:c>
      <x:c r="D407" s="231" t="inlineStr">
        <x:is>
          <x:t xml:space="preserve">Councils &amp; Synods — Christian History</x:t>
        </x:is>
      </x:c>
      <x:c r="E407" s="231" t="inlineStr">
        <x:is>
          <x:t xml:space="preserve">Ecumenical Council</x:t>
        </x:is>
      </x:c>
      <x:c r="F407" s="231" t="inlineStr">
        <x:is>
          <x:t xml:space="preserve">The seventh ecumenical council restores the veneration of icons while distinguishing honor shown to images from worship due to God.</x:t>
        </x:is>
      </x:c>
      <x:c r="G407" s="231" t="n">
        <x:v>5</x:v>
      </x:c>
      <x:c r="H407" s="231" t="inlineStr">
        <x:is>
          <x:t xml:space="preserve">5 — Foundational</x:t>
        </x:is>
      </x:c>
      <x:c r="I407" s="231" t="inlineStr">
        <x:is>
          <x:t xml:space="preserve">Exceptional</x:t>
        </x:is>
      </x:c>
      <x:c r="J407" s="231" t="str">
        <x:v>Uncommon</x:v>
      </x:c>
      <x:c r="K407" s="231" t="inlineStr">
        <x:is>
          <x:t xml:space="preserve">Yes</x:t>
        </x:is>
      </x:c>
      <x:c r="L407" s="231" t="inlineStr">
        <x:is>
          <x:t xml:space="preserve">AD 787 | Nicaea | Catholic and Eastern Orthodox</x:t>
        </x:is>
      </x:c>
      <x:c r="M407" s="231" t="inlineStr">
        <x:is>
          <x:t xml:space="preserve">Iconoclasm; Icons; Empress Irene; John of Damascus</x:t>
        </x:is>
      </x:c>
      <x:c r="N407" s="231" t="inlineStr">
        <x:is>
          <x:t xml:space="preserve">Idea</x:t>
        </x:is>
      </x:c>
      <x:c r="O407" s="231" t="str">
        <x:v>v20: User approved the v19 rarity baseline: Common → Uncommon. Tier approved; artwork completion is not implied. Rationale and conditions: Rarity Review.</x:v>
      </x:c>
      <x:c r="P407" s="231" t="n"/>
      <x:c r="Q407" s="247" t="n"/>
      <x:c r="R407" s="247" t="n"/>
      <x:c r="S407" s="214" t="inlineStr">
        <x:is>
          <x:t xml:space="preserve">Open for review</x:t>
        </x:is>
      </x:c>
    </x:row>
    <x:row r="408" s="202" customFormat="1" ht="140" customHeight="1">
      <x:c r="A408" s="231" t="inlineStr">
        <x:is>
          <x:t xml:space="preserve">CS-007</x:t>
        </x:is>
      </x:c>
      <x:c r="B408" s="231" t="inlineStr">
        <x:is>
          <x:t xml:space="preserve">Fourth Lateran Council</x:t>
        </x:is>
      </x:c>
      <x:c r="C408" s="231" t="inlineStr">
        <x:is>
          <x:t xml:space="preserve">Church History</x:t>
        </x:is>
      </x:c>
      <x:c r="D408" s="231" t="inlineStr">
        <x:is>
          <x:t xml:space="preserve">Councils &amp; Synods — Christian History</x:t>
        </x:is>
      </x:c>
      <x:c r="E408" s="231" t="inlineStr">
        <x:is>
          <x:t xml:space="preserve">Catholic Ecumenical Council</x:t>
        </x:is>
      </x:c>
      <x:c r="F408" s="231" t="inlineStr">
        <x:is>
          <x:t xml:space="preserve">A major medieval council addresses doctrine, church reform, pastoral discipline, crusading policy, and the Eucharist.</x:t>
        </x:is>
      </x:c>
      <x:c r="G408" s="231" t="n">
        <x:v>4</x:v>
      </x:c>
      <x:c r="H408" s="231" t="inlineStr">
        <x:is>
          <x:t xml:space="preserve">4 — Major</x:t>
        </x:is>
      </x:c>
      <x:c r="I408" s="231" t="inlineStr">
        <x:is>
          <x:t xml:space="preserve">Exceptional</x:t>
        </x:is>
      </x:c>
      <x:c r="J408" s="231" t="str">
        <x:v>Common</x:v>
      </x:c>
      <x:c r="K408" s="231" t="inlineStr">
        <x:is>
          <x:t xml:space="preserve">Maybe</x:t>
        </x:is>
      </x:c>
      <x:c r="L408" s="231" t="inlineStr">
        <x:is>
          <x:t xml:space="preserve">AD 1215 | Rome | Roman Catholic</x:t>
        </x:is>
      </x:c>
      <x:c r="M408" s="231" t="inlineStr">
        <x:is>
          <x:t xml:space="preserve">Innocent III; Transubstantiation; Medieval Reform</x:t>
        </x:is>
      </x:c>
      <x:c r="N408" s="231" t="inlineStr">
        <x:is>
          <x:t xml:space="preserve">Idea</x:t>
        </x:is>
      </x:c>
      <x:c r="O408" s="231"/>
      <x:c r="P408" s="231" t="n"/>
      <x:c r="Q408" s="247" t="n"/>
      <x:c r="R408" s="247" t="n"/>
      <x:c r="S408" s="214" t="inlineStr">
        <x:is>
          <x:t xml:space="preserve">Open for review</x:t>
        </x:is>
      </x:c>
    </x:row>
    <x:row r="409" s="202" customFormat="1" ht="25.5" customHeight="1">
      <x:c r="A409" s="231" t="inlineStr">
        <x:is>
          <x:t xml:space="preserve">CS-008</x:t>
        </x:is>
      </x:c>
      <x:c r="B409" s="231" t="inlineStr">
        <x:is>
          <x:t xml:space="preserve">Council of Trent</x:t>
        </x:is>
      </x:c>
      <x:c r="C409" s="231" t="inlineStr">
        <x:is>
          <x:t xml:space="preserve">Church History</x:t>
        </x:is>
      </x:c>
      <x:c r="D409" s="231" t="inlineStr">
        <x:is>
          <x:t xml:space="preserve">Councils &amp; Synods — Christian History</x:t>
        </x:is>
      </x:c>
      <x:c r="E409" s="231" t="inlineStr">
        <x:is>
          <x:t xml:space="preserve">Catholic Ecumenical Council</x:t>
        </x:is>
      </x:c>
      <x:c r="F409" s="231" t="inlineStr">
        <x:is>
          <x:t xml:space="preserve">Convened in response to the Protestant Reformation, Trent defines major Catholic teachings and launches wide-ranging disciplinary reform.</x:t>
        </x:is>
      </x:c>
      <x:c r="G409" s="231" t="n">
        <x:v>5</x:v>
      </x:c>
      <x:c r="H409" s="231" t="inlineStr">
        <x:is>
          <x:t xml:space="preserve">5 — Foundational</x:t>
        </x:is>
      </x:c>
      <x:c r="I409" s="231" t="inlineStr">
        <x:is>
          <x:t xml:space="preserve">Exceptional</x:t>
        </x:is>
      </x:c>
      <x:c r="J409" s="231" t="str">
        <x:v>Rare</x:v>
      </x:c>
      <x:c r="K409" s="231" t="inlineStr">
        <x:is>
          <x:t xml:space="preserve">Yes</x:t>
        </x:is>
      </x:c>
      <x:c r="L409" s="231" t="inlineStr">
        <x:is>
          <x:t xml:space="preserve">AD 1545–1563 | Trent | Roman Catholic</x:t>
        </x:is>
      </x:c>
      <x:c r="M409" s="231" t="inlineStr">
        <x:is>
          <x:t xml:space="preserve">Reformation; Justification; Sacraments; Catholic Reform</x:t>
        </x:is>
      </x:c>
      <x:c r="N409" s="231" t="inlineStr">
        <x:is>
          <x:t xml:space="preserve">Idea</x:t>
        </x:is>
      </x:c>
      <x:c r="O409" s="231"/>
      <x:c r="P409" s="231" t="n"/>
      <x:c r="Q409" s="247" t="n"/>
      <x:c r="R409" s="247" t="n"/>
      <x:c r="S409" s="214" t="inlineStr">
        <x:is>
          <x:t xml:space="preserve">Open for review</x:t>
        </x:is>
      </x:c>
    </x:row>
    <x:row r="410" s="202" customFormat="1" ht="25.5" customHeight="1">
      <x:c r="A410" s="231" t="inlineStr">
        <x:is>
          <x:t xml:space="preserve">CS-009</x:t>
        </x:is>
      </x:c>
      <x:c r="B410" s="231" t="inlineStr">
        <x:is>
          <x:t xml:space="preserve">Second Vatican Council</x:t>
        </x:is>
      </x:c>
      <x:c r="C410" s="231" t="inlineStr">
        <x:is>
          <x:t xml:space="preserve">Church History</x:t>
        </x:is>
      </x:c>
      <x:c r="D410" s="231" t="inlineStr">
        <x:is>
          <x:t xml:space="preserve">Councils &amp; Synods — Christian History</x:t>
        </x:is>
      </x:c>
      <x:c r="E410" s="231" t="inlineStr">
        <x:is>
          <x:t xml:space="preserve">Catholic Ecumenical Council</x:t>
        </x:is>
      </x:c>
      <x:c r="F410" s="231" t="inlineStr">
        <x:is>
          <x:t xml:space="preserve">Vatican II renews Catholic liturgy, ecclesiology, biblical theology, ecumenical engagement, religious freedom, and the Church's relationship with the modern world.</x:t>
        </x:is>
      </x:c>
      <x:c r="G410" s="231" t="n">
        <x:v>5</x:v>
      </x:c>
      <x:c r="H410" s="231" t="inlineStr">
        <x:is>
          <x:t xml:space="preserve">5 — Foundational</x:t>
        </x:is>
      </x:c>
      <x:c r="I410" s="231" t="inlineStr">
        <x:is>
          <x:t xml:space="preserve">Exceptional</x:t>
        </x:is>
      </x:c>
      <x:c r="J410" s="231" t="str">
        <x:v>Rare</x:v>
      </x:c>
      <x:c r="K410" s="231" t="inlineStr">
        <x:is>
          <x:t xml:space="preserve">Yes</x:t>
        </x:is>
      </x:c>
      <x:c r="L410" s="231" t="inlineStr">
        <x:is>
          <x:t xml:space="preserve">AD 1962–1965 | Vatican City | Roman Catholic</x:t>
        </x:is>
      </x:c>
      <x:c r="M410" s="231" t="inlineStr">
        <x:is>
          <x:t xml:space="preserve">Lumen Gentium; Dei Verbum; Sacrosanctum Concilium; Ecumenism</x:t>
        </x:is>
      </x:c>
      <x:c r="N410" s="231" t="inlineStr">
        <x:is>
          <x:t xml:space="preserve">Idea</x:t>
        </x:is>
      </x:c>
      <x:c r="O410" s="231" t="str">
        <x:v>v20: User approved the v19 rarity baseline: Uncommon → Rare. Applied as a working tier; the recorded composition/interpretation condition remains open. Rationale and conditions: Rarity Review.</x:v>
      </x:c>
      <x:c r="P410" s="231" t="n"/>
      <x:c r="Q410" s="247" t="n"/>
      <x:c r="R410" s="247" t="n"/>
      <x:c r="S410" s="214" t="inlineStr">
        <x:is>
          <x:t xml:space="preserve">Open for review</x:t>
        </x:is>
      </x:c>
    </x:row>
    <x:row r="411" s="202" customFormat="1" ht="25.5" customHeight="1">
      <x:c r="A411" s="231" t="inlineStr">
        <x:is>
          <x:t xml:space="preserve">TH-001</x:t>
        </x:is>
      </x:c>
      <x:c r="B411" s="231" t="inlineStr">
        <x:is>
          <x:t xml:space="preserve">Irenaeus of Lyon</x:t>
        </x:is>
      </x:c>
      <x:c r="C411" s="231" t="inlineStr">
        <x:is>
          <x:t xml:space="preserve">Church History</x:t>
        </x:is>
      </x:c>
      <x:c r="D411" s="231" t="inlineStr">
        <x:is>
          <x:t xml:space="preserve">Theologians — Christian History</x:t>
        </x:is>
      </x:c>
      <x:c r="E411" s="231" t="inlineStr">
        <x:is>
          <x:t xml:space="preserve">Church Father / Theologian</x:t>
        </x:is>
      </x:c>
      <x:c r="F411" s="231" t="inlineStr">
        <x:is>
          <x:t xml:space="preserve">Second-century bishop and theologian whose Against Heresies defends apostolic faith, Scripture, creation, incarnation, and the unity of salvation history.</x:t>
        </x:is>
      </x:c>
      <x:c r="G411" s="231" t="n">
        <x:v>5</x:v>
      </x:c>
      <x:c r="H411" s="231" t="inlineStr">
        <x:is>
          <x:t xml:space="preserve">5 — Foundational</x:t>
        </x:is>
      </x:c>
      <x:c r="I411" s="231" t="inlineStr">
        <x:is>
          <x:t xml:space="preserve">Exceptional</x:t>
        </x:is>
      </x:c>
      <x:c r="J411" s="231" t="str">
        <x:v>Uncommon</x:v>
      </x:c>
      <x:c r="K411" s="231" t="inlineStr">
        <x:is>
          <x:t xml:space="preserve">Yes</x:t>
        </x:is>
      </x:c>
      <x:c r="L411" s="231" t="inlineStr">
        <x:is>
          <x:t xml:space="preserve">c. AD 130–202 | Lyon / Roman Gaul | Patristic; broadly received</x:t>
        </x:is>
      </x:c>
      <x:c r="M411" s="231" t="inlineStr">
        <x:is>
          <x:t xml:space="preserve">Polycarp; Gnosticism; Against Heresies; Apostolic Tradition</x:t>
        </x:is>
      </x:c>
      <x:c r="N411" s="231" t="inlineStr">
        <x:is>
          <x:t xml:space="preserve">Idea</x:t>
        </x:is>
      </x:c>
      <x:c r="O411" s="231"/>
      <x:c r="P411" s="231" t="n"/>
      <x:c r="Q411" s="247" t="n"/>
      <x:c r="R411" s="247" t="n"/>
      <x:c r="S411" s="214" t="inlineStr">
        <x:is>
          <x:t xml:space="preserve">Open for review</x:t>
        </x:is>
      </x:c>
    </x:row>
    <x:row r="412" s="202" customFormat="1" ht="25.5" customHeight="1">
      <x:c r="A412" s="231" t="inlineStr">
        <x:is>
          <x:t xml:space="preserve">TH-002</x:t>
        </x:is>
      </x:c>
      <x:c r="B412" s="231" t="inlineStr">
        <x:is>
          <x:t xml:space="preserve">Tertullian</x:t>
        </x:is>
      </x:c>
      <x:c r="C412" s="231" t="inlineStr">
        <x:is>
          <x:t xml:space="preserve">Church History</x:t>
        </x:is>
      </x:c>
      <x:c r="D412" s="231" t="inlineStr">
        <x:is>
          <x:t xml:space="preserve">Theologians — Christian History</x:t>
        </x:is>
      </x:c>
      <x:c r="E412" s="231" t="inlineStr">
        <x:is>
          <x:t xml:space="preserve">Apologist / Theologian</x:t>
        </x:is>
      </x:c>
      <x:c r="F412" s="231" t="inlineStr">
        <x:is>
          <x:t xml:space="preserve">Pioneering Latin Christian writer whose apologetic and theological vocabulary deeply shaped Western Christianity.</x:t>
        </x:is>
      </x:c>
      <x:c r="G412" s="231" t="n">
        <x:v>3</x:v>
      </x:c>
      <x:c r="H412" s="231" t="inlineStr">
        <x:is>
          <x:t xml:space="preserve">3 — Significant</x:t>
        </x:is>
      </x:c>
      <x:c r="I412" s="231" t="inlineStr">
        <x:is>
          <x:t xml:space="preserve">High</x:t>
        </x:is>
      </x:c>
      <x:c r="J412" s="231" t="str">
        <x:v>Common</x:v>
      </x:c>
      <x:c r="K412" s="231" t="inlineStr">
        <x:is>
          <x:t xml:space="preserve">No</x:t>
        </x:is>
      </x:c>
      <x:c r="L412" s="231" t="inlineStr">
        <x:is>
          <x:t xml:space="preserve">c. AD 155–220 | Carthage | Latin Christianity</x:t>
        </x:is>
      </x:c>
      <x:c r="M412" s="231" t="inlineStr">
        <x:is>
          <x:t xml:space="preserve">Apologetics; Trinity; North African Christianity; Montanism</x:t>
        </x:is>
      </x:c>
      <x:c r="N412" s="231" t="inlineStr">
        <x:is>
          <x:t xml:space="preserve">Idea</x:t>
        </x:is>
      </x:c>
      <x:c r="O412" s="231" t="str">
        <x:v>His later association with the New Prophecy/Montanist movement complicates his reception; present both his influence and the contested trajectory.</x:v>
      </x:c>
      <x:c r="P412" s="231" t="n"/>
      <x:c r="Q412" s="248" t="n"/>
      <x:c r="R412" s="248" t="n"/>
      <x:c r="S412" s="214" t="inlineStr">
        <x:is>
          <x:t xml:space="preserve">Open for review</x:t>
        </x:is>
      </x:c>
    </x:row>
    <x:row r="413" s="202" customFormat="1" ht="25.5" customHeight="1">
      <x:c r="A413" s="231" t="inlineStr">
        <x:is>
          <x:t xml:space="preserve">TH-003</x:t>
        </x:is>
      </x:c>
      <x:c r="B413" s="231" t="inlineStr">
        <x:is>
          <x:t xml:space="preserve">Origen of Alexandria</x:t>
        </x:is>
      </x:c>
      <x:c r="C413" s="231" t="inlineStr">
        <x:is>
          <x:t xml:space="preserve">Church History</x:t>
        </x:is>
      </x:c>
      <x:c r="D413" s="231" t="inlineStr">
        <x:is>
          <x:t xml:space="preserve">Theologians — Christian History</x:t>
        </x:is>
      </x:c>
      <x:c r="E413" s="231" t="inlineStr">
        <x:is>
          <x:t xml:space="preserve">Biblical Scholar / Theologian</x:t>
        </x:is>
      </x:c>
      <x:c r="F413" s="231" t="inlineStr">
        <x:is>
          <x:t xml:space="preserve">Prolific exegete and speculative theologian who helped establish Christian biblical scholarship and philosophical theology.</x:t>
        </x:is>
      </x:c>
      <x:c r="G413" s="231" t="n">
        <x:v>4</x:v>
      </x:c>
      <x:c r="H413" s="231" t="inlineStr">
        <x:is>
          <x:t xml:space="preserve">4 — Major</x:t>
        </x:is>
      </x:c>
      <x:c r="I413" s="231" t="inlineStr">
        <x:is>
          <x:t xml:space="preserve">Exceptional</x:t>
        </x:is>
      </x:c>
      <x:c r="J413" s="231" t="str">
        <x:v>Common</x:v>
      </x:c>
      <x:c r="K413" s="231" t="inlineStr">
        <x:is>
          <x:t xml:space="preserve">Maybe</x:t>
        </x:is>
      </x:c>
      <x:c r="L413" s="231" t="inlineStr">
        <x:is>
          <x:t xml:space="preserve">c. AD 185–253 | Alexandria and Caesarea | Early Christianity; contested later reception</x:t>
        </x:is>
      </x:c>
      <x:c r="M413" s="231" t="inlineStr">
        <x:is>
          <x:t xml:space="preserve">Hexapla; Allegorical Interpretation; Alexandria; Biblical Scholarship</x:t>
        </x:is>
      </x:c>
      <x:c r="N413" s="231" t="inlineStr">
        <x:is>
          <x:t xml:space="preserve">Idea</x:t>
        </x:is>
      </x:c>
      <x:c r="O413" s="231" t="str">
        <x:v>Some propositions associated with Origen or later Origenism were condemned centuries after his death; distinguish Origen's own writings from later developments.</x:v>
      </x:c>
      <x:c r="P413" s="231" t="n"/>
      <x:c r="Q413" s="247" t="n"/>
      <x:c r="R413" s="247" t="n"/>
      <x:c r="S413" s="214" t="inlineStr">
        <x:is>
          <x:t xml:space="preserve">Open for review</x:t>
        </x:is>
      </x:c>
    </x:row>
    <x:row r="414" s="202" customFormat="1" ht="38.25" customHeight="1">
      <x:c r="A414" s="231" t="inlineStr">
        <x:is>
          <x:t xml:space="preserve">TH-004</x:t>
        </x:is>
      </x:c>
      <x:c r="B414" s="231" t="inlineStr">
        <x:is>
          <x:t xml:space="preserve">Athanasius of Alexandria</x:t>
        </x:is>
      </x:c>
      <x:c r="C414" s="231" t="inlineStr">
        <x:is>
          <x:t xml:space="preserve">Church History</x:t>
        </x:is>
      </x:c>
      <x:c r="D414" s="231" t="inlineStr">
        <x:is>
          <x:t xml:space="preserve">Theologians — Christian History</x:t>
        </x:is>
      </x:c>
      <x:c r="E414" s="231" t="inlineStr">
        <x:is>
          <x:t xml:space="preserve">Church Father / Theologian</x:t>
        </x:is>
      </x:c>
      <x:c r="F414" s="231" t="inlineStr">
        <x:is>
          <x:t xml:space="preserve">Leading defender of Nicene Christology whose writings insist on the full divinity of the Son and connect the incarnation directly to salvation.</x:t>
        </x:is>
      </x:c>
      <x:c r="G414" s="231" t="n">
        <x:v>5</x:v>
      </x:c>
      <x:c r="H414" s="231" t="inlineStr">
        <x:is>
          <x:t xml:space="preserve">5 — Foundational</x:t>
        </x:is>
      </x:c>
      <x:c r="I414" s="231" t="inlineStr">
        <x:is>
          <x:t xml:space="preserve">Exceptional</x:t>
        </x:is>
      </x:c>
      <x:c r="J414" s="231" t="str">
        <x:v>Rare</x:v>
      </x:c>
      <x:c r="K414" s="231" t="inlineStr">
        <x:is>
          <x:t xml:space="preserve">Yes</x:t>
        </x:is>
      </x:c>
      <x:c r="L414" s="231" t="inlineStr">
        <x:is>
          <x:t xml:space="preserve">c. AD 296–373 | Alexandria | Nicene Christianity</x:t>
        </x:is>
      </x:c>
      <x:c r="M414" s="231" t="inlineStr">
        <x:is>
          <x:t xml:space="preserve">Arian Controversy; Nicaea; On the Incarnation; Antony</x:t>
        </x:is>
      </x:c>
      <x:c r="N414" s="231" t="inlineStr">
        <x:is>
          <x:t xml:space="preserve">Idea</x:t>
        </x:is>
      </x:c>
      <x:c r="O414" s="231"/>
      <x:c r="P414" s="231" t="n"/>
      <x:c r="Q414" s="247" t="n"/>
      <x:c r="R414" s="247" t="n"/>
      <x:c r="S414" s="214" t="inlineStr">
        <x:is>
          <x:t xml:space="preserve">Open for review</x:t>
        </x:is>
      </x:c>
    </x:row>
    <x:row r="415" s="202" customFormat="1" ht="25.5" customHeight="1">
      <x:c r="A415" s="231" t="inlineStr">
        <x:is>
          <x:t xml:space="preserve">TH-005</x:t>
        </x:is>
      </x:c>
      <x:c r="B415" s="231" t="inlineStr">
        <x:is>
          <x:t xml:space="preserve">Ephrem the Syrian</x:t>
        </x:is>
      </x:c>
      <x:c r="C415" s="231" t="inlineStr">
        <x:is>
          <x:t xml:space="preserve">Church History</x:t>
        </x:is>
      </x:c>
      <x:c r="D415" s="231" t="inlineStr">
        <x:is>
          <x:t xml:space="preserve">Theologians — Christian History</x:t>
        </x:is>
      </x:c>
      <x:c r="E415" s="231" t="inlineStr">
        <x:is>
          <x:t xml:space="preserve">Poet-Theologian</x:t>
        </x:is>
      </x:c>
      <x:c r="F415" s="231" t="inlineStr">
        <x:is>
          <x:t xml:space="preserve">Syriac deacon, hymnographer, and biblical interpreter whose poetry communicates theology through symbol, paradox, worship, and Scripture.</x:t>
        </x:is>
      </x:c>
      <x:c r="G415" s="231" t="n">
        <x:v>3</x:v>
      </x:c>
      <x:c r="H415" s="231" t="inlineStr">
        <x:is>
          <x:t xml:space="preserve">3 — Significant</x:t>
        </x:is>
      </x:c>
      <x:c r="I415" s="231" t="inlineStr">
        <x:is>
          <x:t xml:space="preserve">Exceptional</x:t>
        </x:is>
      </x:c>
      <x:c r="J415" s="231" t="str">
        <x:v>Common</x:v>
      </x:c>
      <x:c r="K415" s="231" t="inlineStr">
        <x:is>
          <x:t xml:space="preserve">No</x:t>
        </x:is>
      </x:c>
      <x:c r="L415" s="231" t="inlineStr">
        <x:is>
          <x:t xml:space="preserve">c. AD 306–373 | Nisibis and Edessa | Syriac Christianity</x:t>
        </x:is>
      </x:c>
      <x:c r="M415" s="231" t="inlineStr">
        <x:is>
          <x:t xml:space="preserve">Syriac Christianity; Hymnody; Biblical Interpretation; Liturgy</x:t>
        </x:is>
      </x:c>
      <x:c r="N415" s="231" t="inlineStr">
        <x:is>
          <x:t xml:space="preserve">Idea</x:t>
        </x:is>
      </x:c>
      <x:c r="O415" s="231"/>
      <x:c r="P415" s="231" t="n"/>
      <x:c r="Q415" s="247" t="n"/>
      <x:c r="R415" s="247" t="n"/>
      <x:c r="S415" s="214" t="inlineStr">
        <x:is>
          <x:t xml:space="preserve">Open for review</x:t>
        </x:is>
      </x:c>
    </x:row>
    <x:row r="416" s="202" customFormat="1" ht="51" customHeight="1">
      <x:c r="A416" s="231" t="inlineStr">
        <x:is>
          <x:t xml:space="preserve">TH-006</x:t>
        </x:is>
      </x:c>
      <x:c r="B416" s="231" t="inlineStr">
        <x:is>
          <x:t xml:space="preserve">The Cappadocian Fathers</x:t>
        </x:is>
      </x:c>
      <x:c r="C416" s="231" t="inlineStr">
        <x:is>
          <x:t xml:space="preserve">Church History</x:t>
        </x:is>
      </x:c>
      <x:c r="D416" s="231" t="inlineStr">
        <x:is>
          <x:t xml:space="preserve">Theologians — Christian History</x:t>
        </x:is>
      </x:c>
      <x:c r="E416" s="231" t="inlineStr">
        <x:is>
          <x:t xml:space="preserve">Theologian Group</x:t>
        </x:is>
      </x:c>
      <x:c r="F416" s="231" t="inlineStr">
        <x:is>
          <x:t xml:space="preserve">Presents Basil the Great, Gregory of Nazianzus, and Gregory of Nyssa together as the Cappadocian Fathers whose theology decisively shaped Nicene Trinitarian language.</x:t>
        </x:is>
      </x:c>
      <x:c r="G416" s="231" t="n">
        <x:v>4</x:v>
      </x:c>
      <x:c r="H416" s="231" t="inlineStr">
        <x:is>
          <x:t xml:space="preserve">4 — Major</x:t>
        </x:is>
      </x:c>
      <x:c r="I416" s="231" t="inlineStr">
        <x:is>
          <x:t xml:space="preserve">Exceptional</x:t>
        </x:is>
      </x:c>
      <x:c r="J416" s="231" t="str">
        <x:v>Uncommon</x:v>
      </x:c>
      <x:c r="K416" s="231" t="inlineStr">
        <x:is>
          <x:t xml:space="preserve">Maybe</x:t>
        </x:is>
      </x:c>
      <x:c r="L416" s="231" t="inlineStr">
        <x:is>
          <x:t xml:space="preserve">c. AD 329–395 | Cappadocia and Constantinople | Eastern Christianity; broadly received</x:t>
        </x:is>
      </x:c>
      <x:c r="M416" s="231" t="inlineStr">
        <x:is>
          <x:t xml:space="preserve">Cappadocian Fathers; Holy Spirit; Monasticism; Charity; Absorbed / related source concepts: Gregory of Nazianzus; Gregory of Nyssa</x:t>
        </x:is>
      </x:c>
      <x:c r="N416" s="231" t="inlineStr">
        <x:is>
          <x:t xml:space="preserve">Idea</x:t>
        </x:is>
      </x:c>
      <x:c r="O416" s="231"/>
      <x:c r="P416" s="231" t="inlineStr">
        <x:is>
          <x:t xml:space="preserve">About this subject / absorbed material:
• Gregory of Nazianzus: Cappadocian theologian celebrated for precise Trinitarian language and the theological orations that helped consolidate Nicene teaching. Context: c. AD 329–390 | Cappadocia and Constantinople | Eastern Christianity; broadly received. Source carried forward (not reverified): https://www.britannica.com/biography/Saint-Gregory-of-Nazianzus
• Gregory of Nyssa: Cappadocian theologian whose work ranges across Trinity, creation, spiritual growth, biblical interpretation, and the Christian life. Context: c. AD 335–395 | Cappadocia | Eastern Christianity; broadly received. Source carried forward (not reverified): https://en.wikisource.org/wiki/1911_Encyclop%C3%A6dia_Britannica/Gregory%2C_St%2C_of_Nyssa</x:t>
        </x:is>
      </x:c>
      <x:c r="Q416" s="247" t="n"/>
      <x:c r="R416" s="247" t="n"/>
      <x:c r="S416" s="214" t="inlineStr">
        <x:is>
          <x:t xml:space="preserve">Open for review</x:t>
        </x:is>
      </x:c>
    </x:row>
    <x:row r="417" s="202" customFormat="1" ht="25.5" customHeight="1">
      <x:c r="A417" s="231" t="inlineStr">
        <x:is>
          <x:t xml:space="preserve">TH-007</x:t>
        </x:is>
      </x:c>
      <x:c r="B417" s="231" t="inlineStr">
        <x:is>
          <x:t xml:space="preserve">Augustine of Hippo</x:t>
        </x:is>
      </x:c>
      <x:c r="C417" s="231" t="inlineStr">
        <x:is>
          <x:t xml:space="preserve">Church History</x:t>
        </x:is>
      </x:c>
      <x:c r="D417" s="231" t="inlineStr">
        <x:is>
          <x:t xml:space="preserve">Theologians — Christian History</x:t>
        </x:is>
      </x:c>
      <x:c r="E417" s="231" t="inlineStr">
        <x:is>
          <x:t xml:space="preserve">Church Father / Theologian</x:t>
        </x:is>
      </x:c>
      <x:c r="F417" s="231" t="inlineStr">
        <x:is>
          <x:t xml:space="preserve">North African bishop whose writings on grace, sin, love, Trinity, Scripture, Church, and history became foundational throughout Western Christianity.</x:t>
        </x:is>
      </x:c>
      <x:c r="G417" s="231" t="n">
        <x:v>5</x:v>
      </x:c>
      <x:c r="H417" s="231" t="inlineStr">
        <x:is>
          <x:t xml:space="preserve">5 — Foundational</x:t>
        </x:is>
      </x:c>
      <x:c r="I417" s="231" t="inlineStr">
        <x:is>
          <x:t xml:space="preserve">Exceptional</x:t>
        </x:is>
      </x:c>
      <x:c r="J417" s="231" t="str">
        <x:v>Rare</x:v>
      </x:c>
      <x:c r="K417" s="231" t="inlineStr">
        <x:is>
          <x:t xml:space="preserve">Yes</x:t>
        </x:is>
      </x:c>
      <x:c r="L417" s="231" t="inlineStr">
        <x:is>
          <x:t xml:space="preserve">AD 354–430 | Hippo Regius, North Africa | Latin Christianity; immense Catholic and Protestant influence</x:t>
        </x:is>
      </x:c>
      <x:c r="M417" s="231" t="inlineStr">
        <x:is>
          <x:t xml:space="preserve">Confessions; City of God; Grace; Pelagian Controversy</x:t>
        </x:is>
      </x:c>
      <x:c r="N417" s="231" t="inlineStr">
        <x:is>
          <x:t xml:space="preserve">Idea</x:t>
        </x:is>
      </x:c>
      <x:c r="O417" s="231"/>
      <x:c r="P417" s="231" t="n"/>
      <x:c r="Q417" s="247" t="n"/>
      <x:c r="R417" s="247" t="n"/>
      <x:c r="S417" s="214" t="inlineStr">
        <x:is>
          <x:t xml:space="preserve">Open for review</x:t>
        </x:is>
      </x:c>
    </x:row>
    <x:row r="418" s="202" customFormat="1" ht="25.5" customHeight="1">
      <x:c r="A418" s="231" t="inlineStr">
        <x:is>
          <x:t xml:space="preserve">TH-008</x:t>
        </x:is>
      </x:c>
      <x:c r="B418" s="231" t="inlineStr">
        <x:is>
          <x:t xml:space="preserve">John Chrysostom</x:t>
        </x:is>
      </x:c>
      <x:c r="C418" s="231" t="inlineStr">
        <x:is>
          <x:t xml:space="preserve">Church History</x:t>
        </x:is>
      </x:c>
      <x:c r="D418" s="231" t="inlineStr">
        <x:is>
          <x:t xml:space="preserve">Theologians — Christian History</x:t>
        </x:is>
      </x:c>
      <x:c r="E418" s="231" t="inlineStr">
        <x:is>
          <x:t xml:space="preserve">Church Father / Preacher-Theologian</x:t>
        </x:is>
      </x:c>
      <x:c r="F418" s="231" t="inlineStr">
        <x:is>
          <x:t xml:space="preserve">Archbishop and famed preacher whose biblical homilies, moral teaching, and liturgical legacy remain influential across Eastern and Western Christianity.</x:t>
        </x:is>
      </x:c>
      <x:c r="G418" s="231" t="n">
        <x:v>4</x:v>
      </x:c>
      <x:c r="H418" s="231" t="inlineStr">
        <x:is>
          <x:t xml:space="preserve">4 — Major</x:t>
        </x:is>
      </x:c>
      <x:c r="I418" s="231" t="inlineStr">
        <x:is>
          <x:t xml:space="preserve">Exceptional</x:t>
        </x:is>
      </x:c>
      <x:c r="J418" s="231" t="str">
        <x:v>Uncommon</x:v>
      </x:c>
      <x:c r="K418" s="231" t="inlineStr">
        <x:is>
          <x:t xml:space="preserve">Maybe</x:t>
        </x:is>
      </x:c>
      <x:c r="L418" s="231" t="inlineStr">
        <x:is>
          <x:t xml:space="preserve">c. AD 347–407 | Antioch and Constantinople | Eastern Christianity; broadly received</x:t>
        </x:is>
      </x:c>
      <x:c r="M418" s="231" t="inlineStr">
        <x:is>
          <x:t xml:space="preserve">Preaching; Liturgy; Antiochene Exegesis; Constantinople</x:t>
        </x:is>
      </x:c>
      <x:c r="N418" s="231" t="inlineStr">
        <x:is>
          <x:t xml:space="preserve">Idea</x:t>
        </x:is>
      </x:c>
      <x:c r="O418" s="231"/>
      <x:c r="P418" s="231" t="n"/>
      <x:c r="Q418" s="247" t="n"/>
      <x:c r="R418" s="247" t="n"/>
      <x:c r="S418" s="214" t="inlineStr">
        <x:is>
          <x:t xml:space="preserve">Open for review</x:t>
        </x:is>
      </x:c>
    </x:row>
    <x:row r="419" s="202" customFormat="1" ht="90" customHeight="1">
      <x:c r="A419" s="231" t="inlineStr">
        <x:is>
          <x:t xml:space="preserve">TH-009</x:t>
        </x:is>
      </x:c>
      <x:c r="B419" s="231" t="inlineStr">
        <x:is>
          <x:t xml:space="preserve">Cyril of Alexandria</x:t>
        </x:is>
      </x:c>
      <x:c r="C419" s="231" t="inlineStr">
        <x:is>
          <x:t xml:space="preserve">Church History</x:t>
        </x:is>
      </x:c>
      <x:c r="D419" s="231" t="inlineStr">
        <x:is>
          <x:t xml:space="preserve">Theologians — Christian History</x:t>
        </x:is>
      </x:c>
      <x:c r="E419" s="231" t="inlineStr">
        <x:is>
          <x:t xml:space="preserve">Church Father / Theologian</x:t>
        </x:is>
      </x:c>
      <x:c r="F419" s="231" t="inlineStr">
        <x:is>
          <x:t xml:space="preserve">Alexandrian bishop and central Christological theologian whose teaching on the unity of Christ shaped the Council of Ephesus.</x:t>
        </x:is>
      </x:c>
      <x:c r="G419" s="231" t="n">
        <x:v>4</x:v>
      </x:c>
      <x:c r="H419" s="231" t="inlineStr">
        <x:is>
          <x:t xml:space="preserve">4 — Major</x:t>
        </x:is>
      </x:c>
      <x:c r="I419" s="231" t="inlineStr">
        <x:is>
          <x:t xml:space="preserve">Exceptional</x:t>
        </x:is>
      </x:c>
      <x:c r="J419" s="231" t="str">
        <x:v>Common</x:v>
      </x:c>
      <x:c r="K419" s="231" t="inlineStr">
        <x:is>
          <x:t xml:space="preserve">Maybe</x:t>
        </x:is>
      </x:c>
      <x:c r="L419" s="231" t="inlineStr">
        <x:is>
          <x:t xml:space="preserve">c. AD 376–444 | Alexandria | Alexandrian Christianity; received differently across later communions</x:t>
        </x:is>
      </x:c>
      <x:c r="M419" s="231" t="inlineStr">
        <x:is>
          <x:t xml:space="preserve">Council of Ephesus; Nestorius; Theotokos; Christology</x:t>
        </x:is>
      </x:c>
      <x:c r="N419" s="231" t="inlineStr">
        <x:is>
          <x:t xml:space="preserve">Idea</x:t>
        </x:is>
      </x:c>
      <x:c r="O419" s="231" t="str">
        <x:v>His role in fifth-century Alexandrian conflicts is historically complex; avoid reducing the figure to either doctrinal hero or political villain.</x:v>
      </x:c>
      <x:c r="P419" s="231" t="n"/>
      <x:c r="Q419" s="247" t="n"/>
      <x:c r="R419" s="247" t="n"/>
      <x:c r="S419" s="214" t="inlineStr">
        <x:is>
          <x:t xml:space="preserve">Open for review</x:t>
        </x:is>
      </x:c>
    </x:row>
    <x:row r="420" s="202" customFormat="1" ht="25.5" customHeight="1">
      <x:c r="A420" s="231" t="inlineStr">
        <x:is>
          <x:t xml:space="preserve">TH-010</x:t>
        </x:is>
      </x:c>
      <x:c r="B420" s="231" t="inlineStr">
        <x:is>
          <x:t xml:space="preserve">Maximus the Confessor</x:t>
        </x:is>
      </x:c>
      <x:c r="C420" s="231" t="inlineStr">
        <x:is>
          <x:t xml:space="preserve">Church History</x:t>
        </x:is>
      </x:c>
      <x:c r="D420" s="231" t="inlineStr">
        <x:is>
          <x:t xml:space="preserve">Theologians — Christian History</x:t>
        </x:is>
      </x:c>
      <x:c r="E420" s="231" t="inlineStr">
        <x:is>
          <x:t xml:space="preserve">Monastic Theologian</x:t>
        </x:is>
      </x:c>
      <x:c r="F420" s="231" t="inlineStr">
        <x:is>
          <x:t xml:space="preserve">Byzantine monk and theologian whose defense of Christ's two wills became decisive for later Christology and whose spiritual writings deeply shaped Eastern theology.</x:t>
        </x:is>
      </x:c>
      <x:c r="G420" s="231" t="n">
        <x:v>4</x:v>
      </x:c>
      <x:c r="H420" s="231" t="inlineStr">
        <x:is>
          <x:t xml:space="preserve">4 — Major</x:t>
        </x:is>
      </x:c>
      <x:c r="I420" s="231" t="inlineStr">
        <x:is>
          <x:t xml:space="preserve">Exceptional</x:t>
        </x:is>
      </x:c>
      <x:c r="J420" s="231" t="str">
        <x:v>Common</x:v>
      </x:c>
      <x:c r="K420" s="231" t="inlineStr">
        <x:is>
          <x:t xml:space="preserve">Maybe</x:t>
        </x:is>
      </x:c>
      <x:c r="L420" s="231" t="inlineStr">
        <x:is>
          <x:t xml:space="preserve">c. AD 580–662 | Byzantine Mediterranean | Eastern Christianity</x:t>
        </x:is>
      </x:c>
      <x:c r="M420" s="231" t="inlineStr">
        <x:is>
          <x:t xml:space="preserve">Monothelitism; Constantinople III; Theosis; Spiritual Theology</x:t>
        </x:is>
      </x:c>
      <x:c r="N420" s="231" t="inlineStr">
        <x:is>
          <x:t xml:space="preserve">Idea</x:t>
        </x:is>
      </x:c>
      <x:c r="O420" s="231"/>
      <x:c r="P420" s="231" t="n"/>
      <x:c r="Q420" s="247" t="n"/>
      <x:c r="R420" s="247" t="n"/>
      <x:c r="S420" s="214" t="inlineStr">
        <x:is>
          <x:t xml:space="preserve">Open for review</x:t>
        </x:is>
      </x:c>
    </x:row>
    <x:row r="421" s="202" customFormat="1" ht="80" customHeight="1">
      <x:c r="A421" s="231" t="inlineStr">
        <x:is>
          <x:t xml:space="preserve">TH-011</x:t>
        </x:is>
      </x:c>
      <x:c r="B421" s="231" t="inlineStr">
        <x:is>
          <x:t xml:space="preserve">John of Damascus</x:t>
        </x:is>
      </x:c>
      <x:c r="C421" s="231" t="inlineStr">
        <x:is>
          <x:t xml:space="preserve">Church History</x:t>
        </x:is>
      </x:c>
      <x:c r="D421" s="231" t="inlineStr">
        <x:is>
          <x:t xml:space="preserve">Theologians — Christian History</x:t>
        </x:is>
      </x:c>
      <x:c r="E421" s="231" t="inlineStr">
        <x:is>
          <x:t xml:space="preserve">Systematic Theologian / Hymnographer</x:t>
        </x:is>
      </x:c>
      <x:c r="F421" s="231" t="inlineStr">
        <x:is>
          <x:t xml:space="preserve">Eastern theologian whose Fount of Knowledge systematized patristic doctrine and whose defense of icons became central during iconoclasm.</x:t>
        </x:is>
      </x:c>
      <x:c r="G421" s="231" t="n">
        <x:v>4</x:v>
      </x:c>
      <x:c r="H421" s="231" t="inlineStr">
        <x:is>
          <x:t xml:space="preserve">4 — Major</x:t>
        </x:is>
      </x:c>
      <x:c r="I421" s="231" t="inlineStr">
        <x:is>
          <x:t xml:space="preserve">Exceptional</x:t>
        </x:is>
      </x:c>
      <x:c r="J421" s="231" t="str">
        <x:v>Common</x:v>
      </x:c>
      <x:c r="K421" s="231" t="inlineStr">
        <x:is>
          <x:t xml:space="preserve">Maybe</x:t>
        </x:is>
      </x:c>
      <x:c r="L421" s="231" t="inlineStr">
        <x:is>
          <x:t xml:space="preserve">c. AD 675–749 | Damascus and Mar Saba | Eastern Christianity</x:t>
        </x:is>
      </x:c>
      <x:c r="M421" s="231" t="inlineStr">
        <x:is>
          <x:t xml:space="preserve">Icons; Nicaea II; Fount of Knowledge; Hymnography</x:t>
        </x:is>
      </x:c>
      <x:c r="N421" s="231" t="inlineStr">
        <x:is>
          <x:t xml:space="preserve">Idea</x:t>
        </x:is>
      </x:c>
      <x:c r="O421" s="231"/>
      <x:c r="P421" s="231" t="n"/>
      <x:c r="Q421" s="247" t="n"/>
      <x:c r="R421" s="247" t="n"/>
      <x:c r="S421" s="214" t="inlineStr">
        <x:is>
          <x:t xml:space="preserve">Open for review</x:t>
        </x:is>
      </x:c>
    </x:row>
    <x:row r="422" s="202" customFormat="1" ht="25.5" customHeight="1">
      <x:c r="A422" s="231" t="inlineStr">
        <x:is>
          <x:t xml:space="preserve">TH-012</x:t>
        </x:is>
      </x:c>
      <x:c r="B422" s="231" t="inlineStr">
        <x:is>
          <x:t xml:space="preserve">Anselm of Canterbury</x:t>
        </x:is>
      </x:c>
      <x:c r="C422" s="231" t="inlineStr">
        <x:is>
          <x:t xml:space="preserve">Church History</x:t>
        </x:is>
      </x:c>
      <x:c r="D422" s="231" t="inlineStr">
        <x:is>
          <x:t xml:space="preserve">Theologians — Christian History</x:t>
        </x:is>
      </x:c>
      <x:c r="E422" s="231" t="inlineStr">
        <x:is>
          <x:t xml:space="preserve">Scholastic Theologian</x:t>
        </x:is>
      </x:c>
      <x:c r="F422" s="231" t="inlineStr">
        <x:is>
          <x:t xml:space="preserve">Benedictine archbishop and philosopher-theologian known for faith seeking understanding, arguments about God, and influential reflection on the atonement.</x:t>
        </x:is>
      </x:c>
      <x:c r="G422" s="231" t="n">
        <x:v>4</x:v>
      </x:c>
      <x:c r="H422" s="231" t="inlineStr">
        <x:is>
          <x:t xml:space="preserve">4 — Major</x:t>
        </x:is>
      </x:c>
      <x:c r="I422" s="231" t="inlineStr">
        <x:is>
          <x:t xml:space="preserve">High</x:t>
        </x:is>
      </x:c>
      <x:c r="J422" s="231" t="str">
        <x:v>Common</x:v>
      </x:c>
      <x:c r="K422" s="231" t="inlineStr">
        <x:is>
          <x:t xml:space="preserve">No</x:t>
        </x:is>
      </x:c>
      <x:c r="L422" s="231" t="inlineStr">
        <x:is>
          <x:t xml:space="preserve">AD 1033–1109 | Bec and Canterbury | Latin / Western Christianity</x:t>
        </x:is>
      </x:c>
      <x:c r="M422" s="231" t="inlineStr">
        <x:is>
          <x:t xml:space="preserve">Proslogion; Cur Deus Homo; Atonement; Faith and Reason</x:t>
        </x:is>
      </x:c>
      <x:c r="N422" s="231" t="inlineStr">
        <x:is>
          <x:t xml:space="preserve">Idea</x:t>
        </x:is>
      </x:c>
      <x:c r="O422" s="231"/>
      <x:c r="P422" s="231" t="n"/>
      <x:c r="Q422" s="247" t="n"/>
      <x:c r="R422" s="247" t="n"/>
      <x:c r="S422" s="214" t="inlineStr">
        <x:is>
          <x:t xml:space="preserve">Open for review</x:t>
        </x:is>
      </x:c>
    </x:row>
    <x:row r="423" s="202" customFormat="1" ht="25.5" customHeight="1">
      <x:c r="A423" s="231" t="inlineStr">
        <x:is>
          <x:t xml:space="preserve">TH-013</x:t>
        </x:is>
      </x:c>
      <x:c r="B423" s="231" t="inlineStr">
        <x:is>
          <x:t xml:space="preserve">Thomas Aquinas</x:t>
        </x:is>
      </x:c>
      <x:c r="C423" s="231" t="inlineStr">
        <x:is>
          <x:t xml:space="preserve">Church History</x:t>
        </x:is>
      </x:c>
      <x:c r="D423" s="231" t="inlineStr">
        <x:is>
          <x:t xml:space="preserve">Theologians — Christian History</x:t>
        </x:is>
      </x:c>
      <x:c r="E423" s="231" t="inlineStr">
        <x:is>
          <x:t xml:space="preserve">Scholastic Theologian</x:t>
        </x:is>
      </x:c>
      <x:c r="F423" s="231" t="inlineStr">
        <x:is>
          <x:t xml:space="preserve">Dominican theologian whose Summa Theologiae integrates Scripture, patristic theology, philosophy, ethics, and sacramental thought in a vast synthesis.</x:t>
        </x:is>
      </x:c>
      <x:c r="G423" s="231" t="n">
        <x:v>5</x:v>
      </x:c>
      <x:c r="H423" s="231" t="inlineStr">
        <x:is>
          <x:t xml:space="preserve">5 — Foundational</x:t>
        </x:is>
      </x:c>
      <x:c r="I423" s="231" t="inlineStr">
        <x:is>
          <x:t xml:space="preserve">Exceptional</x:t>
        </x:is>
      </x:c>
      <x:c r="J423" s="231" t="str">
        <x:v>Rare</x:v>
      </x:c>
      <x:c r="K423" s="231" t="inlineStr">
        <x:is>
          <x:t xml:space="preserve">Yes</x:t>
        </x:is>
      </x:c>
      <x:c r="L423" s="231" t="inlineStr">
        <x:is>
          <x:t xml:space="preserve">c. AD 1225–1274 | Italy and Paris | Roman Catholic; major wider Western influence</x:t>
        </x:is>
      </x:c>
      <x:c r="M423" s="231" t="inlineStr">
        <x:is>
          <x:t xml:space="preserve">Summa Theologiae; Scholasticism; Aristotle; Dominican Tradition</x:t>
        </x:is>
      </x:c>
      <x:c r="N423" s="231" t="inlineStr">
        <x:is>
          <x:t xml:space="preserve">Idea</x:t>
        </x:is>
      </x:c>
      <x:c r="O423" s="231"/>
      <x:c r="P423" s="231" t="n"/>
      <x:c r="Q423" s="247" t="n"/>
      <x:c r="R423" s="247" t="n"/>
      <x:c r="S423" s="214" t="inlineStr">
        <x:is>
          <x:t xml:space="preserve">Open for review</x:t>
        </x:is>
      </x:c>
    </x:row>
    <x:row r="424" s="202" customFormat="1" ht="38.25" customHeight="1">
      <x:c r="A424" s="231" t="inlineStr">
        <x:is>
          <x:t xml:space="preserve">TH-014</x:t>
        </x:is>
      </x:c>
      <x:c r="B424" s="231" t="inlineStr">
        <x:is>
          <x:t xml:space="preserve">Bonaventure</x:t>
        </x:is>
      </x:c>
      <x:c r="C424" s="231" t="inlineStr">
        <x:is>
          <x:t xml:space="preserve">Church History</x:t>
        </x:is>
      </x:c>
      <x:c r="D424" s="231" t="inlineStr">
        <x:is>
          <x:t xml:space="preserve">Theologians — Christian History</x:t>
        </x:is>
      </x:c>
      <x:c r="E424" s="231" t="inlineStr">
        <x:is>
          <x:t xml:space="preserve">Scholastic / Spiritual Theologian</x:t>
        </x:is>
      </x:c>
      <x:c r="F424" s="231" t="inlineStr">
        <x:is>
          <x:t xml:space="preserve">Franciscan master who joins scholastic theology with a strongly Christ-centered and contemplative vision of creation's return to God.</x:t>
        </x:is>
      </x:c>
      <x:c r="G424" s="231" t="n">
        <x:v>3</x:v>
      </x:c>
      <x:c r="H424" s="231" t="inlineStr">
        <x:is>
          <x:t xml:space="preserve">3 — Significant</x:t>
        </x:is>
      </x:c>
      <x:c r="I424" s="231" t="inlineStr">
        <x:is>
          <x:t xml:space="preserve">High</x:t>
        </x:is>
      </x:c>
      <x:c r="J424" s="231" t="str">
        <x:v>Common</x:v>
      </x:c>
      <x:c r="K424" s="231" t="inlineStr">
        <x:is>
          <x:t xml:space="preserve">No</x:t>
        </x:is>
      </x:c>
      <x:c r="L424" s="231" t="inlineStr">
        <x:is>
          <x:t xml:space="preserve">c. AD 1217–1274 | Paris and Italy | Roman Catholic / Franciscan</x:t>
        </x:is>
      </x:c>
      <x:c r="M424" s="231" t="inlineStr">
        <x:is>
          <x:t xml:space="preserve">Franciscan Tradition; Journey of the Mind into God; Scholasticism</x:t>
        </x:is>
      </x:c>
      <x:c r="N424" s="231" t="inlineStr">
        <x:is>
          <x:t xml:space="preserve">Idea</x:t>
        </x:is>
      </x:c>
      <x:c r="O424" s="231"/>
      <x:c r="P424" s="231" t="n"/>
      <x:c r="Q424" s="247" t="n"/>
      <x:c r="R424" s="247" t="n"/>
      <x:c r="S424" s="214" t="inlineStr">
        <x:is>
          <x:t xml:space="preserve">Open for review</x:t>
        </x:is>
      </x:c>
    </x:row>
    <x:row r="425" s="202" customFormat="1" ht="25.5" customHeight="1">
      <x:c r="A425" s="231" t="inlineStr">
        <x:is>
          <x:t xml:space="preserve">TH-015</x:t>
        </x:is>
      </x:c>
      <x:c r="B425" s="231" t="inlineStr">
        <x:is>
          <x:t xml:space="preserve">Catherine of Siena</x:t>
        </x:is>
      </x:c>
      <x:c r="C425" s="231" t="inlineStr">
        <x:is>
          <x:t xml:space="preserve">Church History</x:t>
        </x:is>
      </x:c>
      <x:c r="D425" s="231" t="inlineStr">
        <x:is>
          <x:t xml:space="preserve">Theologians — Christian History</x:t>
        </x:is>
      </x:c>
      <x:c r="E425" s="231" t="inlineStr">
        <x:is>
          <x:t xml:space="preserve">Mystical Theologian</x:t>
        </x:is>
      </x:c>
      <x:c r="F425" s="231" t="inlineStr">
        <x:is>
          <x:t xml:space="preserve">Dominican tertiary, spiritual writer, and church reformer whose Dialogue and letters unite mystical theology with practical ecclesial and civic engagement.</x:t>
        </x:is>
      </x:c>
      <x:c r="G425" s="231" t="n">
        <x:v>3</x:v>
      </x:c>
      <x:c r="H425" s="231" t="inlineStr">
        <x:is>
          <x:t xml:space="preserve">3 — Significant</x:t>
        </x:is>
      </x:c>
      <x:c r="I425" s="231" t="inlineStr">
        <x:is>
          <x:t xml:space="preserve">Exceptional</x:t>
        </x:is>
      </x:c>
      <x:c r="J425" s="231" t="str">
        <x:v>Common</x:v>
      </x:c>
      <x:c r="K425" s="231" t="inlineStr">
        <x:is>
          <x:t xml:space="preserve">No</x:t>
        </x:is>
      </x:c>
      <x:c r="L425" s="231" t="inlineStr">
        <x:is>
          <x:t xml:space="preserve">AD 1347–1380 | Siena and Rome | Roman Catholic</x:t>
        </x:is>
      </x:c>
      <x:c r="M425" s="231" t="inlineStr">
        <x:is>
          <x:t xml:space="preserve">Mysticism; Dominican Tradition; Church Reform; Papacy</x:t>
        </x:is>
      </x:c>
      <x:c r="N425" s="231" t="inlineStr">
        <x:is>
          <x:t xml:space="preserve">Idea</x:t>
        </x:is>
      </x:c>
      <x:c r="O425" s="231"/>
      <x:c r="P425" s="231" t="n"/>
      <x:c r="Q425" s="247" t="n"/>
      <x:c r="R425" s="247" t="n"/>
      <x:c r="S425" s="214" t="inlineStr">
        <x:is>
          <x:t xml:space="preserve">Open for review</x:t>
        </x:is>
      </x:c>
    </x:row>
    <x:row r="426" s="202" customFormat="1" ht="25.5" customHeight="1">
      <x:c r="A426" s="231" t="inlineStr">
        <x:is>
          <x:t xml:space="preserve">TH-016</x:t>
        </x:is>
      </x:c>
      <x:c r="B426" s="231" t="inlineStr">
        <x:is>
          <x:t xml:space="preserve">Gregory Palamas</x:t>
        </x:is>
      </x:c>
      <x:c r="C426" s="231" t="inlineStr">
        <x:is>
          <x:t xml:space="preserve">Church History</x:t>
        </x:is>
      </x:c>
      <x:c r="D426" s="231" t="inlineStr">
        <x:is>
          <x:t xml:space="preserve">Theologians — Christian History</x:t>
        </x:is>
      </x:c>
      <x:c r="E426" s="231" t="inlineStr">
        <x:is>
          <x:t xml:space="preserve">Monastic Theologian</x:t>
        </x:is>
      </x:c>
      <x:c r="F426" s="231" t="inlineStr">
        <x:is>
          <x:t xml:space="preserve">Byzantine theologian who defended hesychast prayer and articulated the distinction between God's unknowable essence and truly communicable divine energies.</x:t>
        </x:is>
      </x:c>
      <x:c r="G426" s="231" t="n">
        <x:v>4</x:v>
      </x:c>
      <x:c r="H426" s="231" t="inlineStr">
        <x:is>
          <x:t xml:space="preserve">4 — Major</x:t>
        </x:is>
      </x:c>
      <x:c r="I426" s="231" t="inlineStr">
        <x:is>
          <x:t xml:space="preserve">Exceptional</x:t>
        </x:is>
      </x:c>
      <x:c r="J426" s="231" t="str">
        <x:v>Uncommon</x:v>
      </x:c>
      <x:c r="K426" s="231" t="inlineStr">
        <x:is>
          <x:t xml:space="preserve">Yes</x:t>
        </x:is>
      </x:c>
      <x:c r="L426" s="231" t="inlineStr">
        <x:is>
          <x:t xml:space="preserve">c. AD 1296–1359 | Mount Athos and Thessalonica | Eastern Orthodox</x:t>
        </x:is>
      </x:c>
      <x:c r="M426" s="231" t="inlineStr">
        <x:is>
          <x:t xml:space="preserve">Hesychasm; Theosis; Essence–Energies; Transfiguration</x:t>
        </x:is>
      </x:c>
      <x:c r="N426" s="231" t="inlineStr">
        <x:is>
          <x:t xml:space="preserve">Idea</x:t>
        </x:is>
      </x:c>
      <x:c r="O426" s="231" t="str">
        <x:v>The essence–energies distinction is particularly characteristic of Eastern Orthodox theology and is not formulated identically across Christian traditions.</x:v>
      </x:c>
      <x:c r="P426" s="231" t="n"/>
      <x:c r="Q426" s="247" t="n"/>
      <x:c r="R426" s="247" t="n"/>
      <x:c r="S426" s="214" t="inlineStr">
        <x:is>
          <x:t xml:space="preserve">Open for review</x:t>
        </x:is>
      </x:c>
    </x:row>
    <x:row r="427" s="202" customFormat="1" ht="25.5" customHeight="1">
      <x:c r="A427" s="231" t="inlineStr">
        <x:is>
          <x:t xml:space="preserve">TH-017</x:t>
        </x:is>
      </x:c>
      <x:c r="B427" s="231" t="inlineStr">
        <x:is>
          <x:t xml:space="preserve">Martin Luther</x:t>
        </x:is>
      </x:c>
      <x:c r="C427" s="231" t="inlineStr">
        <x:is>
          <x:t xml:space="preserve">Church History</x:t>
        </x:is>
      </x:c>
      <x:c r="D427" s="231" t="inlineStr">
        <x:is>
          <x:t xml:space="preserve">Theologians — Christian History</x:t>
        </x:is>
      </x:c>
      <x:c r="E427" s="231" t="inlineStr">
        <x:is>
          <x:t xml:space="preserve">Reformation Theologian</x:t>
        </x:is>
      </x:c>
      <x:c r="F427" s="231" t="inlineStr">
        <x:is>
          <x:t xml:space="preserve">German reformer whose teaching on justification by faith, Scripture, Christian freedom, vocation, and the sacraments catalyzed the Protestant Reformation.</x:t>
        </x:is>
      </x:c>
      <x:c r="G427" s="231" t="n">
        <x:v>5</x:v>
      </x:c>
      <x:c r="H427" s="231" t="inlineStr">
        <x:is>
          <x:t xml:space="preserve">5 — Foundational</x:t>
        </x:is>
      </x:c>
      <x:c r="I427" s="231" t="inlineStr">
        <x:is>
          <x:t xml:space="preserve">Exceptional</x:t>
        </x:is>
      </x:c>
      <x:c r="J427" s="231" t="str">
        <x:v>Extraordinary</x:v>
      </x:c>
      <x:c r="K427" s="231" t="inlineStr">
        <x:is>
          <x:t xml:space="preserve">Yes</x:t>
        </x:is>
      </x:c>
      <x:c r="L427" s="231" t="inlineStr">
        <x:is>
          <x:t xml:space="preserve">AD 1483–1546 | German lands | Lutheran / Protestant Reformation</x:t>
        </x:is>
      </x:c>
      <x:c r="M427" s="231" t="inlineStr">
        <x:is>
          <x:t xml:space="preserve">Ninety-Five Theses; Justification; Scripture; Reformation</x:t>
        </x:is>
      </x:c>
      <x:c r="N427" s="231" t="inlineStr">
        <x:is>
          <x:t xml:space="preserve">Idea</x:t>
        </x:is>
      </x:c>
      <x:c r="O427" s="231" t="str">
        <x:v>His later anti-Jewish writings are morally grave and have been formally repudiated by major Lutheran bodies; they should not be omitted from educational treatment.</x:v>
      </x:c>
      <x:c r="P427" s="231" t="n"/>
      <x:c r="Q427" s="247" t="inlineStr">
        <x:is>
          <x:t xml:space="preserve">An intimate environmental portrait at a desk with open source texts, a translation draft and a quill, lit by a small window. Prioritize Luther's face and working hand over the books; exclude the theses door, hammer, public crowd and formal confrontation reserved for the other Luther-related cards.</x:t>
        </x:is>
      </x:c>
      <x:c r="R427" s="247" t="inlineStr">
        <x:is>
          <x:t xml:space="preserve">Intellectual intensity and quiet conviction; scholarly intimacy, concentration and the weight of ideas. Avoid public triumph, theatrical defiance or an impersonal academic bust.</x:t>
        </x:is>
      </x:c>
      <x:c r="S427" s="214" t="inlineStr">
        <x:is>
          <x:t xml:space="preserve">Open for review</x:t>
        </x:is>
      </x:c>
    </x:row>
    <x:row r="428" s="202" customFormat="1" ht="63.75" customHeight="1">
      <x:c r="A428" s="231" t="inlineStr">
        <x:is>
          <x:t xml:space="preserve">TH-018</x:t>
        </x:is>
      </x:c>
      <x:c r="B428" s="231" t="inlineStr">
        <x:is>
          <x:t xml:space="preserve">John Calvin</x:t>
        </x:is>
      </x:c>
      <x:c r="C428" s="231" t="inlineStr">
        <x:is>
          <x:t xml:space="preserve">Church History</x:t>
        </x:is>
      </x:c>
      <x:c r="D428" s="231" t="inlineStr">
        <x:is>
          <x:t xml:space="preserve">Theologians — Christian History</x:t>
        </x:is>
      </x:c>
      <x:c r="E428" s="231" t="inlineStr">
        <x:is>
          <x:t xml:space="preserve">Reformation Theologian</x:t>
        </x:is>
      </x:c>
      <x:c r="F428" s="231" t="inlineStr">
        <x:is>
          <x:t xml:space="preserve">French Reformed theologian whose Institutes, biblical commentaries, and Geneva ministry shaped Reformed theology and church life across multiple continents.</x:t>
        </x:is>
      </x:c>
      <x:c r="G428" s="231" t="n">
        <x:v>5</x:v>
      </x:c>
      <x:c r="H428" s="231" t="inlineStr">
        <x:is>
          <x:t xml:space="preserve">5 — Foundational</x:t>
        </x:is>
      </x:c>
      <x:c r="I428" s="231" t="inlineStr">
        <x:is>
          <x:t xml:space="preserve">Exceptional</x:t>
        </x:is>
      </x:c>
      <x:c r="J428" s="231" t="str">
        <x:v>Rare</x:v>
      </x:c>
      <x:c r="K428" s="231" t="inlineStr">
        <x:is>
          <x:t xml:space="preserve">Yes</x:t>
        </x:is>
      </x:c>
      <x:c r="L428" s="231" t="inlineStr">
        <x:is>
          <x:t xml:space="preserve">AD 1509–1564 | Geneva | Reformed / Protestant</x:t>
        </x:is>
      </x:c>
      <x:c r="M428" s="231" t="inlineStr">
        <x:is>
          <x:t xml:space="preserve">Institutes of the Christian Religion; Reformed Tradition; Geneva; Predestination</x:t>
        </x:is>
      </x:c>
      <x:c r="N428" s="231" t="inlineStr">
        <x:is>
          <x:t xml:space="preserve">Idea</x:t>
        </x:is>
      </x:c>
      <x:c r="O428" s="231"/>
      <x:c r="P428" s="231" t="n"/>
      <x:c r="Q428" s="247" t="n"/>
      <x:c r="R428" s="247" t="n"/>
      <x:c r="S428" s="214" t="inlineStr">
        <x:is>
          <x:t xml:space="preserve">Open for review</x:t>
        </x:is>
      </x:c>
    </x:row>
    <x:row r="429" s="202" customFormat="1" ht="80" customHeight="1">
      <x:c r="A429" s="231" t="inlineStr">
        <x:is>
          <x:t xml:space="preserve">TH-019</x:t>
        </x:is>
      </x:c>
      <x:c r="B429" s="231" t="inlineStr">
        <x:is>
          <x:t xml:space="preserve">John Wesley</x:t>
        </x:is>
      </x:c>
      <x:c r="C429" s="231" t="inlineStr">
        <x:is>
          <x:t xml:space="preserve">Church History</x:t>
        </x:is>
      </x:c>
      <x:c r="D429" s="231" t="inlineStr">
        <x:is>
          <x:t xml:space="preserve">Theologians — Christian History</x:t>
        </x:is>
      </x:c>
      <x:c r="E429" s="231" t="inlineStr">
        <x:is>
          <x:t xml:space="preserve">Revival / Practical Theologian</x:t>
        </x:is>
      </x:c>
      <x:c r="F429" s="231" t="inlineStr">
        <x:is>
          <x:t xml:space="preserve">Anglican priest and founder of Methodism whose preaching and writings emphasize grace, new birth, disciplined discipleship, and Christian perfection.</x:t>
        </x:is>
      </x:c>
      <x:c r="G429" s="231" t="n">
        <x:v>4</x:v>
      </x:c>
      <x:c r="H429" s="231" t="inlineStr">
        <x:is>
          <x:t xml:space="preserve">4 — Major</x:t>
        </x:is>
      </x:c>
      <x:c r="I429" s="231" t="inlineStr">
        <x:is>
          <x:t xml:space="preserve">Exceptional</x:t>
        </x:is>
      </x:c>
      <x:c r="J429" s="231" t="str">
        <x:v>Uncommon</x:v>
      </x:c>
      <x:c r="K429" s="231" t="inlineStr">
        <x:is>
          <x:t xml:space="preserve">Maybe</x:t>
        </x:is>
      </x:c>
      <x:c r="L429" s="231" t="inlineStr">
        <x:is>
          <x:t xml:space="preserve">AD 1703–1791 | Britain | Wesleyan / Methodist</x:t>
        </x:is>
      </x:c>
      <x:c r="M429" s="231" t="inlineStr">
        <x:is>
          <x:t xml:space="preserve">Methodism; Sanctification; Aldersgate; Christian Perfection; Absorbed / related source concepts: Methodist Movement</x:t>
        </x:is>
      </x:c>
      <x:c r="N429" s="231" t="inlineStr">
        <x:is>
          <x:t xml:space="preserve">Idea</x:t>
        </x:is>
      </x:c>
      <x:c r="O429" s="231"/>
      <x:c r="P429" s="231" t="inlineStr">
        <x:is>
          <x:t xml:space="preserve">Related context — distinct accounts, practices or background:
• Methodist Movement: The Wesleyan revival organized societies around preaching, disciplined discipleship, small groups, and the pursuit of holiness before developing into worldwide Methodist churches. Context: 18th century onward | Wesleyan / Methodist. Source carried forward (not reverified): https://en.wikisource.org/wiki/1911_Encyclop%C3%A6dia_Britannica/Methodism</x:t>
        </x:is>
      </x:c>
      <x:c r="Q429" s="247" t="n"/>
      <x:c r="R429" s="247" t="n"/>
      <x:c r="S429" s="214" t="inlineStr">
        <x:is>
          <x:t xml:space="preserve">Open for review</x:t>
        </x:is>
      </x:c>
    </x:row>
    <x:row r="430" s="202" customFormat="1" ht="25.5" customHeight="1">
      <x:c r="A430" s="231" t="inlineStr">
        <x:is>
          <x:t xml:space="preserve">TH-020</x:t>
        </x:is>
      </x:c>
      <x:c r="B430" s="231" t="inlineStr">
        <x:is>
          <x:t xml:space="preserve">John Henry Newman</x:t>
        </x:is>
      </x:c>
      <x:c r="C430" s="231" t="inlineStr">
        <x:is>
          <x:t xml:space="preserve">Church History</x:t>
        </x:is>
      </x:c>
      <x:c r="D430" s="231" t="inlineStr">
        <x:is>
          <x:t xml:space="preserve">Theologians — Christian History</x:t>
        </x:is>
      </x:c>
      <x:c r="E430" s="231" t="inlineStr">
        <x:is>
          <x:t xml:space="preserve">Theologian / Essayist</x:t>
        </x:is>
      </x:c>
      <x:c r="F430" s="231" t="inlineStr">
        <x:is>
          <x:t xml:space="preserve">Nineteenth-century Anglican-turned-Catholic theologian whose work on conscience, doctrinal development, faith, education, and the early Church remains influential.</x:t>
        </x:is>
      </x:c>
      <x:c r="G430" s="231" t="n">
        <x:v>3</x:v>
      </x:c>
      <x:c r="H430" s="231" t="inlineStr">
        <x:is>
          <x:t xml:space="preserve">3 — Significant</x:t>
        </x:is>
      </x:c>
      <x:c r="I430" s="231" t="inlineStr">
        <x:is>
          <x:t xml:space="preserve">High</x:t>
        </x:is>
      </x:c>
      <x:c r="J430" s="231" t="str">
        <x:v>Common</x:v>
      </x:c>
      <x:c r="K430" s="231" t="inlineStr">
        <x:is>
          <x:t xml:space="preserve">No</x:t>
        </x:is>
      </x:c>
      <x:c r="L430" s="231" t="inlineStr">
        <x:is>
          <x:t xml:space="preserve">AD 1801–1890 | England | Anglican background; Roman Catholic</x:t>
        </x:is>
      </x:c>
      <x:c r="M430" s="231" t="inlineStr">
        <x:is>
          <x:t xml:space="preserve">Oxford Movement; Development of Doctrine; Conscience; Patristics</x:t>
        </x:is>
      </x:c>
      <x:c r="N430" s="231" t="inlineStr">
        <x:is>
          <x:t xml:space="preserve">Idea</x:t>
        </x:is>
      </x:c>
      <x:c r="O430" s="231"/>
      <x:c r="P430" s="231" t="n"/>
      <x:c r="Q430" s="247" t="n"/>
      <x:c r="R430" s="247" t="n"/>
      <x:c r="S430" s="214" t="inlineStr">
        <x:is>
          <x:t xml:space="preserve">Open for review</x:t>
        </x:is>
      </x:c>
    </x:row>
    <x:row r="431" s="202" customFormat="1" ht="25.5" customHeight="1">
      <x:c r="A431" s="231" t="inlineStr">
        <x:is>
          <x:t xml:space="preserve">TH-021</x:t>
        </x:is>
      </x:c>
      <x:c r="B431" s="231" t="inlineStr">
        <x:is>
          <x:t xml:space="preserve">Karl Barth</x:t>
        </x:is>
      </x:c>
      <x:c r="C431" s="231" t="inlineStr">
        <x:is>
          <x:t xml:space="preserve">Church History</x:t>
        </x:is>
      </x:c>
      <x:c r="D431" s="231" t="inlineStr">
        <x:is>
          <x:t xml:space="preserve">Theologians — Christian History</x:t>
        </x:is>
      </x:c>
      <x:c r="E431" s="231" t="inlineStr">
        <x:is>
          <x:t xml:space="preserve">Reformed Theologian</x:t>
        </x:is>
      </x:c>
      <x:c r="F431" s="231" t="inlineStr">
        <x:is>
          <x:t xml:space="preserve">Swiss Reformed theologian whose Church Dogmatics and Christ-centered theology became a major twentieth-century challenge to theological liberalism.</x:t>
        </x:is>
      </x:c>
      <x:c r="G431" s="231" t="n">
        <x:v>3</x:v>
      </x:c>
      <x:c r="H431" s="231" t="inlineStr">
        <x:is>
          <x:t xml:space="preserve">3 — Significant</x:t>
        </x:is>
      </x:c>
      <x:c r="I431" s="231" t="inlineStr">
        <x:is>
          <x:t xml:space="preserve">High</x:t>
        </x:is>
      </x:c>
      <x:c r="J431" s="231" t="str">
        <x:v>Common</x:v>
      </x:c>
      <x:c r="K431" s="231" t="inlineStr">
        <x:is>
          <x:t xml:space="preserve">No</x:t>
        </x:is>
      </x:c>
      <x:c r="L431" s="231" t="inlineStr">
        <x:is>
          <x:t xml:space="preserve">AD 1886–1968 | Switzerland and Germany | Reformed / Protestant</x:t>
        </x:is>
      </x:c>
      <x:c r="M431" s="231" t="inlineStr">
        <x:is>
          <x:t xml:space="preserve">Church Dogmatics; Barmen Declaration; Revelation; Confessing Church</x:t>
        </x:is>
      </x:c>
      <x:c r="N431" s="231" t="inlineStr">
        <x:is>
          <x:t xml:space="preserve">Idea</x:t>
        </x:is>
      </x:c>
      <x:c r="O431" s="231"/>
      <x:c r="P431" s="231" t="n"/>
      <x:c r="Q431" s="247" t="n"/>
      <x:c r="R431" s="247" t="n"/>
      <x:c r="S431" s="214" t="inlineStr">
        <x:is>
          <x:t xml:space="preserve">Open for review</x:t>
        </x:is>
      </x:c>
    </x:row>
    <x:row r="432" s="202" customFormat="1" ht="104" customHeight="1">
      <x:c r="A432" s="231" t="inlineStr">
        <x:is>
          <x:t xml:space="preserve">TH-022</x:t>
        </x:is>
      </x:c>
      <x:c r="B432" s="231" t="inlineStr">
        <x:is>
          <x:t xml:space="preserve">Dietrich Bonhoeffer</x:t>
        </x:is>
      </x:c>
      <x:c r="C432" s="231" t="inlineStr">
        <x:is>
          <x:t xml:space="preserve">Church History</x:t>
        </x:is>
      </x:c>
      <x:c r="D432" s="231" t="inlineStr">
        <x:is>
          <x:t xml:space="preserve">Theologians — Christian History</x:t>
        </x:is>
      </x:c>
      <x:c r="E432" s="231" t="inlineStr">
        <x:is>
          <x:t xml:space="preserve">Lutheran Theologian / Pastor</x:t>
        </x:is>
      </x:c>
      <x:c r="F432" s="231" t="inlineStr">
        <x:is>
          <x:t xml:space="preserve">German pastor-theologian whose work on discipleship, Christian community, ethics, and costly grace is inseparable from his resistance to National Socialism.</x:t>
        </x:is>
      </x:c>
      <x:c r="G432" s="231" t="n">
        <x:v>2</x:v>
      </x:c>
      <x:c r="H432" s="231" t="inlineStr">
        <x:is>
          <x:t xml:space="preserve">2 — Supporting</x:t>
        </x:is>
      </x:c>
      <x:c r="I432" s="231" t="inlineStr">
        <x:is>
          <x:t xml:space="preserve">Exceptional</x:t>
        </x:is>
      </x:c>
      <x:c r="J432" s="231" t="str">
        <x:v>Common</x:v>
      </x:c>
      <x:c r="K432" s="231" t="inlineStr">
        <x:is>
          <x:t xml:space="preserve">No</x:t>
        </x:is>
      </x:c>
      <x:c r="L432" s="231" t="inlineStr">
        <x:is>
          <x:t xml:space="preserve">AD 1906–1945 | Germany | Lutheran / Protestant</x:t>
        </x:is>
      </x:c>
      <x:c r="M432" s="231" t="inlineStr">
        <x:is>
          <x:t xml:space="preserve">Confessing Church; Discipleship; Life Together; Resistance</x:t>
        </x:is>
      </x:c>
      <x:c r="N432" s="231" t="inlineStr">
        <x:is>
          <x:t xml:space="preserve">Idea</x:t>
        </x:is>
      </x:c>
      <x:c r="O432" s="231" t="str">
        <x:v>Bonhoeffer's resistance and political legacy are frequently simplified or appropriated; keep claims tied closely to his writings and reliable historical scholarship.</x:v>
      </x:c>
      <x:c r="P432" s="231" t="n"/>
      <x:c r="Q432" s="247" t="n"/>
      <x:c r="R432" s="247" t="n"/>
      <x:c r="S432" s="214" t="inlineStr">
        <x:is>
          <x:t xml:space="preserve">Open for review</x:t>
        </x:is>
      </x:c>
    </x:row>
    <x:row r="433" s="202" customFormat="1" ht="25.5" customHeight="1">
      <x:c r="A433" s="231" t="inlineStr">
        <x:is>
          <x:t xml:space="preserve">TH-023</x:t>
        </x:is>
      </x:c>
      <x:c r="B433" s="231" t="inlineStr">
        <x:is>
          <x:t xml:space="preserve">Vladimir Lossky</x:t>
        </x:is>
      </x:c>
      <x:c r="C433" s="231" t="inlineStr">
        <x:is>
          <x:t xml:space="preserve">Church History</x:t>
        </x:is>
      </x:c>
      <x:c r="D433" s="231" t="inlineStr">
        <x:is>
          <x:t xml:space="preserve">Theologians — Christian History</x:t>
        </x:is>
      </x:c>
      <x:c r="E433" s="231" t="inlineStr">
        <x:is>
          <x:t xml:space="preserve">Orthodox Theologian</x:t>
        </x:is>
      </x:c>
      <x:c r="F433" s="231" t="inlineStr">
        <x:is>
          <x:t xml:space="preserve">Russian émigré theologian whose writings helped introduce Western readers to Orthodox apophatic theology, theosis, personhood, and the mystical life of the Church.</x:t>
        </x:is>
      </x:c>
      <x:c r="G433" s="231" t="n">
        <x:v>2</x:v>
      </x:c>
      <x:c r="H433" s="231" t="inlineStr">
        <x:is>
          <x:t xml:space="preserve">2 — Supporting</x:t>
        </x:is>
      </x:c>
      <x:c r="I433" s="231" t="inlineStr">
        <x:is>
          <x:t xml:space="preserve">High</x:t>
        </x:is>
      </x:c>
      <x:c r="J433" s="231" t="str">
        <x:v>Common</x:v>
      </x:c>
      <x:c r="K433" s="231" t="inlineStr">
        <x:is>
          <x:t xml:space="preserve">No</x:t>
        </x:is>
      </x:c>
      <x:c r="L433" s="231" t="inlineStr">
        <x:is>
          <x:t xml:space="preserve">AD 1903–1958 | Paris | Eastern Orthodox</x:t>
        </x:is>
      </x:c>
      <x:c r="M433" s="231" t="inlineStr">
        <x:is>
          <x:t xml:space="preserve">Mystical Theology; Theosis; Apophatic Theology; Paris Orthodox School</x:t>
        </x:is>
      </x:c>
      <x:c r="N433" s="231" t="inlineStr">
        <x:is>
          <x:t xml:space="preserve">Idea</x:t>
        </x:is>
      </x:c>
      <x:c r="O433" s="231"/>
      <x:c r="P433" s="231" t="n"/>
      <x:c r="Q433" s="247" t="n"/>
      <x:c r="R433" s="247" t="n"/>
      <x:c r="S433" s="214" t="inlineStr">
        <x:is>
          <x:t xml:space="preserve">Open for review</x:t>
        </x:is>
      </x:c>
    </x:row>
    <x:row r="434" s="202" customFormat="1" ht="76.5" customHeight="1">
      <x:c r="A434" s="231" t="inlineStr">
        <x:is>
          <x:t xml:space="preserve">CM-001</x:t>
        </x:is>
      </x:c>
      <x:c r="B434" s="231" t="inlineStr">
        <x:is>
          <x:t xml:space="preserve">Gnosticism</x:t>
        </x:is>
      </x:c>
      <x:c r="C434" s="231" t="inlineStr">
        <x:is>
          <x:t xml:space="preserve">Church History</x:t>
        </x:is>
      </x:c>
      <x:c r="D434" s="231" t="inlineStr">
        <x:is>
          <x:t xml:space="preserve">Controversies &amp; Movements — Christian History</x:t>
        </x:is>
      </x:c>
      <x:c r="E434" s="231" t="inlineStr">
        <x:is>
          <x:t xml:space="preserve">Doctrinal Movement</x:t>
        </x:is>
      </x:c>
      <x:c r="F434" s="231" t="inlineStr">
        <x:is>
          <x:t xml:space="preserve">A diverse family of ancient religious movements that claimed saving knowledge and often reworked Christian language within strongly dualistic cosmologies.</x:t>
        </x:is>
      </x:c>
      <x:c r="G434" s="231" t="n">
        <x:v>4</x:v>
      </x:c>
      <x:c r="H434" s="231" t="inlineStr">
        <x:is>
          <x:t xml:space="preserve">4 — Major</x:t>
        </x:is>
      </x:c>
      <x:c r="I434" s="231" t="inlineStr">
        <x:is>
          <x:t xml:space="preserve">Exceptional</x:t>
        </x:is>
      </x:c>
      <x:c r="J434" s="231" t="str">
        <x:v>Common</x:v>
      </x:c>
      <x:c r="K434" s="231" t="inlineStr">
        <x:is>
          <x:t xml:space="preserve">Maybe</x:t>
        </x:is>
      </x:c>
      <x:c r="L434" s="231" t="inlineStr">
        <x:is>
          <x:t xml:space="preserve">2nd–3rd centuries | Early Christianity</x:t>
        </x:is>
      </x:c>
      <x:c r="M434" s="231" t="inlineStr">
        <x:is>
          <x:t xml:space="preserve">Irenaeus; Against Heresies; Creation; Incarnation</x:t>
        </x:is>
      </x:c>
      <x:c r="N434" s="231" t="inlineStr">
        <x:is>
          <x:t xml:space="preserve">Idea</x:t>
        </x:is>
      </x:c>
      <x:c r="O434" s="231" t="str">
        <x:v>Use the term as a family resemblance rather than implying one unified 'Gnostic church.'</x:v>
      </x:c>
      <x:c r="P434" s="231" t="n"/>
      <x:c r="Q434" s="247" t="n"/>
      <x:c r="R434" s="247" t="n"/>
      <x:c r="S434" s="214" t="inlineStr">
        <x:is>
          <x:t xml:space="preserve">Open for review</x:t>
        </x:is>
      </x:c>
    </x:row>
    <x:row r="435" s="202" customFormat="1" ht="80" customHeight="1">
      <x:c r="A435" s="231" t="inlineStr">
        <x:is>
          <x:t xml:space="preserve">CM-002</x:t>
        </x:is>
      </x:c>
      <x:c r="B435" s="231" t="inlineStr">
        <x:is>
          <x:t xml:space="preserve">Marcionism</x:t>
        </x:is>
      </x:c>
      <x:c r="C435" s="231" t="inlineStr">
        <x:is>
          <x:t xml:space="preserve">Church History</x:t>
        </x:is>
      </x:c>
      <x:c r="D435" s="231" t="inlineStr">
        <x:is>
          <x:t xml:space="preserve">Controversies &amp; Movements — Christian History</x:t>
        </x:is>
      </x:c>
      <x:c r="E435" s="231" t="inlineStr">
        <x:is>
          <x:t xml:space="preserve">Doctrinal Movement</x:t>
        </x:is>
      </x:c>
      <x:c r="F435" s="231" t="inlineStr">
        <x:is>
          <x:t xml:space="preserve">Marcion's churches sharply separated the God of Israel from the Father proclaimed by Jesus and used a restricted Christian canon.</x:t>
        </x:is>
      </x:c>
      <x:c r="G435" s="231" t="n">
        <x:v>4</x:v>
      </x:c>
      <x:c r="H435" s="231" t="inlineStr">
        <x:is>
          <x:t xml:space="preserve">4 — Major</x:t>
        </x:is>
      </x:c>
      <x:c r="I435" s="231" t="inlineStr">
        <x:is>
          <x:t xml:space="preserve">Exceptional</x:t>
        </x:is>
      </x:c>
      <x:c r="J435" s="231" t="str">
        <x:v>Common</x:v>
      </x:c>
      <x:c r="K435" s="231" t="inlineStr">
        <x:is>
          <x:t xml:space="preserve">Maybe</x:t>
        </x:is>
      </x:c>
      <x:c r="L435" s="231" t="inlineStr">
        <x:is>
          <x:t xml:space="preserve">2nd–5th centuries | Early Christianity</x:t>
        </x:is>
      </x:c>
      <x:c r="M435" s="231" t="inlineStr">
        <x:is>
          <x:t xml:space="preserve">Marcion; Biblical Canon; Paul; Old Testament</x:t>
        </x:is>
      </x:c>
      <x:c r="N435" s="231" t="inlineStr">
        <x:is>
          <x:t xml:space="preserve">Idea</x:t>
        </x:is>
      </x:c>
      <x:c r="O435" s="231"/>
      <x:c r="P435" s="231" t="n"/>
      <x:c r="Q435" s="247" t="n"/>
      <x:c r="R435" s="247" t="n"/>
      <x:c r="S435" s="214" t="inlineStr">
        <x:is>
          <x:t xml:space="preserve">Open for review</x:t>
        </x:is>
      </x:c>
    </x:row>
    <x:row r="436" s="202" customFormat="1" ht="38.25" customHeight="1">
      <x:c r="A436" s="231" t="inlineStr">
        <x:is>
          <x:t xml:space="preserve">CM-003</x:t>
        </x:is>
      </x:c>
      <x:c r="B436" s="231" t="inlineStr">
        <x:is>
          <x:t xml:space="preserve">Montanism / New Prophecy</x:t>
        </x:is>
      </x:c>
      <x:c r="C436" s="231" t="inlineStr">
        <x:is>
          <x:t xml:space="preserve">Church History</x:t>
        </x:is>
      </x:c>
      <x:c r="D436" s="231" t="inlineStr">
        <x:is>
          <x:t xml:space="preserve">Controversies &amp; Movements — Christian History</x:t>
        </x:is>
      </x:c>
      <x:c r="E436" s="231" t="inlineStr">
        <x:is>
          <x:t xml:space="preserve">Renewal Movement</x:t>
        </x:is>
      </x:c>
      <x:c r="F436" s="231" t="inlineStr">
        <x:is>
          <x:t xml:space="preserve">A prophetic renewal movement associated with Montanus, Prisca, and Maximilla emphasized continuing prophecy, rigor, and expectation of the Spirit's activity.</x:t>
        </x:is>
      </x:c>
      <x:c r="G436" s="231" t="n">
        <x:v>3</x:v>
      </x:c>
      <x:c r="H436" s="231" t="inlineStr">
        <x:is>
          <x:t xml:space="preserve">3 — Significant</x:t>
        </x:is>
      </x:c>
      <x:c r="I436" s="231" t="inlineStr">
        <x:is>
          <x:t xml:space="preserve">Exceptional</x:t>
        </x:is>
      </x:c>
      <x:c r="J436" s="231" t="str">
        <x:v>Common</x:v>
      </x:c>
      <x:c r="K436" s="231" t="inlineStr">
        <x:is>
          <x:t xml:space="preserve">No</x:t>
        </x:is>
      </x:c>
      <x:c r="L436" s="231" t="inlineStr">
        <x:is>
          <x:t xml:space="preserve">2nd–6th centuries | Early Christianity</x:t>
        </x:is>
      </x:c>
      <x:c r="M436" s="231" t="inlineStr">
        <x:is>
          <x:t xml:space="preserve">Tertullian; Prophecy; Holy Spirit; Church Authority</x:t>
        </x:is>
      </x:c>
      <x:c r="N436" s="231" t="inlineStr">
        <x:is>
          <x:t xml:space="preserve">Idea</x:t>
        </x:is>
      </x:c>
      <x:c r="O436" s="231"/>
      <x:c r="P436" s="231" t="n"/>
      <x:c r="Q436" s="247" t="n"/>
      <x:c r="R436" s="247" t="n"/>
      <x:c r="S436" s="214" t="inlineStr">
        <x:is>
          <x:t xml:space="preserve">Open for review</x:t>
        </x:is>
      </x:c>
    </x:row>
    <x:row r="437" s="202" customFormat="1" ht="140" customHeight="1">
      <x:c r="A437" s="231" t="inlineStr">
        <x:is>
          <x:t xml:space="preserve">CM-004</x:t>
        </x:is>
      </x:c>
      <x:c r="B437" s="231" t="inlineStr">
        <x:is>
          <x:t xml:space="preserve">Donatist Controversy</x:t>
        </x:is>
      </x:c>
      <x:c r="C437" s="231" t="inlineStr">
        <x:is>
          <x:t xml:space="preserve">Church History</x:t>
        </x:is>
      </x:c>
      <x:c r="D437" s="231" t="inlineStr">
        <x:is>
          <x:t xml:space="preserve">Controversies &amp; Movements — Christian History</x:t>
        </x:is>
      </x:c>
      <x:c r="E437" s="231" t="inlineStr">
        <x:is>
          <x:t xml:space="preserve">Ecclesiological Controversy</x:t>
        </x:is>
      </x:c>
      <x:c r="F437" s="231" t="inlineStr">
        <x:is>
          <x:t xml:space="preserve">North African Christians divided over bishops linked to the surrender of Scriptures during persecution and over the holiness and boundaries of the Church.</x:t>
        </x:is>
      </x:c>
      <x:c r="G437" s="231" t="n">
        <x:v>4</x:v>
      </x:c>
      <x:c r="H437" s="231" t="inlineStr">
        <x:is>
          <x:t xml:space="preserve">4 — Major</x:t>
        </x:is>
      </x:c>
      <x:c r="I437" s="231" t="inlineStr">
        <x:is>
          <x:t xml:space="preserve">Exceptional</x:t>
        </x:is>
      </x:c>
      <x:c r="J437" s="231" t="str">
        <x:v>Common</x:v>
      </x:c>
      <x:c r="K437" s="231" t="inlineStr">
        <x:is>
          <x:t xml:space="preserve">Maybe</x:t>
        </x:is>
      </x:c>
      <x:c r="L437" s="231" t="inlineStr">
        <x:is>
          <x:t xml:space="preserve">4th–6th centuries | North African Christianity</x:t>
        </x:is>
      </x:c>
      <x:c r="M437" s="231" t="inlineStr">
        <x:is>
          <x:t xml:space="preserve">Traditores; Augustine; Council of Arles; Sacraments; Absorbed / related source concepts: The Traditores Crisis</x:t>
        </x:is>
      </x:c>
      <x:c r="N437" s="231" t="inlineStr">
        <x:is>
          <x:t xml:space="preserve">Idea</x:t>
        </x:is>
      </x:c>
      <x:c r="O437" s="231"/>
      <x:c r="P437" s="231" t="inlineStr">
        <x:is>
          <x:t xml:space="preserve">Related context — distinct accounts, practices or background:
• The Traditores Crisis: Christians accused of surrendering Scriptures during persecution became a source of enduring conflict over clergy and sacramental legitimacy. Context: Early 4th century | North Africa. Source carried forward (not reverified): https://www.cambridge.org/core/books/abs/cambridge-history-of-christianity/persecutions-genesis-and-legacy/BFAE91A76E050ADB1C0FB6D1720FEC31</x:t>
        </x:is>
      </x:c>
      <x:c r="Q437" s="247" t="n"/>
      <x:c r="R437" s="247" t="n"/>
      <x:c r="S437" s="214" t="inlineStr">
        <x:is>
          <x:t xml:space="preserve">Open for review</x:t>
        </x:is>
      </x:c>
    </x:row>
    <x:row r="438" s="202" customFormat="1" ht="92" customHeight="1">
      <x:c r="A438" s="231" t="inlineStr">
        <x:is>
          <x:t xml:space="preserve">CM-005</x:t>
        </x:is>
      </x:c>
      <x:c r="B438" s="231" t="inlineStr">
        <x:is>
          <x:t xml:space="preserve">Pelagian Controversy</x:t>
        </x:is>
      </x:c>
      <x:c r="C438" s="231" t="inlineStr">
        <x:is>
          <x:t xml:space="preserve">Church History</x:t>
        </x:is>
      </x:c>
      <x:c r="D438" s="231" t="inlineStr">
        <x:is>
          <x:t xml:space="preserve">Controversies &amp; Movements — Christian History</x:t>
        </x:is>
      </x:c>
      <x:c r="E438" s="231" t="inlineStr">
        <x:is>
          <x:t xml:space="preserve">Soteriological Controversy</x:t>
        </x:is>
      </x:c>
      <x:c r="F438" s="231" t="inlineStr">
        <x:is>
          <x:t xml:space="preserve">Disputes over sin, grace, freedom, and the human will brought Pelagius and Augustine into one of Western Christianity's most consequential debates.</x:t>
        </x:is>
      </x:c>
      <x:c r="G438" s="231" t="n">
        <x:v>4</x:v>
      </x:c>
      <x:c r="H438" s="231" t="inlineStr">
        <x:is>
          <x:t xml:space="preserve">4 — Major</x:t>
        </x:is>
      </x:c>
      <x:c r="I438" s="231" t="inlineStr">
        <x:is>
          <x:t xml:space="preserve">High</x:t>
        </x:is>
      </x:c>
      <x:c r="J438" s="231" t="str">
        <x:v>Common</x:v>
      </x:c>
      <x:c r="K438" s="231" t="inlineStr">
        <x:is>
          <x:t xml:space="preserve">No</x:t>
        </x:is>
      </x:c>
      <x:c r="L438" s="231" t="inlineStr">
        <x:is>
          <x:t xml:space="preserve">5th century | Latin Christianity</x:t>
        </x:is>
      </x:c>
      <x:c r="M438" s="231" t="inlineStr">
        <x:is>
          <x:t xml:space="preserve">Pelagius; Augustine; Grace; Original Sin</x:t>
        </x:is>
      </x:c>
      <x:c r="N438" s="231" t="inlineStr">
        <x:is>
          <x:t xml:space="preserve">Idea</x:t>
        </x:is>
      </x:c>
      <x:c r="O438" s="231"/>
      <x:c r="P438" s="231" t="n"/>
      <x:c r="Q438" s="247" t="n"/>
      <x:c r="R438" s="247" t="n"/>
      <x:c r="S438" s="214" t="inlineStr">
        <x:is>
          <x:t xml:space="preserve">Open for review</x:t>
        </x:is>
      </x:c>
    </x:row>
    <x:row r="439" s="202" customFormat="1" ht="25.5" customHeight="1">
      <x:c r="A439" s="231" t="inlineStr">
        <x:is>
          <x:t xml:space="preserve">CM-006</x:t>
        </x:is>
      </x:c>
      <x:c r="B439" s="231" t="inlineStr">
        <x:is>
          <x:t xml:space="preserve">Monothelite Controversy</x:t>
        </x:is>
      </x:c>
      <x:c r="C439" s="231" t="inlineStr">
        <x:is>
          <x:t xml:space="preserve">Church History</x:t>
        </x:is>
      </x:c>
      <x:c r="D439" s="231" t="inlineStr">
        <x:is>
          <x:t xml:space="preserve">Controversies &amp; Movements — Christian History</x:t>
        </x:is>
      </x:c>
      <x:c r="E439" s="231" t="inlineStr">
        <x:is>
          <x:t xml:space="preserve">Christological Controversy</x:t>
        </x:is>
      </x:c>
      <x:c r="F439" s="231" t="inlineStr">
        <x:is>
          <x:t xml:space="preserve">An attempted compromise after Chalcedon proposed one will in Christ, prompting opposition and eventual rejection at Constantinople III.</x:t>
        </x:is>
      </x:c>
      <x:c r="G439" s="231" t="n">
        <x:v>4</x:v>
      </x:c>
      <x:c r="H439" s="231" t="inlineStr">
        <x:is>
          <x:t xml:space="preserve">4 — Major</x:t>
        </x:is>
      </x:c>
      <x:c r="I439" s="231" t="inlineStr">
        <x:is>
          <x:t xml:space="preserve">Exceptional</x:t>
        </x:is>
      </x:c>
      <x:c r="J439" s="231" t="str">
        <x:v>Common</x:v>
      </x:c>
      <x:c r="K439" s="231" t="inlineStr">
        <x:is>
          <x:t xml:space="preserve">Maybe</x:t>
        </x:is>
      </x:c>
      <x:c r="L439" s="231" t="inlineStr">
        <x:is>
          <x:t xml:space="preserve">7th century | Byzantine Christianity</x:t>
        </x:is>
      </x:c>
      <x:c r="M439" s="231" t="inlineStr">
        <x:is>
          <x:t xml:space="preserve">Maximus the Confessor; Constantinople III; Christology</x:t>
        </x:is>
      </x:c>
      <x:c r="N439" s="231" t="inlineStr">
        <x:is>
          <x:t xml:space="preserve">Idea</x:t>
        </x:is>
      </x:c>
      <x:c r="O439" s="231"/>
      <x:c r="P439" s="231" t="n"/>
      <x:c r="Q439" s="247" t="n"/>
      <x:c r="R439" s="247" t="n"/>
      <x:c r="S439" s="214" t="inlineStr">
        <x:is>
          <x:t xml:space="preserve">Open for review</x:t>
        </x:is>
      </x:c>
    </x:row>
    <x:row r="440" s="202" customFormat="1" ht="25.5" customHeight="1">
      <x:c r="A440" s="231" t="inlineStr">
        <x:is>
          <x:t xml:space="preserve">CM-008</x:t>
        </x:is>
      </x:c>
      <x:c r="B440" s="231" t="inlineStr">
        <x:is>
          <x:t xml:space="preserve">East–West Schism</x:t>
        </x:is>
      </x:c>
      <x:c r="C440" s="231" t="inlineStr">
        <x:is>
          <x:t xml:space="preserve">Church History</x:t>
        </x:is>
      </x:c>
      <x:c r="D440" s="231" t="inlineStr">
        <x:is>
          <x:t xml:space="preserve">Controversies &amp; Movements — Christian History</x:t>
        </x:is>
      </x:c>
      <x:c r="E440" s="231" t="inlineStr">
        <x:is>
          <x:t xml:space="preserve">Ecclesial Schism</x:t>
        </x:is>
      </x:c>
      <x:c r="F440" s="231" t="inlineStr">
        <x:is>
          <x:t xml:space="preserve">The long estrangement between Latin West and Greek East hardened into a lasting rupture through disputes over authority, creed, custom, and political history.</x:t>
        </x:is>
      </x:c>
      <x:c r="G440" s="231" t="n">
        <x:v>5</x:v>
      </x:c>
      <x:c r="H440" s="231" t="inlineStr">
        <x:is>
          <x:t xml:space="preserve">5 — Foundational</x:t>
        </x:is>
      </x:c>
      <x:c r="I440" s="231" t="inlineStr">
        <x:is>
          <x:t xml:space="preserve">Exceptional</x:t>
        </x:is>
      </x:c>
      <x:c r="J440" s="231" t="str">
        <x:v>Extraordinary</x:v>
      </x:c>
      <x:c r="K440" s="231" t="inlineStr">
        <x:is>
          <x:t xml:space="preserve">Yes</x:t>
        </x:is>
      </x:c>
      <x:c r="L440" s="231" t="inlineStr">
        <x:is>
          <x:t xml:space="preserve">11th century and long aftermath | Catholic and Eastern Orthodox Christianity</x:t>
        </x:is>
      </x:c>
      <x:c r="M440" s="231" t="inlineStr">
        <x:is>
          <x:t xml:space="preserve">Rome; Constantinople; Filioque; Papal Primacy; Absorbed / related source concepts: Filioque Controversy</x:t>
        </x:is>
      </x:c>
      <x:c r="N440" s="231" t="inlineStr">
        <x:is>
          <x:t xml:space="preserve">Idea</x:t>
        </x:is>
      </x:c>
      <x:c r="O440" s="231" t="str">
        <x:v>Treat 1054 as a symbolic milestone in a much longer process rather than a single-day creation of two churches.</x:v>
      </x:c>
      <x:c r="P440" s="231" t="inlineStr">
        <x:is>
          <x:t xml:space="preserve">Related context — distinct accounts, practices or background:
• Filioque Controversy: Debate over adding 'and the Son' to the creed became intertwined with differing Trinitarian language, authority, and East–West relations. Context: 6th century onward | Latin and Eastern Christianity. Editorial nuance: The controversy includes both theology and the legitimacy of altering an ecumenical creed; traditions frame those questions differently. Source carried forward (not reverified): https://en.wikisource.org/wiki/1911_Encyclop%C3%A6dia_Britannica/Schism</x:t>
        </x:is>
      </x:c>
      <x:c r="Q440" s="248" t="n"/>
      <x:c r="R440" s="248" t="n"/>
      <x:c r="S440" s="214" t="inlineStr">
        <x:is>
          <x:t xml:space="preserve">Open for review</x:t>
        </x:is>
      </x:c>
    </x:row>
    <x:row r="441" s="202" customFormat="1" ht="25.5" customHeight="1">
      <x:c r="A441" s="231" t="inlineStr">
        <x:is>
          <x:t xml:space="preserve">CM-010</x:t>
        </x:is>
      </x:c>
      <x:c r="B441" s="231" t="inlineStr">
        <x:is>
          <x:t xml:space="preserve">Cathar Movement</x:t>
        </x:is>
      </x:c>
      <x:c r="C441" s="231" t="inlineStr">
        <x:is>
          <x:t xml:space="preserve">Church History</x:t>
        </x:is>
      </x:c>
      <x:c r="D441" s="231" t="inlineStr">
        <x:is>
          <x:t xml:space="preserve">Controversies &amp; Movements — Christian History</x:t>
        </x:is>
      </x:c>
      <x:c r="E441" s="231" t="inlineStr">
        <x:is>
          <x:t xml:space="preserve">Religious Movement</x:t>
        </x:is>
      </x:c>
      <x:c r="F441" s="231" t="inlineStr">
        <x:is>
          <x:t xml:space="preserve">Medieval Cathar communities developed a dualist religious system and became the target of preaching, crusade, and inquisitorial suppression.</x:t>
        </x:is>
      </x:c>
      <x:c r="G441" s="231" t="n">
        <x:v>3</x:v>
      </x:c>
      <x:c r="H441" s="231" t="inlineStr">
        <x:is>
          <x:t xml:space="preserve">3 — Significant</x:t>
        </x:is>
      </x:c>
      <x:c r="I441" s="231" t="inlineStr">
        <x:is>
          <x:t xml:space="preserve">Exceptional</x:t>
        </x:is>
      </x:c>
      <x:c r="J441" s="231" t="str">
        <x:v>Common</x:v>
      </x:c>
      <x:c r="K441" s="231" t="inlineStr">
        <x:is>
          <x:t xml:space="preserve">No</x:t>
        </x:is>
      </x:c>
      <x:c r="L441" s="231" t="inlineStr">
        <x:is>
          <x:t xml:space="preserve">11th–14th centuries | Medieval Western Christianity</x:t>
        </x:is>
      </x:c>
      <x:c r="M441" s="231" t="inlineStr">
        <x:is>
          <x:t xml:space="preserve">Albigensian Crusade; Dualism; Inquisition</x:t>
        </x:is>
      </x:c>
      <x:c r="N441" s="231" t="inlineStr">
        <x:is>
          <x:t xml:space="preserve">Idea</x:t>
        </x:is>
      </x:c>
      <x:c r="O441" s="231" t="str">
        <x:v>Avoid treating Cathars merely as proto-Protestants; their theology differed substantially from later Protestant movements.</x:v>
      </x:c>
      <x:c r="P441" s="231" t="n"/>
      <x:c r="Q441" s="247" t="n"/>
      <x:c r="R441" s="247" t="n"/>
      <x:c r="S441" s="214" t="inlineStr">
        <x:is>
          <x:t xml:space="preserve">Open for review</x:t>
        </x:is>
      </x:c>
    </x:row>
    <x:row r="442" s="202" customFormat="1" ht="25.5" customHeight="1">
      <x:c r="A442" s="231" t="inlineStr">
        <x:is>
          <x:t xml:space="preserve">CM-011</x:t>
        </x:is>
      </x:c>
      <x:c r="B442" s="231" t="inlineStr">
        <x:is>
          <x:t xml:space="preserve">Waldensian Movement</x:t>
        </x:is>
      </x:c>
      <x:c r="C442" s="231" t="inlineStr">
        <x:is>
          <x:t xml:space="preserve">Church History</x:t>
        </x:is>
      </x:c>
      <x:c r="D442" s="231" t="inlineStr">
        <x:is>
          <x:t xml:space="preserve">Controversies &amp; Movements — Christian History</x:t>
        </x:is>
      </x:c>
      <x:c r="E442" s="231" t="inlineStr">
        <x:is>
          <x:t xml:space="preserve">Reform Movement</x:t>
        </x:is>
      </x:c>
      <x:c r="F442" s="231" t="inlineStr">
        <x:is>
          <x:t xml:space="preserve">Followers of Peter Waldo emphasized apostolic poverty, lay preaching, and Scripture, surviving medieval condemnation and later aligning with the Reformation.</x:t>
        </x:is>
      </x:c>
      <x:c r="G442" s="231" t="n">
        <x:v>3</x:v>
      </x:c>
      <x:c r="H442" s="231" t="inlineStr">
        <x:is>
          <x:t xml:space="preserve">3 — Significant</x:t>
        </x:is>
      </x:c>
      <x:c r="I442" s="231" t="inlineStr">
        <x:is>
          <x:t xml:space="preserve">High</x:t>
        </x:is>
      </x:c>
      <x:c r="J442" s="231" t="str">
        <x:v>Common</x:v>
      </x:c>
      <x:c r="K442" s="231" t="inlineStr">
        <x:is>
          <x:t xml:space="preserve">No</x:t>
        </x:is>
      </x:c>
      <x:c r="L442" s="231" t="inlineStr">
        <x:is>
          <x:t xml:space="preserve">late 12th century onward | Western Christianity</x:t>
        </x:is>
      </x:c>
      <x:c r="M442" s="231" t="inlineStr">
        <x:is>
          <x:t xml:space="preserve">Peter Waldo; Lay Preaching; Reformation; Alps</x:t>
        </x:is>
      </x:c>
      <x:c r="N442" s="231" t="inlineStr">
        <x:is>
          <x:t xml:space="preserve">Idea</x:t>
        </x:is>
      </x:c>
      <x:c r="O442" s="231"/>
      <x:c r="P442" s="231" t="n"/>
      <x:c r="Q442" s="247" t="n"/>
      <x:c r="R442" s="247" t="n"/>
      <x:c r="S442" s="214" t="inlineStr">
        <x:is>
          <x:t xml:space="preserve">Open for review</x:t>
        </x:is>
      </x:c>
    </x:row>
    <x:row r="443" s="202" customFormat="1" ht="25.5" customHeight="1">
      <x:c r="A443" s="231" t="inlineStr">
        <x:is>
          <x:t xml:space="preserve">CM-012</x:t>
        </x:is>
      </x:c>
      <x:c r="B443" s="231" t="inlineStr">
        <x:is>
          <x:t xml:space="preserve">Western Schism</x:t>
        </x:is>
      </x:c>
      <x:c r="C443" s="231" t="inlineStr">
        <x:is>
          <x:t xml:space="preserve">Church History</x:t>
        </x:is>
      </x:c>
      <x:c r="D443" s="231" t="inlineStr">
        <x:is>
          <x:t xml:space="preserve">Controversies &amp; Movements — Christian History</x:t>
        </x:is>
      </x:c>
      <x:c r="E443" s="231" t="inlineStr">
        <x:is>
          <x:t xml:space="preserve">Ecclesial Schism</x:t>
        </x:is>
      </x:c>
      <x:c r="F443" s="231" t="inlineStr">
        <x:is>
          <x:t xml:space="preserve">Competing papal obediences divided Latin Christianity and damaged confidence in papal governance until the Council of Constance.</x:t>
        </x:is>
      </x:c>
      <x:c r="G443" s="231" t="n">
        <x:v>4</x:v>
      </x:c>
      <x:c r="H443" s="231" t="inlineStr">
        <x:is>
          <x:t xml:space="preserve">4 — Major</x:t>
        </x:is>
      </x:c>
      <x:c r="I443" s="231" t="inlineStr">
        <x:is>
          <x:t xml:space="preserve">Exceptional</x:t>
        </x:is>
      </x:c>
      <x:c r="J443" s="231" t="str">
        <x:v>Uncommon</x:v>
      </x:c>
      <x:c r="K443" s="231" t="inlineStr">
        <x:is>
          <x:t xml:space="preserve">Maybe</x:t>
        </x:is>
      </x:c>
      <x:c r="L443" s="231" t="inlineStr">
        <x:is>
          <x:t xml:space="preserve">1378–1417 | Latin Christianity</x:t>
        </x:is>
      </x:c>
      <x:c r="M443" s="231" t="inlineStr">
        <x:is>
          <x:t xml:space="preserve">Avignon Papacy; Council of Constance; Conciliarism; Absorbed / related source concepts: Conciliar Movement</x:t>
        </x:is>
      </x:c>
      <x:c r="N443" s="231" t="inlineStr">
        <x:is>
          <x:t xml:space="preserve">Idea</x:t>
        </x:is>
      </x:c>
      <x:c r="O443" s="231" t="str">
        <x:v>v20: User approved the v19 rarity baseline: Common → Uncommon. Applied as a working tier; the recorded composition/interpretation condition remains open. Rationale and conditions: Rarity Review.</x:v>
      </x:c>
      <x:c r="P443" s="231" t="inlineStr">
        <x:is>
          <x:t xml:space="preserve">Related context — distinct accounts, practices or background:
• Conciliar Movement: The conciliar movement argued that a general council could possess authority over a pope in extraordinary circumstances, especially during the Western Schism. Context: 14th–15th centuries | Latin Christianity. Source carried forward (not reverified): https://en.wikisource.org/wiki/1911_Encyclop%C3%A6dia_Britannica/Schism</x:t>
        </x:is>
      </x:c>
      <x:c r="Q443" s="247" t="n"/>
      <x:c r="R443" s="247" t="n"/>
      <x:c r="S443" s="214" t="inlineStr">
        <x:is>
          <x:t xml:space="preserve">Open for review</x:t>
        </x:is>
      </x:c>
    </x:row>
    <x:row r="444" s="202" customFormat="1" ht="25.5" customHeight="1">
      <x:c r="A444" s="231" t="inlineStr">
        <x:is>
          <x:t xml:space="preserve">CM-013</x:t>
        </x:is>
      </x:c>
      <x:c r="B444" s="231" t="inlineStr">
        <x:is>
          <x:t xml:space="preserve">Hussite Movement</x:t>
        </x:is>
      </x:c>
      <x:c r="C444" s="231" t="inlineStr">
        <x:is>
          <x:t xml:space="preserve">Church History</x:t>
        </x:is>
      </x:c>
      <x:c r="D444" s="231" t="inlineStr">
        <x:is>
          <x:t xml:space="preserve">Controversies &amp; Movements — Christian History</x:t>
        </x:is>
      </x:c>
      <x:c r="E444" s="231" t="inlineStr">
        <x:is>
          <x:t xml:space="preserve">Reform Movement</x:t>
        </x:is>
      </x:c>
      <x:c r="F444" s="231" t="inlineStr">
        <x:is>
          <x:t xml:space="preserve">Followers of Jan Hus combined calls for church reform with distinctive Bohemian religious and political identities after his execution.</x:t>
        </x:is>
      </x:c>
      <x:c r="G444" s="231" t="n">
        <x:v>4</x:v>
      </x:c>
      <x:c r="H444" s="231" t="inlineStr">
        <x:is>
          <x:t xml:space="preserve">4 — Major</x:t>
        </x:is>
      </x:c>
      <x:c r="I444" s="231" t="inlineStr">
        <x:is>
          <x:t xml:space="preserve">Exceptional</x:t>
        </x:is>
      </x:c>
      <x:c r="J444" s="231" t="str">
        <x:v>Common</x:v>
      </x:c>
      <x:c r="K444" s="231" t="inlineStr">
        <x:is>
          <x:t xml:space="preserve">Maybe</x:t>
        </x:is>
      </x:c>
      <x:c r="L444" s="231" t="inlineStr">
        <x:is>
          <x:t xml:space="preserve">15th century | Bohemian Christianity</x:t>
        </x:is>
      </x:c>
      <x:c r="M444" s="231" t="inlineStr">
        <x:is>
          <x:t xml:space="preserve">Jan Hus; Council of Constance; Utraquism; Reformation</x:t>
        </x:is>
      </x:c>
      <x:c r="N444" s="231" t="inlineStr">
        <x:is>
          <x:t xml:space="preserve">Idea</x:t>
        </x:is>
      </x:c>
      <x:c r="O444" s="231"/>
      <x:c r="P444" s="231" t="n"/>
      <x:c r="Q444" s="247" t="n"/>
      <x:c r="R444" s="247" t="n"/>
      <x:c r="S444" s="214" t="inlineStr">
        <x:is>
          <x:t xml:space="preserve">Open for review</x:t>
        </x:is>
      </x:c>
    </x:row>
    <x:row r="445" s="202" customFormat="1" ht="25.5" customHeight="1">
      <x:c r="A445" s="231" t="inlineStr">
        <x:is>
          <x:t xml:space="preserve">CM-014</x:t>
        </x:is>
      </x:c>
      <x:c r="B445" s="231" t="inlineStr">
        <x:is>
          <x:t xml:space="preserve">Protestant Reformation</x:t>
        </x:is>
      </x:c>
      <x:c r="C445" s="231" t="inlineStr">
        <x:is>
          <x:t xml:space="preserve">Church History</x:t>
        </x:is>
      </x:c>
      <x:c r="D445" s="231" t="inlineStr">
        <x:is>
          <x:t xml:space="preserve">Controversies &amp; Movements — Christian History</x:t>
        </x:is>
      </x:c>
      <x:c r="E445" s="231" t="inlineStr">
        <x:is>
          <x:t xml:space="preserve">Reform Movement</x:t>
        </x:is>
      </x:c>
      <x:c r="F445" s="231" t="inlineStr">
        <x:is>
          <x:t xml:space="preserve">The sixteenth-century Reformation fractured Western Christendom and produced enduring Lutheran, Reformed, Anglican, and radical Protestant traditions.</x:t>
        </x:is>
      </x:c>
      <x:c r="G445" s="231" t="n">
        <x:v>5</x:v>
      </x:c>
      <x:c r="H445" s="231" t="inlineStr">
        <x:is>
          <x:t xml:space="preserve">5 — Foundational</x:t>
        </x:is>
      </x:c>
      <x:c r="I445" s="231" t="inlineStr">
        <x:is>
          <x:t xml:space="preserve">Exceptional</x:t>
        </x:is>
      </x:c>
      <x:c r="J445" s="231" t="str">
        <x:v>Extraordinary</x:v>
      </x:c>
      <x:c r="K445" s="231" t="inlineStr">
        <x:is>
          <x:t xml:space="preserve">Yes</x:t>
        </x:is>
      </x:c>
      <x:c r="L445" s="231" t="inlineStr">
        <x:is>
          <x:t xml:space="preserve">16th century | Western Christianity</x:t>
        </x:is>
      </x:c>
      <x:c r="M445" s="231" t="inlineStr">
        <x:is>
          <x:t xml:space="preserve">Martin Luther; Calvin; Scripture; Justification; Trent; Absorbed / related source concepts: Lutheran Reformation; Reformed Reformation</x:t>
        </x:is>
      </x:c>
      <x:c r="N445" s="231" t="inlineStr">
        <x:is>
          <x:t xml:space="preserve">Idea</x:t>
        </x:is>
      </x:c>
      <x:c r="O445" s="231" t="str">
        <x:v>v16 approved rarity decision: Legendary -&gt; Extraordinary. User chose Extraordinary rather than Legendary for the broad movement's planned art treatment. Component scores and the original scoring rationale are unchanged; diagnostic differences remain for the later calibration pass. This approves rarity only, not finished artwork or a hero-art budget. Earlier rarity notes are historical.</x:v>
      </x:c>
      <x:c r="P445" s="231" t="inlineStr">
        <x:is>
          <x:t xml:space="preserve">About this subject / absorbed material:
• Lutheran Reformation: Reform centered on Luther and allied territories emphasized justification by faith, evangelical preaching, vernacular Scripture, and reformed worship. Context: 16th century | Lutheran / Protestant. Source carried forward (not reverified): https://en.wikisource.org/wiki/1911_Encyclop%C3%A6dia_Britannica/Reformation%2C_The
• Reformed Reformation: Swiss and Reformed churches developed distinctive approaches to worship, covenant, discipline, sacraments, and God's sovereignty. Context: 16th century | Reformed / Protestant. Source carried forward (not reverified): https://en.wikisource.org/wiki/1911_Encyclop%C3%A6dia_Britannica/Reformation%2C_The</x:t>
        </x:is>
      </x:c>
      <x:c r="Q445" s="247" t="inlineStr">
        <x:is>
          <x:t xml:space="preserve">Use the traditional Ninety-Five Theses posting as an emblematic scene: a pale document against tall wooden church doors, with a hand and hammer at the edge and people beginning to read. Keep Luther's face secondary; avoid a scholar portrait or Worms chamber, and do not imply that one posting represents every strand of the movement.</x:t>
        </x:is>
      </x:c>
      <x:c r="R445" s="247" t="inlineStr">
        <x:is>
          <x:t xml:space="preserve">Anticipation and the tension of public challenge; gathering curiosity and consequential change. Avoid uncomplicated triumph, a personality cult, or destructive spectacle.</x:t>
        </x:is>
      </x:c>
      <x:c r="S445" s="214" t="inlineStr">
        <x:is>
          <x:t xml:space="preserve">Open for review</x:t>
        </x:is>
      </x:c>
    </x:row>
    <x:row r="446" s="202" customFormat="1" ht="51" customHeight="1">
      <x:c r="A446" s="231" t="inlineStr">
        <x:is>
          <x:t xml:space="preserve">CM-015</x:t>
        </x:is>
      </x:c>
      <x:c r="B446" s="231" t="inlineStr">
        <x:is>
          <x:t xml:space="preserve">Anabaptist Movement</x:t>
        </x:is>
      </x:c>
      <x:c r="C446" s="231" t="inlineStr">
        <x:is>
          <x:t xml:space="preserve">Church History</x:t>
        </x:is>
      </x:c>
      <x:c r="D446" s="231" t="inlineStr">
        <x:is>
          <x:t xml:space="preserve">Controversies &amp; Movements — Christian History</x:t>
        </x:is>
      </x:c>
      <x:c r="E446" s="231" t="inlineStr">
        <x:is>
          <x:t xml:space="preserve">Reform Movement</x:t>
        </x:is>
      </x:c>
      <x:c r="F446" s="231" t="inlineStr">
        <x:is>
          <x:t xml:space="preserve">Anabaptists emphasized believers' baptism and voluntary church membership, with many communities also stressing nonviolence and separation from state churches.</x:t>
        </x:is>
      </x:c>
      <x:c r="G446" s="231" t="n">
        <x:v>4</x:v>
      </x:c>
      <x:c r="H446" s="231" t="inlineStr">
        <x:is>
          <x:t xml:space="preserve">4 — Major</x:t>
        </x:is>
      </x:c>
      <x:c r="I446" s="231" t="inlineStr">
        <x:is>
          <x:t xml:space="preserve">Exceptional</x:t>
        </x:is>
      </x:c>
      <x:c r="J446" s="231" t="str">
        <x:v>Common</x:v>
      </x:c>
      <x:c r="K446" s="231" t="inlineStr">
        <x:is>
          <x:t xml:space="preserve">Maybe</x:t>
        </x:is>
      </x:c>
      <x:c r="L446" s="231" t="inlineStr">
        <x:is>
          <x:t xml:space="preserve">16th century | Anabaptist / Radical Reformation</x:t>
        </x:is>
      </x:c>
      <x:c r="M446" s="231" t="inlineStr">
        <x:is>
          <x:t xml:space="preserve">Believers' Baptism; Mennonites; Radical Reformation; Martyrdom; Absorbed / related source concepts: Radical Reformation</x:t>
        </x:is>
      </x:c>
      <x:c r="N446" s="231" t="inlineStr">
        <x:is>
          <x:t xml:space="preserve">Idea</x:t>
        </x:is>
      </x:c>
      <x:c r="O446" s="231"/>
      <x:c r="P446" s="231" t="inlineStr">
        <x:is>
          <x:t xml:space="preserve">Related context — distinct accounts, practices or background:
• Radical Reformation: A diverse cluster of movements pushed beyond magisterial Protestant reform on baptism, church–state relations, discipleship, and restoration of the early Church. Context: 16th century | Radical Protestant. Editorial nuance: This is an umbrella label for diverse groups rather than one unified movement. Source carried forward (not reverified): https://en.wikisource.org/wiki/1911_Encyclop%C3%A6dia_Britannica/Reformation%2C_The</x:t>
        </x:is>
      </x:c>
      <x:c r="Q446" s="247" t="n"/>
      <x:c r="R446" s="247" t="n"/>
      <x:c r="S446" s="214" t="inlineStr">
        <x:is>
          <x:t xml:space="preserve">Open for review</x:t>
        </x:is>
      </x:c>
    </x:row>
    <x:row r="447" s="202" customFormat="1" ht="25.5" customHeight="1">
      <x:c r="A447" s="231" t="inlineStr">
        <x:is>
          <x:t xml:space="preserve">CM-016</x:t>
        </x:is>
      </x:c>
      <x:c r="B447" s="231" t="inlineStr">
        <x:is>
          <x:t xml:space="preserve">Unitarianism</x:t>
        </x:is>
      </x:c>
      <x:c r="C447" s="231" t="inlineStr">
        <x:is>
          <x:t xml:space="preserve">Church History</x:t>
        </x:is>
      </x:c>
      <x:c r="D447" s="231" t="inlineStr">
        <x:is>
          <x:t xml:space="preserve">Controversies &amp; Movements — Christian History</x:t>
        </x:is>
      </x:c>
      <x:c r="E447" s="231" t="inlineStr">
        <x:is>
          <x:t xml:space="preserve">Theological Movement</x:t>
        </x:is>
      </x:c>
      <x:c r="F447" s="231" t="inlineStr">
        <x:is>
          <x:t xml:space="preserve">A Christian anti-Trinitarian movement that emerged prominently during and after the Reformation, emphasizing the unity of God and developing influential churches in Transylvania, Britain, and the United States.</x:t>
        </x:is>
      </x:c>
      <x:c r="G447" s="231" t="n">
        <x:v>4</x:v>
      </x:c>
      <x:c r="H447" s="231" t="inlineStr">
        <x:is>
          <x:t xml:space="preserve">4 — Major</x:t>
        </x:is>
      </x:c>
      <x:c r="I447" s="231" t="inlineStr">
        <x:is>
          <x:t xml:space="preserve">High</x:t>
        </x:is>
      </x:c>
      <x:c r="J447" s="231" t="str">
        <x:v>Common</x:v>
      </x:c>
      <x:c r="K447" s="231" t="inlineStr">
        <x:is>
          <x:t xml:space="preserve">No</x:t>
        </x:is>
      </x:c>
      <x:c r="L447" s="231" t="inlineStr">
        <x:is>
          <x:t xml:space="preserve">16th century onward | European and Anglo-American Christianity</x:t>
        </x:is>
      </x:c>
      <x:c r="M447" s="231" t="inlineStr">
        <x:is>
          <x:t xml:space="preserve">Trinity; Socinianism; Michael Servetus; Francis Dávid; Liberal Christianity</x:t>
        </x:is>
      </x:c>
      <x:c r="N447" s="231" t="inlineStr">
        <x:is>
          <x:t xml:space="preserve">Idea</x:t>
        </x:is>
      </x:c>
      <x:c r="O447" s="231" t="str">
        <x:v>Historic Christian Unitarianism should be distinguished from contemporary Unitarian Universalism, which is broader and no longer uniformly Christian.</x:v>
      </x:c>
      <x:c r="P447" s="231" t="n"/>
      <x:c r="Q447" s="247" t="n"/>
      <x:c r="R447" s="247" t="n"/>
      <x:c r="S447" s="214" t="inlineStr">
        <x:is>
          <x:t xml:space="preserve">Open for review</x:t>
        </x:is>
      </x:c>
    </x:row>
    <x:row r="448" s="202" customFormat="1" ht="25.5" customHeight="1">
      <x:c r="A448" s="231" t="inlineStr">
        <x:is>
          <x:t xml:space="preserve">CM-017</x:t>
        </x:is>
      </x:c>
      <x:c r="B448" s="231" t="inlineStr">
        <x:is>
          <x:t xml:space="preserve">English Reformation</x:t>
        </x:is>
      </x:c>
      <x:c r="C448" s="231" t="inlineStr">
        <x:is>
          <x:t xml:space="preserve">Church History</x:t>
        </x:is>
      </x:c>
      <x:c r="D448" s="231" t="inlineStr">
        <x:is>
          <x:t xml:space="preserve">Controversies &amp; Movements — Christian History</x:t>
        </x:is>
      </x:c>
      <x:c r="E448" s="231" t="inlineStr">
        <x:is>
          <x:t xml:space="preserve">Reform Movement</x:t>
        </x:is>
      </x:c>
      <x:c r="F448" s="231" t="inlineStr">
        <x:is>
          <x:t xml:space="preserve">England's break with papal jurisdiction developed into a distinctive national Reformation shaped by royal policy, Protestant theology, liturgical reform, and later conflict.</x:t>
        </x:is>
      </x:c>
      <x:c r="G448" s="231" t="n">
        <x:v>5</x:v>
      </x:c>
      <x:c r="H448" s="231" t="inlineStr">
        <x:is>
          <x:t xml:space="preserve">5 — Foundational</x:t>
        </x:is>
      </x:c>
      <x:c r="I448" s="231" t="inlineStr">
        <x:is>
          <x:t xml:space="preserve">Exceptional</x:t>
        </x:is>
      </x:c>
      <x:c r="J448" s="231" t="str">
        <x:v>Uncommon</x:v>
      </x:c>
      <x:c r="K448" s="231" t="inlineStr">
        <x:is>
          <x:t xml:space="preserve">Yes</x:t>
        </x:is>
      </x:c>
      <x:c r="L448" s="231" t="inlineStr">
        <x:is>
          <x:t xml:space="preserve">16th century | Anglican / English Christianity</x:t>
        </x:is>
      </x:c>
      <x:c r="M448" s="231" t="inlineStr">
        <x:is>
          <x:t xml:space="preserve">Henry VIII; Edward VI; Elizabeth I; Book of Common Prayer</x:t>
        </x:is>
      </x:c>
      <x:c r="N448" s="231" t="inlineStr">
        <x:is>
          <x:t xml:space="preserve">Idea</x:t>
        </x:is>
      </x:c>
      <x:c r="O448" s="231"/>
      <x:c r="P448" s="231" t="n"/>
      <x:c r="Q448" s="247" t="n"/>
      <x:c r="R448" s="247" t="n"/>
      <x:c r="S448" s="214" t="inlineStr">
        <x:is>
          <x:t xml:space="preserve">Open for review</x:t>
        </x:is>
      </x:c>
    </x:row>
    <x:row r="449" s="202" customFormat="1" ht="38.25" customHeight="1">
      <x:c r="A449" s="231" t="inlineStr">
        <x:is>
          <x:t xml:space="preserve">CM-018</x:t>
        </x:is>
      </x:c>
      <x:c r="B449" s="231" t="inlineStr">
        <x:is>
          <x:t xml:space="preserve">Catholic Reformation / Counter-Reformation</x:t>
        </x:is>
      </x:c>
      <x:c r="C449" s="231" t="inlineStr">
        <x:is>
          <x:t xml:space="preserve">Church History</x:t>
        </x:is>
      </x:c>
      <x:c r="D449" s="231" t="inlineStr">
        <x:is>
          <x:t xml:space="preserve">Controversies &amp; Movements — Christian History</x:t>
        </x:is>
      </x:c>
      <x:c r="E449" s="231" t="inlineStr">
        <x:is>
          <x:t xml:space="preserve">Reform Movement</x:t>
        </x:is>
      </x:c>
      <x:c r="F449" s="231" t="inlineStr">
        <x:is>
          <x:t xml:space="preserve">Catholic renewal combined doctrinal clarification, new religious orders, education, missionary expansion, and internal reform in response to late-medieval problems and Protestantism.</x:t>
        </x:is>
      </x:c>
      <x:c r="G449" s="231" t="n">
        <x:v>5</x:v>
      </x:c>
      <x:c r="H449" s="231" t="inlineStr">
        <x:is>
          <x:t xml:space="preserve">5 — Foundational</x:t>
        </x:is>
      </x:c>
      <x:c r="I449" s="231" t="inlineStr">
        <x:is>
          <x:t xml:space="preserve">Exceptional</x:t>
        </x:is>
      </x:c>
      <x:c r="J449" s="231" t="str">
        <x:v>Rare</x:v>
      </x:c>
      <x:c r="K449" s="231" t="inlineStr">
        <x:is>
          <x:t xml:space="preserve">Yes</x:t>
        </x:is>
      </x:c>
      <x:c r="L449" s="231" t="inlineStr">
        <x:is>
          <x:t xml:space="preserve">16th–17th centuries | Roman Catholic</x:t>
        </x:is>
      </x:c>
      <x:c r="M449" s="231" t="inlineStr">
        <x:is>
          <x:t xml:space="preserve">Council of Trent; Jesuits; Ignatius of Loyola; Protestant Reformation</x:t>
        </x:is>
      </x:c>
      <x:c r="N449" s="231" t="inlineStr">
        <x:is>
          <x:t xml:space="preserve">Idea</x:t>
        </x:is>
      </x:c>
      <x:c r="O449" s="231"/>
      <x:c r="P449" s="231" t="n"/>
      <x:c r="Q449" s="247" t="n"/>
      <x:c r="R449" s="247" t="n"/>
      <x:c r="S449" s="214" t="inlineStr">
        <x:is>
          <x:t xml:space="preserve">Open for review</x:t>
        </x:is>
      </x:c>
    </x:row>
    <x:row r="450" s="202" customFormat="1" ht="51" customHeight="1">
      <x:c r="A450" s="231" t="inlineStr">
        <x:is>
          <x:t xml:space="preserve">CM-019</x:t>
        </x:is>
      </x:c>
      <x:c r="B450" s="231" t="inlineStr">
        <x:is>
          <x:t xml:space="preserve">Arminian Controversy</x:t>
        </x:is>
      </x:c>
      <x:c r="C450" s="231" t="inlineStr">
        <x:is>
          <x:t xml:space="preserve">Church History</x:t>
        </x:is>
      </x:c>
      <x:c r="D450" s="231" t="inlineStr">
        <x:is>
          <x:t xml:space="preserve">Controversies &amp; Movements — Christian History</x:t>
        </x:is>
      </x:c>
      <x:c r="E450" s="231" t="inlineStr">
        <x:is>
          <x:t xml:space="preserve">Soteriological Controversy</x:t>
        </x:is>
      </x:c>
      <x:c r="F450" s="231" t="inlineStr">
        <x:is>
          <x:t xml:space="preserve">Dutch Reformed debate over election, grace, atonement, and perseverance culminated in the Remonstrance and the Synod of Dort.</x:t>
        </x:is>
      </x:c>
      <x:c r="G450" s="231" t="n">
        <x:v>4</x:v>
      </x:c>
      <x:c r="H450" s="231" t="inlineStr">
        <x:is>
          <x:t xml:space="preserve">4 — Major</x:t>
        </x:is>
      </x:c>
      <x:c r="I450" s="231" t="inlineStr">
        <x:is>
          <x:t xml:space="preserve">High</x:t>
        </x:is>
      </x:c>
      <x:c r="J450" s="231" t="str">
        <x:v>Common</x:v>
      </x:c>
      <x:c r="K450" s="231" t="inlineStr">
        <x:is>
          <x:t xml:space="preserve">No</x:t>
        </x:is>
      </x:c>
      <x:c r="L450" s="231" t="inlineStr">
        <x:is>
          <x:t xml:space="preserve">early 17th century | Reformed / Remonstrant Protestantism</x:t>
        </x:is>
      </x:c>
      <x:c r="M450" s="231" t="inlineStr">
        <x:is>
          <x:t xml:space="preserve">Arminius; Synod of Dort; Calvinism; Predestination</x:t>
        </x:is>
      </x:c>
      <x:c r="N450" s="231" t="inlineStr">
        <x:is>
          <x:t xml:space="preserve">Idea</x:t>
        </x:is>
      </x:c>
      <x:c r="O450" s="231"/>
      <x:c r="P450" s="231" t="n"/>
      <x:c r="Q450" s="247" t="n"/>
      <x:c r="R450" s="247" t="n"/>
      <x:c r="S450" s="214" t="inlineStr">
        <x:is>
          <x:t xml:space="preserve">Open for review</x:t>
        </x:is>
      </x:c>
    </x:row>
    <x:row r="451" s="202" customFormat="1" ht="25.5" customHeight="1">
      <x:c r="A451" s="231" t="inlineStr">
        <x:is>
          <x:t xml:space="preserve">CM-020</x:t>
        </x:is>
      </x:c>
      <x:c r="B451" s="231" t="inlineStr">
        <x:is>
          <x:t xml:space="preserve">Puritan Movement</x:t>
        </x:is>
      </x:c>
      <x:c r="C451" s="231" t="inlineStr">
        <x:is>
          <x:t xml:space="preserve">Church History</x:t>
        </x:is>
      </x:c>
      <x:c r="D451" s="231" t="inlineStr">
        <x:is>
          <x:t xml:space="preserve">Controversies &amp; Movements — Christian History</x:t>
        </x:is>
      </x:c>
      <x:c r="E451" s="231" t="inlineStr">
        <x:is>
          <x:t xml:space="preserve">Reform Movement</x:t>
        </x:is>
      </x:c>
      <x:c r="F451" s="231" t="inlineStr">
        <x:is>
          <x:t xml:space="preserve">Puritans sought further reform of English Protestant worship, discipline, preaching, and personal holiness, eventually producing several distinct traditions.</x:t>
        </x:is>
      </x:c>
      <x:c r="G451" s="231" t="n">
        <x:v>4</x:v>
      </x:c>
      <x:c r="H451" s="231" t="inlineStr">
        <x:is>
          <x:t xml:space="preserve">4 — Major</x:t>
        </x:is>
      </x:c>
      <x:c r="I451" s="231" t="inlineStr">
        <x:is>
          <x:t xml:space="preserve">Exceptional</x:t>
        </x:is>
      </x:c>
      <x:c r="J451" s="231" t="str">
        <x:v>Common</x:v>
      </x:c>
      <x:c r="K451" s="231" t="inlineStr">
        <x:is>
          <x:t xml:space="preserve">Maybe</x:t>
        </x:is>
      </x:c>
      <x:c r="L451" s="231" t="inlineStr">
        <x:is>
          <x:t xml:space="preserve">16th–17th centuries | English and colonial Protestantism</x:t>
        </x:is>
      </x:c>
      <x:c r="M451" s="231" t="inlineStr">
        <x:is>
          <x:t xml:space="preserve">Church of England; Separatists; Presbyterianism; Congregationalism</x:t>
        </x:is>
      </x:c>
      <x:c r="N451" s="231" t="inlineStr">
        <x:is>
          <x:t xml:space="preserve">Idea</x:t>
        </x:is>
      </x:c>
      <x:c r="O451" s="231"/>
      <x:c r="P451" s="231" t="n"/>
      <x:c r="Q451" s="247" t="n"/>
      <x:c r="R451" s="247" t="n"/>
      <x:c r="S451" s="214" t="inlineStr">
        <x:is>
          <x:t xml:space="preserve">Open for review</x:t>
        </x:is>
      </x:c>
    </x:row>
    <x:row r="452" s="202" customFormat="1" ht="25.5" customHeight="1">
      <x:c r="A452" s="231" t="inlineStr">
        <x:is>
          <x:t xml:space="preserve">CM-021</x:t>
        </x:is>
      </x:c>
      <x:c r="B452" s="231" t="inlineStr">
        <x:is>
          <x:t xml:space="preserve">Pietism</x:t>
        </x:is>
      </x:c>
      <x:c r="C452" s="231" t="inlineStr">
        <x:is>
          <x:t xml:space="preserve">Church History</x:t>
        </x:is>
      </x:c>
      <x:c r="D452" s="231" t="inlineStr">
        <x:is>
          <x:t xml:space="preserve">Controversies &amp; Movements — Christian History</x:t>
        </x:is>
      </x:c>
      <x:c r="E452" s="231" t="inlineStr">
        <x:is>
          <x:t xml:space="preserve">Renewal Movement</x:t>
        </x:is>
      </x:c>
      <x:c r="F452" s="231" t="inlineStr">
        <x:is>
          <x:t xml:space="preserve">Pietism sought renewal of Lutheran Christianity through Bible study, personal conversion, lay participation, practical holiness, and mission.</x:t>
        </x:is>
      </x:c>
      <x:c r="G452" s="231" t="n">
        <x:v>4</x:v>
      </x:c>
      <x:c r="H452" s="231" t="inlineStr">
        <x:is>
          <x:t xml:space="preserve">4 — Major</x:t>
        </x:is>
      </x:c>
      <x:c r="I452" s="231" t="inlineStr">
        <x:is>
          <x:t xml:space="preserve">High</x:t>
        </x:is>
      </x:c>
      <x:c r="J452" s="231" t="str">
        <x:v>Common</x:v>
      </x:c>
      <x:c r="K452" s="231" t="inlineStr">
        <x:is>
          <x:t xml:space="preserve">No</x:t>
        </x:is>
      </x:c>
      <x:c r="L452" s="231" t="inlineStr">
        <x:is>
          <x:t xml:space="preserve">late 17th–18th centuries | Lutheran / Protestant</x:t>
        </x:is>
      </x:c>
      <x:c r="M452" s="231" t="inlineStr">
        <x:is>
          <x:t xml:space="preserve">Spener; Francke; Moravians; Bible Study; Mission</x:t>
        </x:is>
      </x:c>
      <x:c r="N452" s="231" t="inlineStr">
        <x:is>
          <x:t xml:space="preserve">Idea</x:t>
        </x:is>
      </x:c>
      <x:c r="O452" s="231"/>
      <x:c r="P452" s="231" t="n"/>
      <x:c r="Q452" s="247" t="n"/>
      <x:c r="R452" s="247" t="n"/>
      <x:c r="S452" s="214" t="inlineStr">
        <x:is>
          <x:t xml:space="preserve">Open for review</x:t>
        </x:is>
      </x:c>
    </x:row>
    <x:row r="453" s="202" customFormat="1" ht="51" customHeight="1">
      <x:c r="A453" s="231" t="inlineStr">
        <x:is>
          <x:t xml:space="preserve">CM-022</x:t>
        </x:is>
      </x:c>
      <x:c r="B453" s="231" t="inlineStr">
        <x:is>
          <x:t xml:space="preserve">First Great Awakening</x:t>
        </x:is>
      </x:c>
      <x:c r="C453" s="231" t="inlineStr">
        <x:is>
          <x:t xml:space="preserve">Church History</x:t>
        </x:is>
      </x:c>
      <x:c r="D453" s="231" t="inlineStr">
        <x:is>
          <x:t xml:space="preserve">Controversies &amp; Movements — Christian History</x:t>
        </x:is>
      </x:c>
      <x:c r="E453" s="231" t="inlineStr">
        <x:is>
          <x:t xml:space="preserve">Revival Movement</x:t>
        </x:is>
      </x:c>
      <x:c r="F453" s="231" t="inlineStr">
        <x:is>
          <x:t xml:space="preserve">Intercolonial revivals emphasized conversion, itinerant preaching, and experiential faith while reshaping Protestant institutions in British North America.</x:t>
        </x:is>
      </x:c>
      <x:c r="G453" s="231" t="n">
        <x:v>4</x:v>
      </x:c>
      <x:c r="H453" s="231" t="inlineStr">
        <x:is>
          <x:t xml:space="preserve">4 — Major</x:t>
        </x:is>
      </x:c>
      <x:c r="I453" s="231" t="inlineStr">
        <x:is>
          <x:t xml:space="preserve">Exceptional</x:t>
        </x:is>
      </x:c>
      <x:c r="J453" s="231" t="str">
        <x:v>Uncommon</x:v>
      </x:c>
      <x:c r="K453" s="231" t="inlineStr">
        <x:is>
          <x:t xml:space="preserve">Maybe</x:t>
        </x:is>
      </x:c>
      <x:c r="L453" s="231" t="inlineStr">
        <x:is>
          <x:t xml:space="preserve">1730s–1740s | Anglo-American Protestantism</x:t>
        </x:is>
      </x:c>
      <x:c r="M453" s="231" t="inlineStr">
        <x:is>
          <x:t xml:space="preserve">Jonathan Edwards; George Whitefield; Revivalism; Evangelicalism</x:t>
        </x:is>
      </x:c>
      <x:c r="N453" s="231" t="inlineStr">
        <x:is>
          <x:t xml:space="preserve">Idea</x:t>
        </x:is>
      </x:c>
      <x:c r="O453" s="231" t="str">
        <x:v>v20: User approved the v19 rarity baseline: Common → Uncommon. Tier approved; artwork completion is not implied. Rationale and conditions: Rarity Review.</x:v>
      </x:c>
      <x:c r="P453" s="231" t="n"/>
      <x:c r="Q453" s="247" t="n"/>
      <x:c r="R453" s="247" t="n"/>
      <x:c r="S453" s="214" t="inlineStr">
        <x:is>
          <x:t xml:space="preserve">Open for review</x:t>
        </x:is>
      </x:c>
    </x:row>
    <x:row r="454" s="202" customFormat="1" ht="25.5" customHeight="1">
      <x:c r="A454" s="231" t="inlineStr">
        <x:is>
          <x:t xml:space="preserve">CM-023</x:t>
        </x:is>
      </x:c>
      <x:c r="B454" s="231" t="inlineStr">
        <x:is>
          <x:t xml:space="preserve">Evangelical Movement</x:t>
        </x:is>
      </x:c>
      <x:c r="C454" s="231" t="inlineStr">
        <x:is>
          <x:t xml:space="preserve">Church History</x:t>
        </x:is>
      </x:c>
      <x:c r="D454" s="231" t="inlineStr">
        <x:is>
          <x:t xml:space="preserve">Controversies &amp; Movements — Christian History</x:t>
        </x:is>
      </x:c>
      <x:c r="E454" s="231" t="inlineStr">
        <x:is>
          <x:t xml:space="preserve">Renewal / Transdenominational Movement</x:t>
        </x:is>
      </x:c>
      <x:c r="F454" s="231" t="inlineStr">
        <x:is>
          <x:t xml:space="preserve">Evangelicalism developed as a transdenominational Protestant movement emphasizing conversion, biblical authority, Christ's saving work, and evangelistic activism.</x:t>
        </x:is>
      </x:c>
      <x:c r="G454" s="231" t="n">
        <x:v>5</x:v>
      </x:c>
      <x:c r="H454" s="231" t="inlineStr">
        <x:is>
          <x:t xml:space="preserve">5 — Foundational</x:t>
        </x:is>
      </x:c>
      <x:c r="I454" s="231" t="inlineStr">
        <x:is>
          <x:t xml:space="preserve">Exceptional</x:t>
        </x:is>
      </x:c>
      <x:c r="J454" s="231" t="str">
        <x:v>Uncommon</x:v>
      </x:c>
      <x:c r="K454" s="231" t="inlineStr">
        <x:is>
          <x:t xml:space="preserve">Maybe</x:t>
        </x:is>
      </x:c>
      <x:c r="L454" s="231" t="inlineStr">
        <x:is>
          <x:t xml:space="preserve">18th century onward | Global Protestantism</x:t>
        </x:is>
      </x:c>
      <x:c r="M454" s="231" t="inlineStr">
        <x:is>
          <x:t xml:space="preserve">Great Awakening; Revivalism; Mission; Fundamentalism</x:t>
        </x:is>
      </x:c>
      <x:c r="N454" s="231" t="inlineStr">
        <x:is>
          <x:t xml:space="preserve">Idea</x:t>
        </x:is>
      </x:c>
      <x:c r="O454" s="231" t="str">
        <x:v>Evangelicalism is internally diverse and should not be equated with a single denomination or modern political identity.</x:v>
      </x:c>
      <x:c r="P454" s="231" t="n"/>
      <x:c r="Q454" s="247" t="n"/>
      <x:c r="R454" s="247" t="n"/>
      <x:c r="S454" s="214" t="inlineStr">
        <x:is>
          <x:t xml:space="preserve">Open for review</x:t>
        </x:is>
      </x:c>
    </x:row>
    <x:row r="455" s="202" customFormat="1" ht="38.25" customHeight="1">
      <x:c r="A455" s="231" t="inlineStr">
        <x:is>
          <x:t xml:space="preserve">CM-024</x:t>
        </x:is>
      </x:c>
      <x:c r="B455" s="231" t="inlineStr">
        <x:is>
          <x:t xml:space="preserve">Oxford Movement</x:t>
        </x:is>
      </x:c>
      <x:c r="C455" s="231" t="inlineStr">
        <x:is>
          <x:t xml:space="preserve">Church History</x:t>
        </x:is>
      </x:c>
      <x:c r="D455" s="231" t="inlineStr">
        <x:is>
          <x:t xml:space="preserve">Controversies &amp; Movements — Christian History</x:t>
        </x:is>
      </x:c>
      <x:c r="E455" s="231" t="inlineStr">
        <x:is>
          <x:t xml:space="preserve">Reform Movement</x:t>
        </x:is>
      </x:c>
      <x:c r="F455" s="231" t="inlineStr">
        <x:is>
          <x:t xml:space="preserve">The Oxford Movement sought to recover the Church of England's catholic inheritance through patristics, apostolic succession, sacramental theology, and liturgical renewal.</x:t>
        </x:is>
      </x:c>
      <x:c r="G455" s="231" t="n">
        <x:v>4</x:v>
      </x:c>
      <x:c r="H455" s="231" t="inlineStr">
        <x:is>
          <x:t xml:space="preserve">4 — Major</x:t>
        </x:is>
      </x:c>
      <x:c r="I455" s="231" t="inlineStr">
        <x:is>
          <x:t xml:space="preserve">Exceptional</x:t>
        </x:is>
      </x:c>
      <x:c r="J455" s="231" t="str">
        <x:v>Common</x:v>
      </x:c>
      <x:c r="K455" s="231" t="inlineStr">
        <x:is>
          <x:t xml:space="preserve">Maybe</x:t>
        </x:is>
      </x:c>
      <x:c r="L455" s="231" t="inlineStr">
        <x:is>
          <x:t xml:space="preserve">1830s–1840s and aftermath | Anglican</x:t>
        </x:is>
      </x:c>
      <x:c r="M455" s="231" t="inlineStr">
        <x:is>
          <x:t xml:space="preserve">John Henry Newman; Tracts for the Times; Anglo-Catholicism; Patristics</x:t>
        </x:is>
      </x:c>
      <x:c r="N455" s="231" t="inlineStr">
        <x:is>
          <x:t xml:space="preserve">Idea</x:t>
        </x:is>
      </x:c>
      <x:c r="O455" s="231"/>
      <x:c r="P455" s="231" t="n"/>
      <x:c r="Q455" s="247" t="n"/>
      <x:c r="R455" s="247" t="n"/>
      <x:c r="S455" s="214" t="inlineStr">
        <x:is>
          <x:t xml:space="preserve">Open for review</x:t>
        </x:is>
      </x:c>
    </x:row>
    <x:row r="456" s="202" customFormat="1" ht="38.25" customHeight="1">
      <x:c r="A456" s="231" t="inlineStr">
        <x:is>
          <x:t xml:space="preserve">CM-025</x:t>
        </x:is>
      </x:c>
      <x:c r="B456" s="231" t="inlineStr">
        <x:is>
          <x:t xml:space="preserve">Restoration Movement</x:t>
        </x:is>
      </x:c>
      <x:c r="C456" s="231" t="inlineStr">
        <x:is>
          <x:t xml:space="preserve">Church History</x:t>
        </x:is>
      </x:c>
      <x:c r="D456" s="231" t="inlineStr">
        <x:is>
          <x:t xml:space="preserve">Controversies &amp; Movements — Christian History</x:t>
        </x:is>
      </x:c>
      <x:c r="E456" s="231" t="inlineStr">
        <x:is>
          <x:t xml:space="preserve">Restorationist Movement</x:t>
        </x:is>
      </x:c>
      <x:c r="F456" s="231" t="inlineStr">
        <x:is>
          <x:t xml:space="preserve">Stone–Campbell churches pursued Christian unity by attempting to restore New Testament patterns while minimizing denominational labels and inherited creeds.</x:t>
        </x:is>
      </x:c>
      <x:c r="G456" s="231" t="n">
        <x:v>3</x:v>
      </x:c>
      <x:c r="H456" s="231" t="inlineStr">
        <x:is>
          <x:t xml:space="preserve">3 — Significant</x:t>
        </x:is>
      </x:c>
      <x:c r="I456" s="231" t="inlineStr">
        <x:is>
          <x:t xml:space="preserve">High</x:t>
        </x:is>
      </x:c>
      <x:c r="J456" s="231" t="str">
        <x:v>Common</x:v>
      </x:c>
      <x:c r="K456" s="231" t="inlineStr">
        <x:is>
          <x:t xml:space="preserve">No</x:t>
        </x:is>
      </x:c>
      <x:c r="L456" s="231" t="inlineStr">
        <x:is>
          <x:t xml:space="preserve">early 19th century onward | American Restorationist Protestantism</x:t>
        </x:is>
      </x:c>
      <x:c r="M456" s="231" t="inlineStr">
        <x:is>
          <x:t xml:space="preserve">Alexander Campbell; Barton W. Stone; Baptism; Christian Unity</x:t>
        </x:is>
      </x:c>
      <x:c r="N456" s="231" t="inlineStr">
        <x:is>
          <x:t xml:space="preserve">Idea</x:t>
        </x:is>
      </x:c>
      <x:c r="O456" s="231"/>
      <x:c r="P456" s="231" t="n"/>
      <x:c r="Q456" s="247" t="n"/>
      <x:c r="R456" s="247" t="n"/>
      <x:c r="S456" s="214" t="inlineStr">
        <x:is>
          <x:t xml:space="preserve">Open for review</x:t>
        </x:is>
      </x:c>
    </x:row>
    <x:row r="457" s="202" customFormat="1" ht="25.5" customHeight="1">
      <x:c r="A457" s="231" t="inlineStr">
        <x:is>
          <x:t xml:space="preserve">CM-026</x:t>
        </x:is>
      </x:c>
      <x:c r="B457" s="231" t="inlineStr">
        <x:is>
          <x:t xml:space="preserve">Latter Day Saint Movement</x:t>
        </x:is>
      </x:c>
      <x:c r="C457" s="231" t="inlineStr">
        <x:is>
          <x:t xml:space="preserve">Church History</x:t>
        </x:is>
      </x:c>
      <x:c r="D457" s="231" t="inlineStr">
        <x:is>
          <x:t xml:space="preserve">Controversies &amp; Movements — Christian History</x:t>
        </x:is>
      </x:c>
      <x:c r="E457" s="231" t="inlineStr">
        <x:is>
          <x:t xml:space="preserve">Restorationist Movement</x:t>
        </x:is>
      </x:c>
      <x:c r="F457" s="231" t="inlineStr">
        <x:is>
          <x:t xml:space="preserve">A nineteenth-century restorationist movement founded by Joseph Smith, centered on claims of restored apostolic authority, continuing revelation, and additional scripture including the Book of Mormon.</x:t>
        </x:is>
      </x:c>
      <x:c r="G457" s="231" t="n">
        <x:v>5</x:v>
      </x:c>
      <x:c r="H457" s="231" t="inlineStr">
        <x:is>
          <x:t xml:space="preserve">5 — Foundational</x:t>
        </x:is>
      </x:c>
      <x:c r="I457" s="231" t="inlineStr">
        <x:is>
          <x:t xml:space="preserve">Exceptional</x:t>
        </x:is>
      </x:c>
      <x:c r="J457" s="231" t="str">
        <x:v>Uncommon</x:v>
      </x:c>
      <x:c r="K457" s="231" t="inlineStr">
        <x:is>
          <x:t xml:space="preserve">Maybe</x:t>
        </x:is>
      </x:c>
      <x:c r="L457" s="231" t="inlineStr">
        <x:is>
          <x:t xml:space="preserve">1830 onward | United States and global</x:t>
        </x:is>
      </x:c>
      <x:c r="M457" s="231" t="inlineStr">
        <x:is>
          <x:t xml:space="preserve">Joseph Smith; Book of Mormon; Restorationism; Godhead; Temple Tradition</x:t>
        </x:is>
      </x:c>
      <x:c r="N457" s="231" t="inlineStr">
        <x:is>
          <x:t xml:space="preserve">Idea</x:t>
        </x:is>
      </x:c>
      <x:c r="O457" s="231" t="str">
        <x:v>Latter-day Saints identify as Christian, while their doctrine of the Godhead and other teachings differ substantially from Nicene Christianity. Classify the movement outside Sanctification's shared Nicene core without using pejorative labels.</x:v>
      </x:c>
      <x:c r="P457" s="231" t="n"/>
      <x:c r="Q457" s="247" t="n"/>
      <x:c r="R457" s="247" t="n"/>
      <x:c r="S457" s="214" t="inlineStr">
        <x:is>
          <x:t xml:space="preserve">Open for review</x:t>
        </x:is>
      </x:c>
    </x:row>
    <x:row r="458" s="202" customFormat="1" ht="25.5" customHeight="1">
      <x:c r="A458" s="231" t="inlineStr">
        <x:is>
          <x:t xml:space="preserve">CM-027</x:t>
        </x:is>
      </x:c>
      <x:c r="B458" s="231" t="inlineStr">
        <x:is>
          <x:t xml:space="preserve">Holiness Movement</x:t>
        </x:is>
      </x:c>
      <x:c r="C458" s="231" t="inlineStr">
        <x:is>
          <x:t xml:space="preserve">Church History</x:t>
        </x:is>
      </x:c>
      <x:c r="D458" s="231" t="inlineStr">
        <x:is>
          <x:t xml:space="preserve">Controversies &amp; Movements — Christian History</x:t>
        </x:is>
      </x:c>
      <x:c r="E458" s="231" t="inlineStr">
        <x:is>
          <x:t xml:space="preserve">Renewal Movement</x:t>
        </x:is>
      </x:c>
      <x:c r="F458" s="231" t="inlineStr">
        <x:is>
          <x:t xml:space="preserve">Emerging largely from Methodism, the Holiness movement placed renewed emphasis on entire sanctification and practical holy living.</x:t>
        </x:is>
      </x:c>
      <x:c r="G458" s="231" t="n">
        <x:v>4</x:v>
      </x:c>
      <x:c r="H458" s="231" t="inlineStr">
        <x:is>
          <x:t xml:space="preserve">4 — Major</x:t>
        </x:is>
      </x:c>
      <x:c r="I458" s="231" t="inlineStr">
        <x:is>
          <x:t xml:space="preserve">High</x:t>
        </x:is>
      </x:c>
      <x:c r="J458" s="231" t="str">
        <x:v>Common</x:v>
      </x:c>
      <x:c r="K458" s="231" t="inlineStr">
        <x:is>
          <x:t xml:space="preserve">No</x:t>
        </x:is>
      </x:c>
      <x:c r="L458" s="231" t="inlineStr">
        <x:is>
          <x:t xml:space="preserve">19th century onward | Wesleyan / Protestant</x:t>
        </x:is>
      </x:c>
      <x:c r="M458" s="231" t="inlineStr">
        <x:is>
          <x:t xml:space="preserve">John Wesley; Sanctification; Pentecostalism; Camp Meetings</x:t>
        </x:is>
      </x:c>
      <x:c r="N458" s="231" t="inlineStr">
        <x:is>
          <x:t xml:space="preserve">Idea</x:t>
        </x:is>
      </x:c>
      <x:c r="O458" s="231"/>
      <x:c r="P458" s="231" t="n"/>
      <x:c r="Q458" s="248" t="n"/>
      <x:c r="R458" s="248" t="n"/>
      <x:c r="S458" s="214" t="inlineStr">
        <x:is>
          <x:t xml:space="preserve">Open for review</x:t>
        </x:is>
      </x:c>
    </x:row>
    <x:row r="459" s="202" customFormat="1" ht="25.5" customHeight="1">
      <x:c r="A459" s="231" t="inlineStr">
        <x:is>
          <x:t xml:space="preserve">CM-028</x:t>
        </x:is>
      </x:c>
      <x:c r="B459" s="231" t="inlineStr">
        <x:is>
          <x:t xml:space="preserve">Adventist Movement</x:t>
        </x:is>
      </x:c>
      <x:c r="C459" s="231" t="inlineStr">
        <x:is>
          <x:t xml:space="preserve">Church History</x:t>
        </x:is>
      </x:c>
      <x:c r="D459" s="231" t="inlineStr">
        <x:is>
          <x:t xml:space="preserve">Controversies &amp; Movements — Christian History</x:t>
        </x:is>
      </x:c>
      <x:c r="E459" s="231" t="inlineStr">
        <x:is>
          <x:t xml:space="preserve">Eschatological Movement</x:t>
        </x:is>
      </x:c>
      <x:c r="F459" s="231" t="inlineStr">
        <x:is>
          <x:t xml:space="preserve">Nineteenth-century Adventism grew from intense expectation of Christ's imminent return and later developed into several distinct movements and churches.</x:t>
        </x:is>
      </x:c>
      <x:c r="G459" s="231" t="n">
        <x:v>3</x:v>
      </x:c>
      <x:c r="H459" s="231" t="inlineStr">
        <x:is>
          <x:t xml:space="preserve">3 — Significant</x:t>
        </x:is>
      </x:c>
      <x:c r="I459" s="231" t="inlineStr">
        <x:is>
          <x:t xml:space="preserve">Exceptional</x:t>
        </x:is>
      </x:c>
      <x:c r="J459" s="231" t="str">
        <x:v>Common</x:v>
      </x:c>
      <x:c r="K459" s="231" t="inlineStr">
        <x:is>
          <x:t xml:space="preserve">No</x:t>
        </x:is>
      </x:c>
      <x:c r="L459" s="231" t="inlineStr">
        <x:is>
          <x:t xml:space="preserve">19th century onward | Protestant / Adventist</x:t>
        </x:is>
      </x:c>
      <x:c r="M459" s="231" t="inlineStr">
        <x:is>
          <x:t xml:space="preserve">William Miller; Second Coming; Great Disappointment; Seventh-day Adventism</x:t>
        </x:is>
      </x:c>
      <x:c r="N459" s="231" t="inlineStr">
        <x:is>
          <x:t xml:space="preserve">Idea</x:t>
        </x:is>
      </x:c>
      <x:c r="O459" s="231"/>
      <x:c r="P459" s="231" t="n"/>
      <x:c r="Q459" s="247" t="n"/>
      <x:c r="R459" s="247" t="n"/>
      <x:c r="S459" s="214" t="inlineStr">
        <x:is>
          <x:t xml:space="preserve">Open for review</x:t>
        </x:is>
      </x:c>
    </x:row>
    <x:row r="460" s="202" customFormat="1" ht="25.5" customHeight="1">
      <x:c r="A460" s="231" t="inlineStr">
        <x:is>
          <x:t xml:space="preserve">CM-029</x:t>
        </x:is>
      </x:c>
      <x:c r="B460" s="231" t="inlineStr">
        <x:is>
          <x:t xml:space="preserve">Christian Science</x:t>
        </x:is>
      </x:c>
      <x:c r="C460" s="231" t="inlineStr">
        <x:is>
          <x:t xml:space="preserve">Church History</x:t>
        </x:is>
      </x:c>
      <x:c r="D460" s="231" t="inlineStr">
        <x:is>
          <x:t xml:space="preserve">Controversies &amp; Movements — Christian History</x:t>
        </x:is>
      </x:c>
      <x:c r="E460" s="231" t="inlineStr">
        <x:is>
          <x:t xml:space="preserve">New Religious Movement</x:t>
        </x:is>
      </x:c>
      <x:c r="F460" s="231" t="inlineStr">
        <x:is>
          <x:t xml:space="preserve">A nineteenth-century Christian-derived movement founded by Mary Baker Eddy that interprets the Bible through Science and Health and places distinctive emphasis on spiritual reality and healing through prayer.</x:t>
        </x:is>
      </x:c>
      <x:c r="G460" s="231" t="n">
        <x:v>3</x:v>
      </x:c>
      <x:c r="H460" s="231" t="inlineStr">
        <x:is>
          <x:t xml:space="preserve">3 — Significant</x:t>
        </x:is>
      </x:c>
      <x:c r="I460" s="231" t="inlineStr">
        <x:is>
          <x:t xml:space="preserve">High</x:t>
        </x:is>
      </x:c>
      <x:c r="J460" s="231" t="str">
        <x:v>Common</x:v>
      </x:c>
      <x:c r="K460" s="231" t="inlineStr">
        <x:is>
          <x:t xml:space="preserve">No</x:t>
        </x:is>
      </x:c>
      <x:c r="L460" s="231" t="inlineStr">
        <x:is>
          <x:t xml:space="preserve">19th century onward | United States and global</x:t>
        </x:is>
      </x:c>
      <x:c r="M460" s="231" t="inlineStr">
        <x:is>
          <x:t xml:space="preserve">Mary Baker Eddy; Science and Health; Spiritual Healing; New Religious Movements</x:t>
        </x:is>
      </x:c>
      <x:c r="N460" s="231" t="inlineStr">
        <x:is>
          <x:t xml:space="preserve">Idea</x:t>
        </x:is>
      </x:c>
      <x:c r="O460" s="231" t="str">
        <x:v>Christian Scientists identify their movement as Christian, but its teachings on matter, healing, God, Christ, sin, and salvation differ substantially from historic Nicene formulations. Describe those differences neutrally.</x:v>
      </x:c>
      <x:c r="P460" s="231" t="n"/>
      <x:c r="Q460" s="247" t="n"/>
      <x:c r="R460" s="247" t="n"/>
      <x:c r="S460" s="214" t="inlineStr">
        <x:is>
          <x:t xml:space="preserve">Open for review</x:t>
        </x:is>
      </x:c>
    </x:row>
    <x:row r="461" s="202" customFormat="1" ht="25.5" customHeight="1">
      <x:c r="A461" s="231" t="inlineStr">
        <x:is>
          <x:t xml:space="preserve">CM-030</x:t>
        </x:is>
      </x:c>
      <x:c r="B461" s="231" t="inlineStr">
        <x:is>
          <x:t xml:space="preserve">Jehovah's Witnesses</x:t>
        </x:is>
      </x:c>
      <x:c r="C461" s="231" t="inlineStr">
        <x:is>
          <x:t xml:space="preserve">Church History</x:t>
        </x:is>
      </x:c>
      <x:c r="D461" s="231" t="inlineStr">
        <x:is>
          <x:t xml:space="preserve">Controversies &amp; Movements — Christian History</x:t>
        </x:is>
      </x:c>
      <x:c r="E461" s="231" t="inlineStr">
        <x:is>
          <x:t xml:space="preserve">Restorationist / Millenarian Movement</x:t>
        </x:is>
      </x:c>
      <x:c r="F461" s="231" t="inlineStr">
        <x:is>
          <x:t xml:space="preserve">A movement that developed from the nineteenth-century Bible Student tradition and became known for intensive evangelism, non-Trinitarian theology, and a strong expectation of God's Kingdom.</x:t>
        </x:is>
      </x:c>
      <x:c r="G461" s="231" t="n">
        <x:v>4</x:v>
      </x:c>
      <x:c r="H461" s="231" t="inlineStr">
        <x:is>
          <x:t xml:space="preserve">4 — Major</x:t>
        </x:is>
      </x:c>
      <x:c r="I461" s="231" t="inlineStr">
        <x:is>
          <x:t xml:space="preserve">High</x:t>
        </x:is>
      </x:c>
      <x:c r="J461" s="231" t="str">
        <x:v>Uncommon</x:v>
      </x:c>
      <x:c r="K461" s="231" t="inlineStr">
        <x:is>
          <x:t xml:space="preserve">Maybe</x:t>
        </x:is>
      </x:c>
      <x:c r="L461" s="231" t="inlineStr">
        <x:is>
          <x:t xml:space="preserve">late 19th century onward | United States and global</x:t>
        </x:is>
      </x:c>
      <x:c r="M461" s="231" t="inlineStr">
        <x:is>
          <x:t xml:space="preserve">Charles Taze Russell; Watch Tower; Non-Trinitarianism; Kingdom of God; Millenarianism</x:t>
        </x:is>
      </x:c>
      <x:c r="N461" s="231" t="inlineStr">
        <x:is>
          <x:t xml:space="preserve">Idea</x:t>
        </x:is>
      </x:c>
      <x:c r="O461" s="231" t="str">
        <x:v>Jehovah's Witnesses identify as Christian and explicitly reject the Trinity and the belief that Jesus is Almighty God. Classify the movement outside Sanctification's shared Nicene core while representing its self-understanding accurately.
v20: User approved the v19 rarity baseline: Common → Uncommon. Tier approved; artwork completion is not implied. Rationale and conditions: Rarity Review.</x:v>
      </x:c>
      <x:c r="P461" s="231" t="n"/>
      <x:c r="Q461" s="247" t="n"/>
      <x:c r="R461" s="247" t="n"/>
      <x:c r="S461" s="214" t="inlineStr">
        <x:is>
          <x:t xml:space="preserve">Open for review</x:t>
        </x:is>
      </x:c>
    </x:row>
    <x:row r="462" s="202" customFormat="1" ht="25.5" customHeight="1">
      <x:c r="A462" s="231" t="inlineStr">
        <x:is>
          <x:t xml:space="preserve">CM-031</x:t>
        </x:is>
      </x:c>
      <x:c r="B462" s="231" t="inlineStr">
        <x:is>
          <x:t xml:space="preserve">Social Gospel</x:t>
        </x:is>
      </x:c>
      <x:c r="C462" s="231" t="inlineStr">
        <x:is>
          <x:t xml:space="preserve">Church History</x:t>
        </x:is>
      </x:c>
      <x:c r="D462" s="231" t="inlineStr">
        <x:is>
          <x:t xml:space="preserve">Controversies &amp; Movements — Christian History</x:t>
        </x:is>
      </x:c>
      <x:c r="E462" s="231" t="inlineStr">
        <x:is>
          <x:t xml:space="preserve">Social Reform Movement</x:t>
        </x:is>
      </x:c>
      <x:c r="F462" s="231" t="inlineStr">
        <x:is>
          <x:t xml:space="preserve">Social Gospel advocates applied Christian ethics to poverty, labor, inequality, urban conditions, and systemic social problems.</x:t>
        </x:is>
      </x:c>
      <x:c r="G462" s="231" t="n">
        <x:v>4</x:v>
      </x:c>
      <x:c r="H462" s="231" t="inlineStr">
        <x:is>
          <x:t xml:space="preserve">4 — Major</x:t>
        </x:is>
      </x:c>
      <x:c r="I462" s="231" t="inlineStr">
        <x:is>
          <x:t xml:space="preserve">High</x:t>
        </x:is>
      </x:c>
      <x:c r="J462" s="231" t="str">
        <x:v>Common</x:v>
      </x:c>
      <x:c r="K462" s="231" t="inlineStr">
        <x:is>
          <x:t xml:space="preserve">No</x:t>
        </x:is>
      </x:c>
      <x:c r="L462" s="231" t="inlineStr">
        <x:is>
          <x:t xml:space="preserve">late 19th–early 20th centuries | Mainline Protestant / North American</x:t>
        </x:is>
      </x:c>
      <x:c r="M462" s="231" t="inlineStr">
        <x:is>
          <x:t xml:space="preserve">Walter Rauschenbusch; Social Christianity; Labor; Justice</x:t>
        </x:is>
      </x:c>
      <x:c r="N462" s="231" t="inlineStr">
        <x:is>
          <x:t xml:space="preserve">Idea</x:t>
        </x:is>
      </x:c>
      <x:c r="O462" s="231"/>
      <x:c r="P462" s="231" t="n"/>
      <x:c r="Q462" s="247" t="n"/>
      <x:c r="R462" s="247" t="n"/>
      <x:c r="S462" s="214" t="inlineStr">
        <x:is>
          <x:t xml:space="preserve">Open for review</x:t>
        </x:is>
      </x:c>
    </x:row>
    <x:row r="463" s="202" customFormat="1" ht="25.5" customHeight="1">
      <x:c r="A463" s="231" t="inlineStr">
        <x:is>
          <x:t xml:space="preserve">CM-032</x:t>
        </x:is>
      </x:c>
      <x:c r="B463" s="231" t="inlineStr">
        <x:is>
          <x:t xml:space="preserve">Fundamentalist–Modernist Controversy</x:t>
        </x:is>
      </x:c>
      <x:c r="C463" s="231" t="inlineStr">
        <x:is>
          <x:t xml:space="preserve">Church History</x:t>
        </x:is>
      </x:c>
      <x:c r="D463" s="231" t="inlineStr">
        <x:is>
          <x:t xml:space="preserve">Controversies &amp; Movements — Christian History</x:t>
        </x:is>
      </x:c>
      <x:c r="E463" s="231" t="inlineStr">
        <x:is>
          <x:t xml:space="preserve">Modern Theological Controversy</x:t>
        </x:is>
      </x:c>
      <x:c r="F463" s="231" t="inlineStr">
        <x:is>
          <x:t xml:space="preserve">Early twentieth-century Protestants clashed over biblical authority, miracles, evolution, historical criticism, and theological modernism.</x:t>
        </x:is>
      </x:c>
      <x:c r="G463" s="231" t="n">
        <x:v>5</x:v>
      </x:c>
      <x:c r="H463" s="231" t="inlineStr">
        <x:is>
          <x:t xml:space="preserve">5 — Foundational</x:t>
        </x:is>
      </x:c>
      <x:c r="I463" s="231" t="inlineStr">
        <x:is>
          <x:t xml:space="preserve">Exceptional</x:t>
        </x:is>
      </x:c>
      <x:c r="J463" s="231" t="str">
        <x:v>Uncommon</x:v>
      </x:c>
      <x:c r="K463" s="231" t="inlineStr">
        <x:is>
          <x:t xml:space="preserve">Yes</x:t>
        </x:is>
      </x:c>
      <x:c r="L463" s="231" t="inlineStr">
        <x:is>
          <x:t xml:space="preserve">late 19th–early 20th centuries | North American Protestantism</x:t>
        </x:is>
      </x:c>
      <x:c r="M463" s="231" t="inlineStr">
        <x:is>
          <x:t xml:space="preserve">The Fundamentals; Biblical Inerrancy; Modernism; Evangelicalism</x:t>
        </x:is>
      </x:c>
      <x:c r="N463" s="231" t="inlineStr">
        <x:is>
          <x:t xml:space="preserve">Idea</x:t>
        </x:is>
      </x:c>
      <x:c r="O463" s="231"/>
      <x:c r="P463" s="231" t="n"/>
      <x:c r="Q463" s="247" t="n"/>
      <x:c r="R463" s="247" t="n"/>
      <x:c r="S463" s="214" t="inlineStr">
        <x:is>
          <x:t xml:space="preserve">Open for review</x:t>
        </x:is>
      </x:c>
    </x:row>
    <x:row r="464" s="202" customFormat="1" ht="90" customHeight="1">
      <x:c r="A464" s="231" t="inlineStr">
        <x:is>
          <x:t xml:space="preserve">CM-034</x:t>
        </x:is>
      </x:c>
      <x:c r="B464" s="231" t="inlineStr">
        <x:is>
          <x:t xml:space="preserve">Ecumenical Movement</x:t>
        </x:is>
      </x:c>
      <x:c r="C464" s="231" t="inlineStr">
        <x:is>
          <x:t xml:space="preserve">Church History</x:t>
        </x:is>
      </x:c>
      <x:c r="D464" s="231" t="inlineStr">
        <x:is>
          <x:t xml:space="preserve">Controversies &amp; Movements — Christian History</x:t>
        </x:is>
      </x:c>
      <x:c r="E464" s="231" t="inlineStr">
        <x:is>
          <x:t xml:space="preserve">Unity Movement</x:t>
        </x:is>
      </x:c>
      <x:c r="F464" s="231" t="inlineStr">
        <x:is>
          <x:t xml:space="preserve">Modern ecumenism pursues greater visible unity, cooperation, and theological dialogue among divided Christian churches and traditions.</x:t>
        </x:is>
      </x:c>
      <x:c r="G464" s="231" t="n">
        <x:v>5</x:v>
      </x:c>
      <x:c r="H464" s="231" t="inlineStr">
        <x:is>
          <x:t xml:space="preserve">5 — Foundational</x:t>
        </x:is>
      </x:c>
      <x:c r="I464" s="231" t="inlineStr">
        <x:is>
          <x:t xml:space="preserve">Exceptional</x:t>
        </x:is>
      </x:c>
      <x:c r="J464" s="231" t="str">
        <x:v>Uncommon</x:v>
      </x:c>
      <x:c r="K464" s="231" t="inlineStr">
        <x:is>
          <x:t xml:space="preserve">Yes</x:t>
        </x:is>
      </x:c>
      <x:c r="L464" s="231" t="inlineStr">
        <x:is>
          <x:t xml:space="preserve">19th–21st centuries | Cross-tradition Christianity</x:t>
        </x:is>
      </x:c>
      <x:c r="M464" s="231" t="inlineStr">
        <x:is>
          <x:t xml:space="preserve">World Council of Churches; Vatican II; Christian Unity; Interchurch Dialogue</x:t>
        </x:is>
      </x:c>
      <x:c r="N464" s="231" t="inlineStr">
        <x:is>
          <x:t xml:space="preserve">Idea</x:t>
        </x:is>
      </x:c>
      <x:c r="O464" s="231"/>
      <x:c r="P464" s="231" t="n"/>
      <x:c r="Q464" s="247" t="n"/>
      <x:c r="R464" s="247" t="n"/>
      <x:c r="S464" s="214" t="inlineStr">
        <x:is>
          <x:t xml:space="preserve">Open for review</x:t>
        </x:is>
      </x:c>
    </x:row>
    <x:row r="465" s="202" customFormat="1" ht="25.5" customHeight="1">
      <x:c r="A465" s="231" t="inlineStr">
        <x:is>
          <x:t xml:space="preserve">CM-035</x:t>
        </x:is>
      </x:c>
      <x:c r="B465" s="231" t="inlineStr">
        <x:is>
          <x:t xml:space="preserve">Liberation Theology</x:t>
        </x:is>
      </x:c>
      <x:c r="C465" s="231" t="inlineStr">
        <x:is>
          <x:t xml:space="preserve">Church History</x:t>
        </x:is>
      </x:c>
      <x:c r="D465" s="231" t="inlineStr">
        <x:is>
          <x:t xml:space="preserve">Controversies &amp; Movements — Christian History</x:t>
        </x:is>
      </x:c>
      <x:c r="E465" s="231" t="inlineStr">
        <x:is>
          <x:t xml:space="preserve">Theological Movement</x:t>
        </x:is>
      </x:c>
      <x:c r="F465" s="231" t="inlineStr">
        <x:is>
          <x:t xml:space="preserve">Liberation theologies interpret Scripture and Christian doctrine through sustained engagement with oppression, social structures, justice, and transformative praxis.</x:t>
        </x:is>
      </x:c>
      <x:c r="G465" s="231" t="n">
        <x:v>4</x:v>
      </x:c>
      <x:c r="H465" s="231" t="inlineStr">
        <x:is>
          <x:t xml:space="preserve">4 — Major</x:t>
        </x:is>
      </x:c>
      <x:c r="I465" s="231" t="inlineStr">
        <x:is>
          <x:t xml:space="preserve">High</x:t>
        </x:is>
      </x:c>
      <x:c r="J465" s="231" t="str">
        <x:v>Common</x:v>
      </x:c>
      <x:c r="K465" s="231" t="inlineStr">
        <x:is>
          <x:t xml:space="preserve">No</x:t>
        </x:is>
      </x:c>
      <x:c r="L465" s="231" t="inlineStr">
        <x:is>
          <x:t xml:space="preserve">1960s onward | Global and contextual Christian theologies</x:t>
        </x:is>
      </x:c>
      <x:c r="M465" s="231" t="inlineStr">
        <x:is>
          <x:t xml:space="preserve">Gustavo Gutiérrez; Social Gospel; Structural Sin; Justice</x:t>
        </x:is>
      </x:c>
      <x:c r="N465" s="231" t="inlineStr">
        <x:is>
          <x:t xml:space="preserve">Idea</x:t>
        </x:is>
      </x:c>
      <x:c r="O465" s="231" t="str">
        <x:v>This umbrella category includes distinct Latin American, Black, feminist, womanist, and other contextual liberation theologies; do not collapse them into one identical system.</x:v>
      </x:c>
      <x:c r="P465" s="231" t="n"/>
      <x:c r="Q465" s="247" t="n"/>
      <x:c r="R465" s="247" t="n"/>
      <x:c r="S465" s="214" t="inlineStr">
        <x:is>
          <x:t xml:space="preserve">Open for review</x:t>
        </x:is>
      </x:c>
    </x:row>
    <x:row r="466" s="202" customFormat="1" ht="80" customHeight="1">
      <x:c r="A466" s="231" t="inlineStr">
        <x:is>
          <x:t xml:space="preserve">CM-036</x:t>
        </x:is>
      </x:c>
      <x:c r="B466" s="231" t="inlineStr">
        <x:is>
          <x:t xml:space="preserve">Prosperity Gospel Movement</x:t>
        </x:is>
      </x:c>
      <x:c r="C466" s="231" t="inlineStr">
        <x:is>
          <x:t xml:space="preserve">Church History</x:t>
        </x:is>
      </x:c>
      <x:c r="D466" s="231" t="inlineStr">
        <x:is>
          <x:t xml:space="preserve">Controversies &amp; Movements — Christian History</x:t>
        </x:is>
      </x:c>
      <x:c r="E466" s="231" t="inlineStr">
        <x:is>
          <x:t xml:space="preserve">Theological / Revival Movement</x:t>
        </x:is>
      </x:c>
      <x:c r="F466" s="231" t="inlineStr">
        <x:is>
          <x:t xml:space="preserve">Prosperity teaching links faith and positive confession with expectations of health, material blessing, and victory, becoming influential and controversial in global Pentecostal and charismatic settings.</x:t>
        </x:is>
      </x:c>
      <x:c r="G466" s="231" t="n">
        <x:v>3</x:v>
      </x:c>
      <x:c r="H466" s="231" t="inlineStr">
        <x:is>
          <x:t xml:space="preserve">3 — Significant</x:t>
        </x:is>
      </x:c>
      <x:c r="I466" s="231" t="inlineStr">
        <x:is>
          <x:t xml:space="preserve">High</x:t>
        </x:is>
      </x:c>
      <x:c r="J466" s="231" t="str">
        <x:v>Common</x:v>
      </x:c>
      <x:c r="K466" s="231" t="inlineStr">
        <x:is>
          <x:t xml:space="preserve">No</x:t>
        </x:is>
      </x:c>
      <x:c r="L466" s="231" t="inlineStr">
        <x:is>
          <x:t xml:space="preserve">20th century onward | Pentecostal / Charismatic and independent Christianity</x:t>
        </x:is>
      </x:c>
      <x:c r="M466" s="231" t="inlineStr">
        <x:is>
          <x:t xml:space="preserve">Word of Faith; Healing Revival; Televangelism; Pentecostalism</x:t>
        </x:is>
      </x:c>
      <x:c r="N466" s="231" t="inlineStr">
        <x:is>
          <x:t xml:space="preserve">Idea</x:t>
        </x:is>
      </x:c>
      <x:c r="O466" s="231" t="str">
        <x:v>The term is often used by critics and covers a range of teachings from 'hard' health-and-wealth claims to softer therapeutic forms.</x:v>
      </x:c>
      <x:c r="P466" s="231" t="n"/>
      <x:c r="Q466" s="247" t="n"/>
      <x:c r="R466" s="247" t="n"/>
      <x:c r="S466" s="214" t="inlineStr">
        <x:is>
          <x:t xml:space="preserve">Open for review</x:t>
        </x:is>
      </x:c>
    </x:row>
    <x:row r="467" s="202" customFormat="1" ht="25.5" customHeight="1">
      <x:c r="A467" s="231" t="inlineStr">
        <x:is>
          <x:t xml:space="preserve">TP-001</x:t>
        </x:is>
      </x:c>
      <x:c r="B467" s="231" t="inlineStr">
        <x:is>
          <x:t xml:space="preserve">Pilgrimage</x:t>
        </x:is>
      </x:c>
      <x:c r="C467" s="231" t="inlineStr">
        <x:is>
          <x:t xml:space="preserve">Christian Practice</x:t>
        </x:is>
      </x:c>
      <x:c r="D467" s="231" t="inlineStr">
        <x:is>
          <x:t xml:space="preserve">Traditions &amp; Practices — Christian Life</x:t>
        </x:is>
      </x:c>
      <x:c r="E467" s="231" t="inlineStr">
        <x:is>
          <x:t xml:space="preserve">Devotional Practice</x:t>
        </x:is>
      </x:c>
      <x:c r="F467" s="231" t="inlineStr">
        <x:is>
          <x:t xml:space="preserve">Christians travel to places associated with biblical events, saints, shrines, or church history for prayer and remembrance.</x:t>
        </x:is>
      </x:c>
      <x:c r="G467" s="231" t="n">
        <x:v>3</x:v>
      </x:c>
      <x:c r="H467" s="231" t="inlineStr">
        <x:is>
          <x:t xml:space="preserve">3 — Significant</x:t>
        </x:is>
      </x:c>
      <x:c r="I467" s="231" t="inlineStr">
        <x:is>
          <x:t xml:space="preserve">Exceptional</x:t>
        </x:is>
      </x:c>
      <x:c r="J467" s="231" t="str">
        <x:v>Common</x:v>
      </x:c>
      <x:c r="K467" s="231" t="inlineStr">
        <x:is>
          <x:t xml:space="preserve">No</x:t>
        </x:is>
      </x:c>
      <x:c r="L467" s="231" t="inlineStr">
        <x:is>
          <x:t xml:space="preserve">Late antiquity onward | Catholic, Orthodox, Anglican and other traditions</x:t>
        </x:is>
      </x:c>
      <x:c r="M467" s="231" t="inlineStr">
        <x:is>
          <x:t xml:space="preserve">Holy Land; Shrines; Relics; Egeria</x:t>
        </x:is>
      </x:c>
      <x:c r="N467" s="231" t="inlineStr">
        <x:is>
          <x:t xml:space="preserve">Idea</x:t>
        </x:is>
      </x:c>
      <x:c r="O467" s="231"/>
      <x:c r="P467" s="231" t="n"/>
      <x:c r="Q467" s="247" t="n"/>
      <x:c r="R467" s="247" t="n"/>
      <x:c r="S467" s="214" t="inlineStr">
        <x:is>
          <x:t xml:space="preserve">Open for review</x:t>
        </x:is>
      </x:c>
    </x:row>
    <x:row r="468" s="202" customFormat="1" ht="51" customHeight="1">
      <x:c r="A468" s="231" t="inlineStr">
        <x:is>
          <x:t xml:space="preserve">TP-002</x:t>
        </x:is>
      </x:c>
      <x:c r="B468" s="231" t="inlineStr">
        <x:is>
          <x:t xml:space="preserve">Use of Incense</x:t>
        </x:is>
      </x:c>
      <x:c r="C468" s="231" t="inlineStr">
        <x:is>
          <x:t xml:space="preserve">Christian Practice</x:t>
        </x:is>
      </x:c>
      <x:c r="D468" s="231" t="inlineStr">
        <x:is>
          <x:t xml:space="preserve">Traditions &amp; Practices — Christian Life</x:t>
        </x:is>
      </x:c>
      <x:c r="E468" s="231" t="inlineStr">
        <x:is>
          <x:t xml:space="preserve">Liturgical Practice</x:t>
        </x:is>
      </x:c>
      <x:c r="F468" s="231" t="inlineStr">
        <x:is>
          <x:t xml:space="preserve">Incense accompanies prayer and sacred ritual in many historic churches, drawing on biblical temple and heavenly-worship imagery.</x:t>
        </x:is>
      </x:c>
      <x:c r="G468" s="231" t="n">
        <x:v>3</x:v>
      </x:c>
      <x:c r="H468" s="231" t="inlineStr">
        <x:is>
          <x:t xml:space="preserve">3 — Significant</x:t>
        </x:is>
      </x:c>
      <x:c r="I468" s="231" t="inlineStr">
        <x:is>
          <x:t xml:space="preserve">Exceptional</x:t>
        </x:is>
      </x:c>
      <x:c r="J468" s="231" t="str">
        <x:v>Common</x:v>
      </x:c>
      <x:c r="K468" s="231" t="inlineStr">
        <x:is>
          <x:t xml:space="preserve">No</x:t>
        </x:is>
      </x:c>
      <x:c r="L468" s="231" t="inlineStr">
        <x:is>
          <x:t xml:space="preserve">Ancient Church onward | Catholic, Orthodox, Anglican and some Lutheran traditions</x:t>
        </x:is>
      </x:c>
      <x:c r="M468" s="231" t="inlineStr">
        <x:is>
          <x:t xml:space="preserve">Psalm 141; Revelation; Processions; Eucharist</x:t>
        </x:is>
      </x:c>
      <x:c r="N468" s="231" t="inlineStr">
        <x:is>
          <x:t xml:space="preserve">Idea</x:t>
        </x:is>
      </x:c>
      <x:c r="O468" s="231"/>
      <x:c r="P468" s="231" t="n"/>
      <x:c r="Q468" s="247" t="n"/>
      <x:c r="R468" s="247" t="n"/>
      <x:c r="S468" s="214" t="inlineStr">
        <x:is>
          <x:t xml:space="preserve">Open for review</x:t>
        </x:is>
      </x:c>
    </x:row>
    <x:row r="469" s="202" customFormat="1" ht="25.5" customHeight="1">
      <x:c r="A469" s="231" t="inlineStr">
        <x:is>
          <x:t xml:space="preserve">TP-003</x:t>
        </x:is>
      </x:c>
      <x:c r="B469" s="231" t="inlineStr">
        <x:is>
          <x:t xml:space="preserve">Liturgical Vestments</x:t>
        </x:is>
      </x:c>
      <x:c r="C469" s="231" t="inlineStr">
        <x:is>
          <x:t xml:space="preserve">Christian Practice</x:t>
        </x:is>
      </x:c>
      <x:c r="D469" s="231" t="inlineStr">
        <x:is>
          <x:t xml:space="preserve">Traditions &amp; Practices — Christian Life</x:t>
        </x:is>
      </x:c>
      <x:c r="E469" s="231" t="inlineStr">
        <x:is>
          <x:t xml:space="preserve">Liturgical Practice</x:t>
        </x:is>
      </x:c>
      <x:c r="F469" s="231" t="inlineStr">
        <x:is>
          <x:t xml:space="preserve">Clergy and ministers in many traditions wear distinctive garments that identify roles, seasons, and continuity with historic worship.</x:t>
        </x:is>
      </x:c>
      <x:c r="G469" s="231" t="n">
        <x:v>3</x:v>
      </x:c>
      <x:c r="H469" s="231" t="inlineStr">
        <x:is>
          <x:t xml:space="preserve">3 — Significant</x:t>
        </x:is>
      </x:c>
      <x:c r="I469" s="231" t="inlineStr">
        <x:is>
          <x:t xml:space="preserve">Exceptional</x:t>
        </x:is>
      </x:c>
      <x:c r="J469" s="231" t="str">
        <x:v>Common</x:v>
      </x:c>
      <x:c r="K469" s="231" t="inlineStr">
        <x:is>
          <x:t xml:space="preserve">No</x:t>
        </x:is>
      </x:c>
      <x:c r="L469" s="231" t="inlineStr">
        <x:is>
          <x:t xml:space="preserve">Late antiquity onward | Catholic, Orthodox, Anglican, Lutheran and others</x:t>
        </x:is>
      </x:c>
      <x:c r="M469" s="231" t="inlineStr">
        <x:is>
          <x:t xml:space="preserve">Clergy; Liturgical Colors; Eucharist</x:t>
        </x:is>
      </x:c>
      <x:c r="N469" s="231" t="inlineStr">
        <x:is>
          <x:t xml:space="preserve">Idea</x:t>
        </x:is>
      </x:c>
      <x:c r="O469" s="231"/>
      <x:c r="P469" s="231" t="n"/>
      <x:c r="Q469" s="247" t="n"/>
      <x:c r="R469" s="247" t="n"/>
      <x:c r="S469" s="214" t="inlineStr">
        <x:is>
          <x:t xml:space="preserve">Open for review</x:t>
        </x:is>
      </x:c>
    </x:row>
    <x:row r="470" s="202" customFormat="1" ht="80" customHeight="1">
      <x:c r="A470" s="231" t="inlineStr">
        <x:is>
          <x:t xml:space="preserve">TP-004</x:t>
        </x:is>
      </x:c>
      <x:c r="B470" s="231" t="inlineStr">
        <x:is>
          <x:t xml:space="preserve">The Christian Liturgical Year</x:t>
        </x:is>
      </x:c>
      <x:c r="C470" s="231" t="inlineStr">
        <x:is>
          <x:t xml:space="preserve">Christian Practice</x:t>
        </x:is>
      </x:c>
      <x:c r="D470" s="231" t="inlineStr">
        <x:is>
          <x:t xml:space="preserve">Traditions &amp; Practices — Christian Life</x:t>
        </x:is>
      </x:c>
      <x:c r="E470" s="231" t="inlineStr">
        <x:is>
          <x:t xml:space="preserve">Sacred Calendar</x:t>
        </x:is>
      </x:c>
      <x:c r="F470" s="231" t="inlineStr">
        <x:is>
          <x:t xml:space="preserve">The annual cycle organizes worship around the life of Christ, major feasts, fasts, saints, and seasons of preparation and celebration.</x:t>
        </x:is>
      </x:c>
      <x:c r="G470" s="231" t="n">
        <x:v>5</x:v>
      </x:c>
      <x:c r="H470" s="231" t="inlineStr">
        <x:is>
          <x:t xml:space="preserve">5 — Foundational</x:t>
        </x:is>
      </x:c>
      <x:c r="I470" s="231" t="inlineStr">
        <x:is>
          <x:t xml:space="preserve">Exceptional</x:t>
        </x:is>
      </x:c>
      <x:c r="J470" s="231" t="str">
        <x:v>Uncommon</x:v>
      </x:c>
      <x:c r="K470" s="231" t="inlineStr">
        <x:is>
          <x:t xml:space="preserve">Yes</x:t>
        </x:is>
      </x:c>
      <x:c r="L470" s="231" t="inlineStr">
        <x:is>
          <x:t xml:space="preserve">Late antiquity onward | Liturgical Christianity</x:t>
        </x:is>
      </x:c>
      <x:c r="M470" s="231" t="inlineStr">
        <x:is>
          <x:t xml:space="preserve">Advent; Lent; Pascha; Pentecost</x:t>
        </x:is>
      </x:c>
      <x:c r="N470" s="231" t="inlineStr">
        <x:is>
          <x:t xml:space="preserve">Idea</x:t>
        </x:is>
      </x:c>
      <x:c r="O470" s="231"/>
      <x:c r="P470" s="231" t="n"/>
      <x:c r="Q470" s="247" t="n"/>
      <x:c r="R470" s="247" t="n"/>
      <x:c r="S470" s="214" t="inlineStr">
        <x:is>
          <x:t xml:space="preserve">Open for review</x:t>
        </x:is>
      </x:c>
    </x:row>
    <x:row r="471" s="202" customFormat="1" ht="25.5" customHeight="1">
      <x:c r="A471" s="231" t="inlineStr">
        <x:is>
          <x:t xml:space="preserve">TP-005</x:t>
        </x:is>
      </x:c>
      <x:c r="B471" s="231" t="inlineStr">
        <x:is>
          <x:t xml:space="preserve">Lent / Great Lent</x:t>
        </x:is>
      </x:c>
      <x:c r="C471" s="231" t="inlineStr">
        <x:is>
          <x:t xml:space="preserve">Christian Practice</x:t>
        </x:is>
      </x:c>
      <x:c r="D471" s="231" t="inlineStr">
        <x:is>
          <x:t xml:space="preserve">Traditions &amp; Practices — Christian Life</x:t>
        </x:is>
      </x:c>
      <x:c r="E471" s="231" t="inlineStr">
        <x:is>
          <x:t xml:space="preserve">Liturgical Season</x:t>
        </x:is>
      </x:c>
      <x:c r="F471" s="231" t="inlineStr">
        <x:is>
          <x:t xml:space="preserve">A sustained season of repentance, fasting, prayer, and preparation for Easter or Pascha.</x:t>
        </x:is>
      </x:c>
      <x:c r="G471" s="231" t="n">
        <x:v>5</x:v>
      </x:c>
      <x:c r="H471" s="231" t="inlineStr">
        <x:is>
          <x:t xml:space="preserve">5 — Foundational</x:t>
        </x:is>
      </x:c>
      <x:c r="I471" s="231" t="inlineStr">
        <x:is>
          <x:t xml:space="preserve">Exceptional</x:t>
        </x:is>
      </x:c>
      <x:c r="J471" s="231" t="str">
        <x:v>Uncommon</x:v>
      </x:c>
      <x:c r="K471" s="231" t="inlineStr">
        <x:is>
          <x:t xml:space="preserve">Yes</x:t>
        </x:is>
      </x:c>
      <x:c r="L471" s="231" t="inlineStr">
        <x:is>
          <x:t xml:space="preserve">Ancient Church onward | Catholic, Orthodox, Anglican, Lutheran and others</x:t>
        </x:is>
      </x:c>
      <x:c r="M471" s="231" t="inlineStr">
        <x:is>
          <x:t xml:space="preserve">Fasting; Holy Week; Pascha</x:t>
        </x:is>
      </x:c>
      <x:c r="N471" s="231" t="inlineStr">
        <x:is>
          <x:t xml:space="preserve">Idea</x:t>
        </x:is>
      </x:c>
      <x:c r="O471" s="231"/>
      <x:c r="P471" s="231" t="n"/>
      <x:c r="Q471" s="247" t="n"/>
      <x:c r="R471" s="247" t="n"/>
      <x:c r="S471" s="214" t="inlineStr">
        <x:is>
          <x:t xml:space="preserve">Open for review</x:t>
        </x:is>
      </x:c>
    </x:row>
    <x:row r="472" s="202" customFormat="1" ht="90" customHeight="1">
      <x:c r="A472" s="231" t="inlineStr">
        <x:is>
          <x:t xml:space="preserve">TP-006</x:t>
        </x:is>
      </x:c>
      <x:c r="B472" s="231" t="inlineStr">
        <x:is>
          <x:t xml:space="preserve">The Rosary</x:t>
        </x:is>
      </x:c>
      <x:c r="C472" s="231" t="inlineStr">
        <x:is>
          <x:t xml:space="preserve">Christian Practice</x:t>
        </x:is>
      </x:c>
      <x:c r="D472" s="231" t="inlineStr">
        <x:is>
          <x:t xml:space="preserve">Traditions &amp; Practices — Christian Life</x:t>
        </x:is>
      </x:c>
      <x:c r="E472" s="231" t="inlineStr">
        <x:is>
          <x:t xml:space="preserve">Marian Devotion</x:t>
        </x:is>
      </x:c>
      <x:c r="F472" s="231" t="inlineStr">
        <x:is>
          <x:t xml:space="preserve">A meditative prayer using repeated biblical prayers and mysteries centered on events in the lives of Jesus and Mary.</x:t>
        </x:is>
      </x:c>
      <x:c r="G472" s="231" t="n">
        <x:v>4</x:v>
      </x:c>
      <x:c r="H472" s="231" t="inlineStr">
        <x:is>
          <x:t xml:space="preserve">4 — Major</x:t>
        </x:is>
      </x:c>
      <x:c r="I472" s="231" t="inlineStr">
        <x:is>
          <x:t xml:space="preserve">Exceptional</x:t>
        </x:is>
      </x:c>
      <x:c r="J472" s="231" t="str">
        <x:v>Rare</x:v>
      </x:c>
      <x:c r="K472" s="231" t="inlineStr">
        <x:is>
          <x:t xml:space="preserve">Yes</x:t>
        </x:is>
      </x:c>
      <x:c r="L472" s="231" t="inlineStr">
        <x:is>
          <x:t xml:space="preserve">Medieval development onward | Roman Catholic</x:t>
        </x:is>
      </x:c>
      <x:c r="M472" s="231" t="inlineStr">
        <x:is>
          <x:t xml:space="preserve">Mary; Annunciation; Passion; Resurrection</x:t>
        </x:is>
      </x:c>
      <x:c r="N472" s="231" t="inlineStr">
        <x:is>
          <x:t xml:space="preserve">Idea</x:t>
        </x:is>
      </x:c>
      <x:c r="O472" s="231"/>
      <x:c r="P472" s="231" t="n"/>
      <x:c r="Q472" s="247" t="inlineStr">
        <x:is>
          <x:t xml:space="preserve">Create a close, tactile devotional composition of hands advancing beads and a hanging crucifix, with a restrained Marian setting beyond. Keep the human act of meditation central; avoid the deeper chapel-and-devotional-image composition assigned to the Divine Mercy Chaplet.</x:t>
        </x:is>
      </x:c>
      <x:c r="R472" s="247" t="inlineStr">
        <x:is>
          <x:t xml:space="preserve">Reassurance and contemplative peace; intimacy, sustained prayer and meditative stillness. Avoid theatrical supernatural effects or making the beads feel like magical objects.</x:t>
        </x:is>
      </x:c>
      <x:c r="S472" s="214" t="inlineStr">
        <x:is>
          <x:t xml:space="preserve">Open for review</x:t>
        </x:is>
      </x:c>
    </x:row>
    <x:row r="473" s="202" customFormat="1" ht="25.5" customHeight="1">
      <x:c r="A473" s="231" t="inlineStr">
        <x:is>
          <x:t xml:space="preserve">TP-007</x:t>
        </x:is>
      </x:c>
      <x:c r="B473" s="231" t="inlineStr">
        <x:is>
          <x:t xml:space="preserve">Stations of the Cross</x:t>
        </x:is>
      </x:c>
      <x:c r="C473" s="231" t="inlineStr">
        <x:is>
          <x:t xml:space="preserve">Christian Practice</x:t>
        </x:is>
      </x:c>
      <x:c r="D473" s="231" t="inlineStr">
        <x:is>
          <x:t xml:space="preserve">Traditions &amp; Practices — Christian Life</x:t>
        </x:is>
      </x:c>
      <x:c r="E473" s="231" t="inlineStr">
        <x:is>
          <x:t xml:space="preserve">Passion Devotion</x:t>
        </x:is>
      </x:c>
      <x:c r="F473" s="231" t="inlineStr">
        <x:is>
          <x:t xml:space="preserve">A sequence of prayerful stations meditates on Christ's passion and journey to crucifixion.</x:t>
        </x:is>
      </x:c>
      <x:c r="G473" s="231" t="n">
        <x:v>4</x:v>
      </x:c>
      <x:c r="H473" s="231" t="inlineStr">
        <x:is>
          <x:t xml:space="preserve">4 — Major</x:t>
        </x:is>
      </x:c>
      <x:c r="I473" s="231" t="inlineStr">
        <x:is>
          <x:t xml:space="preserve">Exceptional</x:t>
        </x:is>
      </x:c>
      <x:c r="J473" s="231" t="str">
        <x:v>Rare</x:v>
      </x:c>
      <x:c r="K473" s="231" t="inlineStr">
        <x:is>
          <x:t xml:space="preserve">Maybe</x:t>
        </x:is>
      </x:c>
      <x:c r="L473" s="231" t="inlineStr">
        <x:is>
          <x:t xml:space="preserve">Medieval development onward | Roman Catholic; also some Anglican/Lutheran use</x:t>
        </x:is>
      </x:c>
      <x:c r="M473" s="231" t="inlineStr">
        <x:is>
          <x:t xml:space="preserve">Good Friday; Passion; Pilgrimage</x:t>
        </x:is>
      </x:c>
      <x:c r="N473" s="231" t="inlineStr">
        <x:is>
          <x:t xml:space="preserve">Idea</x:t>
        </x:is>
      </x:c>
      <x:c r="O473" s="231"/>
      <x:c r="P473" s="231" t="n"/>
      <x:c r="Q473" s="247" t="n"/>
      <x:c r="R473" s="247" t="n"/>
      <x:c r="S473" s="214" t="inlineStr">
        <x:is>
          <x:t xml:space="preserve">Open for review</x:t>
        </x:is>
      </x:c>
    </x:row>
    <x:row r="474" s="202" customFormat="1" ht="80" customHeight="1">
      <x:c r="A474" s="231" t="inlineStr">
        <x:is>
          <x:t xml:space="preserve">TP-008</x:t>
        </x:is>
      </x:c>
      <x:c r="B474" s="231" t="inlineStr">
        <x:is>
          <x:t xml:space="preserve">Eucharistic Adoration</x:t>
        </x:is>
      </x:c>
      <x:c r="C474" s="231" t="inlineStr">
        <x:is>
          <x:t xml:space="preserve">Christian Practice</x:t>
        </x:is>
      </x:c>
      <x:c r="D474" s="231" t="inlineStr">
        <x:is>
          <x:t xml:space="preserve">Traditions &amp; Practices — Christian Life</x:t>
        </x:is>
      </x:c>
      <x:c r="E474" s="231" t="inlineStr">
        <x:is>
          <x:t xml:space="preserve">Eucharistic Devotion</x:t>
        </x:is>
      </x:c>
      <x:c r="F474" s="231" t="inlineStr">
        <x:is>
          <x:t xml:space="preserve">Prayer before the consecrated Eucharist expresses Catholic belief in Christ's enduring sacramental presence.</x:t>
        </x:is>
      </x:c>
      <x:c r="G474" s="231" t="n">
        <x:v>4</x:v>
      </x:c>
      <x:c r="H474" s="231" t="inlineStr">
        <x:is>
          <x:t xml:space="preserve">4 — Major</x:t>
        </x:is>
      </x:c>
      <x:c r="I474" s="231" t="inlineStr">
        <x:is>
          <x:t xml:space="preserve">Exceptional</x:t>
        </x:is>
      </x:c>
      <x:c r="J474" s="231" t="str">
        <x:v>Rare</x:v>
      </x:c>
      <x:c r="K474" s="231" t="inlineStr">
        <x:is>
          <x:t xml:space="preserve">Maybe</x:t>
        </x:is>
      </x:c>
      <x:c r="L474" s="231" t="inlineStr">
        <x:is>
          <x:t xml:space="preserve">Medieval development onward | Roman Catholic</x:t>
        </x:is>
      </x:c>
      <x:c r="M474" s="231" t="inlineStr">
        <x:is>
          <x:t xml:space="preserve">Eucharist; Benediction; Tabernacle; Absorbed / related source concepts: Benediction of the Blessed Sacrament</x:t>
        </x:is>
      </x:c>
      <x:c r="N474" s="231" t="inlineStr">
        <x:is>
          <x:t xml:space="preserve">Idea</x:t>
        </x:is>
      </x:c>
      <x:c r="O474" s="231" t="str">
        <x:v>This practice depends on Catholic Eucharistic theology and should be labeled as tradition-specific.
v20: User approved the v19 rarity baseline: Uncommon → Rare. Tier approved; artwork completion is not implied. Rationale and conditions: Rarity Review.</x:v>
      </x:c>
      <x:c r="P474" s="231" t="inlineStr">
        <x:is>
          <x:t xml:space="preserve">About this subject / absorbed material:
• Benediction of the Blessed Sacrament: A Catholic service of Eucharistic exposition, hymns, prayer, blessing, and repose. Context: Late medieval / modern Catholic practice | Roman Catholic. Source carried forward (not reverified): https://www.vatican.va/archive/compendium_ccc/documents/archive_2005_compendium-ccc_en.html</x:t>
        </x:is>
      </x:c>
      <x:c r="Q474" s="247" t="n"/>
      <x:c r="R474" s="247" t="n"/>
      <x:c r="S474" s="214" t="inlineStr">
        <x:is>
          <x:t xml:space="preserve">Open for review</x:t>
        </x:is>
      </x:c>
    </x:row>
    <x:row r="475" s="202" customFormat="1" ht="38.25" customHeight="1">
      <x:c r="A475" s="231" t="inlineStr">
        <x:is>
          <x:t xml:space="preserve">TP-009</x:t>
        </x:is>
      </x:c>
      <x:c r="B475" s="231" t="inlineStr">
        <x:is>
          <x:t xml:space="preserve">Liturgy of the Hours</x:t>
        </x:is>
      </x:c>
      <x:c r="C475" s="231" t="inlineStr">
        <x:is>
          <x:t xml:space="preserve">Christian Practice</x:t>
        </x:is>
      </x:c>
      <x:c r="D475" s="231" t="inlineStr">
        <x:is>
          <x:t xml:space="preserve">Traditions &amp; Practices — Christian Life</x:t>
        </x:is>
      </x:c>
      <x:c r="E475" s="231" t="inlineStr">
        <x:is>
          <x:t xml:space="preserve">Daily Office</x:t>
        </x:is>
      </x:c>
      <x:c r="F475" s="231" t="inlineStr">
        <x:is>
          <x:t xml:space="preserve">The Catholic Church's official cycle of daily prayer centers on psalms, Scripture, canticles, intercessions, and the sanctification of time.</x:t>
        </x:is>
      </x:c>
      <x:c r="G475" s="231" t="n">
        <x:v>4</x:v>
      </x:c>
      <x:c r="H475" s="231" t="inlineStr">
        <x:is>
          <x:t xml:space="preserve">4 — Major</x:t>
        </x:is>
      </x:c>
      <x:c r="I475" s="231" t="inlineStr">
        <x:is>
          <x:t xml:space="preserve">High</x:t>
        </x:is>
      </x:c>
      <x:c r="J475" s="231" t="str">
        <x:v>Common</x:v>
      </x:c>
      <x:c r="K475" s="231" t="inlineStr">
        <x:is>
          <x:t xml:space="preserve">No</x:t>
        </x:is>
      </x:c>
      <x:c r="L475" s="231" t="inlineStr">
        <x:is>
          <x:t xml:space="preserve">Ancient office, modern Roman form | Roman Catholic</x:t>
        </x:is>
      </x:c>
      <x:c r="M475" s="231" t="inlineStr">
        <x:is>
          <x:t xml:space="preserve">Daily Prayer; Lauds; Vespers; Compline</x:t>
        </x:is>
      </x:c>
      <x:c r="N475" s="231" t="inlineStr">
        <x:is>
          <x:t xml:space="preserve">Idea</x:t>
        </x:is>
      </x:c>
      <x:c r="O475" s="231"/>
      <x:c r="P475" s="231" t="n"/>
      <x:c r="Q475" s="247" t="n"/>
      <x:c r="R475" s="247" t="n"/>
      <x:c r="S475" s="214" t="inlineStr">
        <x:is>
          <x:t xml:space="preserve">Open for review</x:t>
        </x:is>
      </x:c>
    </x:row>
    <x:row r="476" s="202" customFormat="1" ht="80" customHeight="1">
      <x:c r="A476" s="231" t="inlineStr">
        <x:is>
          <x:t xml:space="preserve">TP-010</x:t>
        </x:is>
      </x:c>
      <x:c r="B476" s="231" t="inlineStr">
        <x:is>
          <x:t xml:space="preserve">Sacramental Confession</x:t>
        </x:is>
      </x:c>
      <x:c r="C476" s="231" t="inlineStr">
        <x:is>
          <x:t xml:space="preserve">Christian Practice</x:t>
        </x:is>
      </x:c>
      <x:c r="D476" s="231" t="inlineStr">
        <x:is>
          <x:t xml:space="preserve">Traditions &amp; Practices — Christian Life</x:t>
        </x:is>
      </x:c>
      <x:c r="E476" s="231" t="inlineStr">
        <x:is>
          <x:t xml:space="preserve">Penitential Practice</x:t>
        </x:is>
      </x:c>
      <x:c r="F476" s="231" t="inlineStr">
        <x:is>
          <x:t xml:space="preserve">Catholics confess serious sins to a priest within the Sacrament of Penance and Reconciliation.</x:t>
        </x:is>
      </x:c>
      <x:c r="G476" s="231" t="n">
        <x:v>4</x:v>
      </x:c>
      <x:c r="H476" s="231" t="inlineStr">
        <x:is>
          <x:t xml:space="preserve">4 — Major</x:t>
        </x:is>
      </x:c>
      <x:c r="I476" s="231" t="inlineStr">
        <x:is>
          <x:t xml:space="preserve">High</x:t>
        </x:is>
      </x:c>
      <x:c r="J476" s="231" t="str">
        <x:v>Uncommon</x:v>
      </x:c>
      <x:c r="K476" s="231" t="inlineStr">
        <x:is>
          <x:t xml:space="preserve">No</x:t>
        </x:is>
      </x:c>
      <x:c r="L476" s="231" t="inlineStr">
        <x:is>
          <x:t xml:space="preserve">Ancient development; formal sacramental practice | Roman Catholic</x:t>
        </x:is>
      </x:c>
      <x:c r="M476" s="231" t="inlineStr">
        <x:is>
          <x:t xml:space="preserve">Repentance; Absolution; Forgiveness</x:t>
        </x:is>
      </x:c>
      <x:c r="N476" s="231" t="inlineStr">
        <x:is>
          <x:t xml:space="preserve">Idea</x:t>
        </x:is>
      </x:c>
      <x:c r="O476" s="231" t="str">
        <x:v>Orthodox churches also practice sacramental confession, though theology and customary form differ.
v20: User approved the v19 rarity baseline: Common → Uncommon. Tier approved; artwork completion is not implied. Rationale and conditions: Rarity Review.</x:v>
      </x:c>
      <x:c r="P476" s="231" t="n"/>
      <x:c r="Q476" s="247" t="n"/>
      <x:c r="R476" s="247" t="n"/>
      <x:c r="S476" s="214" t="inlineStr">
        <x:is>
          <x:t xml:space="preserve">Open for review</x:t>
        </x:is>
      </x:c>
    </x:row>
    <x:row r="477" s="202" customFormat="1" ht="80" customHeight="1">
      <x:c r="A477" s="231" t="inlineStr">
        <x:is>
          <x:t xml:space="preserve">TP-011</x:t>
        </x:is>
      </x:c>
      <x:c r="B477" s="231" t="inlineStr">
        <x:is>
          <x:t xml:space="preserve">Veneration of Relics</x:t>
        </x:is>
      </x:c>
      <x:c r="C477" s="231" t="inlineStr">
        <x:is>
          <x:t xml:space="preserve">Christian Practice</x:t>
        </x:is>
      </x:c>
      <x:c r="D477" s="231" t="inlineStr">
        <x:is>
          <x:t xml:space="preserve">Traditions &amp; Practices — Christian Life</x:t>
        </x:is>
      </x:c>
      <x:c r="E477" s="231" t="inlineStr">
        <x:is>
          <x:t xml:space="preserve">Devotional Practice</x:t>
        </x:is>
      </x:c>
      <x:c r="F477" s="231" t="inlineStr">
        <x:is>
          <x:t xml:space="preserve">Catholics honor bodily remains or objects associated with saints as witnesses to holy lives and the resurrection hope.</x:t>
        </x:is>
      </x:c>
      <x:c r="G477" s="231" t="n">
        <x:v>3</x:v>
      </x:c>
      <x:c r="H477" s="231" t="inlineStr">
        <x:is>
          <x:t xml:space="preserve">3 — Significant</x:t>
        </x:is>
      </x:c>
      <x:c r="I477" s="231" t="inlineStr">
        <x:is>
          <x:t xml:space="preserve">Exceptional</x:t>
        </x:is>
      </x:c>
      <x:c r="J477" s="231" t="str">
        <x:v>Uncommon</x:v>
      </x:c>
      <x:c r="K477" s="231" t="inlineStr">
        <x:is>
          <x:t xml:space="preserve">No</x:t>
        </x:is>
      </x:c>
      <x:c r="L477" s="231" t="inlineStr">
        <x:is>
          <x:t xml:space="preserve">Ancient Church onward | Roman Catholic; also Orthodox</x:t>
        </x:is>
      </x:c>
      <x:c r="M477" s="231" t="inlineStr">
        <x:is>
          <x:t xml:space="preserve">Martyrs; Saints; Pilgrimage</x:t>
        </x:is>
      </x:c>
      <x:c r="N477" s="231" t="inlineStr">
        <x:is>
          <x:t xml:space="preserve">Idea</x:t>
        </x:is>
      </x:c>
      <x:c r="O477" s="231"/>
      <x:c r="P477" s="231" t="n"/>
      <x:c r="Q477" s="247" t="n"/>
      <x:c r="R477" s="247" t="n"/>
      <x:c r="S477" s="214" t="inlineStr">
        <x:is>
          <x:t xml:space="preserve">Open for review</x:t>
        </x:is>
      </x:c>
    </x:row>
    <x:row r="478" s="202" customFormat="1" ht="80" customHeight="1">
      <x:c r="A478" s="231" t="inlineStr">
        <x:is>
          <x:t xml:space="preserve">TP-012</x:t>
        </x:is>
      </x:c>
      <x:c r="B478" s="231" t="inlineStr">
        <x:is>
          <x:t xml:space="preserve">Corpus Christi Eucharistic Procession</x:t>
        </x:is>
      </x:c>
      <x:c r="C478" s="231" t="inlineStr">
        <x:is>
          <x:t xml:space="preserve">Christian Practice</x:t>
        </x:is>
      </x:c>
      <x:c r="D478" s="231" t="inlineStr">
        <x:is>
          <x:t xml:space="preserve">Traditions &amp; Practices — Christian Life</x:t>
        </x:is>
      </x:c>
      <x:c r="E478" s="231" t="inlineStr">
        <x:is>
          <x:t xml:space="preserve">Eucharistic Devotion</x:t>
        </x:is>
      </x:c>
      <x:c r="F478" s="231" t="inlineStr">
        <x:is>
          <x:t xml:space="preserve">A public procession with the Blessed Sacrament expresses Catholic Eucharistic devotion and the feast of Corpus Christi.</x:t>
        </x:is>
      </x:c>
      <x:c r="G478" s="231" t="n">
        <x:v>4</x:v>
      </x:c>
      <x:c r="H478" s="231" t="inlineStr">
        <x:is>
          <x:t xml:space="preserve">4 — Major</x:t>
        </x:is>
      </x:c>
      <x:c r="I478" s="231" t="inlineStr">
        <x:is>
          <x:t xml:space="preserve">Exceptional</x:t>
        </x:is>
      </x:c>
      <x:c r="J478" s="231" t="str">
        <x:v>Rare</x:v>
      </x:c>
      <x:c r="K478" s="231" t="inlineStr">
        <x:is>
          <x:t xml:space="preserve">Yes</x:t>
        </x:is>
      </x:c>
      <x:c r="L478" s="231" t="inlineStr">
        <x:is>
          <x:t xml:space="preserve">Medieval development onward | Roman Catholic</x:t>
        </x:is>
      </x:c>
      <x:c r="M478" s="231" t="inlineStr">
        <x:is>
          <x:t xml:space="preserve">Eucharist; Monstrance; Eucharistic Adoration; Processions; Absorbed / related source concepts: Processions</x:t>
        </x:is>
      </x:c>
      <x:c r="N478" s="231" t="inlineStr">
        <x:is>
          <x:t xml:space="preserve">Idea</x:t>
        </x:is>
      </x:c>
      <x:c r="O478" s="231" t="str">
        <x:v>v20: User approved the v19 rarity baseline: Uncommon → Rare. Tier approved; artwork completion is not implied. Rationale and conditions: Rarity Review.</x:v>
      </x:c>
      <x:c r="P478" s="231" t="inlineStr">
        <x:is>
          <x:t xml:space="preserve">Related context — distinct accounts, practices or background:
• Processions: Ordered movement with prayer, song, crosses, icons, candles, or sacramental elements marks feasts and public worship in many traditions. Context: Ancient Church onward | Liturgical Christian traditions. Source carried forward (not reverified): https://www.vatican.va/content/catechism/en/part_two/section_two/chapter_four/article_1.html</x:t>
        </x:is>
      </x:c>
      <x:c r="Q478" s="247" t="n"/>
      <x:c r="R478" s="247" t="n"/>
      <x:c r="S478" s="214" t="inlineStr">
        <x:is>
          <x:t xml:space="preserve">Open for review</x:t>
        </x:is>
      </x:c>
    </x:row>
    <x:row r="479" s="202" customFormat="1" ht="25.5" customHeight="1">
      <x:c r="A479" s="231" t="inlineStr">
        <x:is>
          <x:t xml:space="preserve">TP-013</x:t>
        </x:is>
      </x:c>
      <x:c r="B479" s="231" t="inlineStr">
        <x:is>
          <x:t xml:space="preserve">The Angelus</x:t>
        </x:is>
      </x:c>
      <x:c r="C479" s="231" t="inlineStr">
        <x:is>
          <x:t xml:space="preserve">Christian Practice</x:t>
        </x:is>
      </x:c>
      <x:c r="D479" s="231" t="inlineStr">
        <x:is>
          <x:t xml:space="preserve">Traditions &amp; Practices — Christian Life</x:t>
        </x:is>
      </x:c>
      <x:c r="E479" s="231" t="inlineStr">
        <x:is>
          <x:t xml:space="preserve">Marian Prayer</x:t>
        </x:is>
      </x:c>
      <x:c r="F479" s="231" t="inlineStr">
        <x:is>
          <x:t xml:space="preserve">A short prayer traditionally recited morning, noon, and evening recalls the Annunciation and Incarnation with Scripture and the Hail Mary.</x:t>
        </x:is>
      </x:c>
      <x:c r="G479" s="231" t="n">
        <x:v>3</x:v>
      </x:c>
      <x:c r="H479" s="231" t="inlineStr">
        <x:is>
          <x:t xml:space="preserve">3 — Significant</x:t>
        </x:is>
      </x:c>
      <x:c r="I479" s="231" t="inlineStr">
        <x:is>
          <x:t xml:space="preserve">High</x:t>
        </x:is>
      </x:c>
      <x:c r="J479" s="231" t="str">
        <x:v>Common</x:v>
      </x:c>
      <x:c r="K479" s="231" t="inlineStr">
        <x:is>
          <x:t xml:space="preserve">Maybe</x:t>
        </x:is>
      </x:c>
      <x:c r="L479" s="231" t="inlineStr">
        <x:is>
          <x:t xml:space="preserve">Medieval development onward | Roman Catholic</x:t>
        </x:is>
      </x:c>
      <x:c r="M479" s="231" t="inlineStr">
        <x:is>
          <x:t xml:space="preserve">Annunciation; Mary; Incarnation; Daily Prayer</x:t>
        </x:is>
      </x:c>
      <x:c r="N479" s="231" t="inlineStr">
        <x:is>
          <x:t xml:space="preserve">Idea</x:t>
        </x:is>
      </x:c>
      <x:c r="O479" s="231"/>
      <x:c r="P479" s="231" t="n"/>
      <x:c r="Q479" s="247" t="n"/>
      <x:c r="R479" s="247" t="n"/>
      <x:c r="S479" s="214" t="inlineStr">
        <x:is>
          <x:t xml:space="preserve">Open for review</x:t>
        </x:is>
      </x:c>
    </x:row>
    <x:row r="480" s="202" customFormat="1" ht="92" customHeight="1">
      <x:c r="A480" s="231" t="inlineStr">
        <x:is>
          <x:t xml:space="preserve">TP-014</x:t>
        </x:is>
      </x:c>
      <x:c r="B480" s="231" t="inlineStr">
        <x:is>
          <x:t xml:space="preserve">Divine Mercy Chaplet</x:t>
        </x:is>
      </x:c>
      <x:c r="C480" s="231" t="inlineStr">
        <x:is>
          <x:t xml:space="preserve">Christian Practice</x:t>
        </x:is>
      </x:c>
      <x:c r="D480" s="231" t="inlineStr">
        <x:is>
          <x:t xml:space="preserve">Traditions &amp; Practices — Christian Life</x:t>
        </x:is>
      </x:c>
      <x:c r="E480" s="231" t="inlineStr">
        <x:is>
          <x:t xml:space="preserve">Devotional Prayer</x:t>
        </x:is>
      </x:c>
      <x:c r="F480" s="231" t="inlineStr">
        <x:is>
          <x:t xml:space="preserve">A modern Catholic devotion using rosary beads to pray for mercy through Christ's passion.</x:t>
        </x:is>
      </x:c>
      <x:c r="G480" s="231" t="n">
        <x:v>3</x:v>
      </x:c>
      <x:c r="H480" s="231" t="inlineStr">
        <x:is>
          <x:t xml:space="preserve">3 — Significant</x:t>
        </x:is>
      </x:c>
      <x:c r="I480" s="231" t="inlineStr">
        <x:is>
          <x:t xml:space="preserve">High</x:t>
        </x:is>
      </x:c>
      <x:c r="J480" s="231" t="str">
        <x:v>Common</x:v>
      </x:c>
      <x:c r="K480" s="231" t="inlineStr">
        <x:is>
          <x:t xml:space="preserve">Maybe</x:t>
        </x:is>
      </x:c>
      <x:c r="L480" s="231" t="inlineStr">
        <x:is>
          <x:t xml:space="preserve">20th century | Roman Catholic</x:t>
        </x:is>
      </x:c>
      <x:c r="M480" s="231" t="inlineStr">
        <x:is>
          <x:t xml:space="preserve">Mercy; Passion; Chaplet; St. Faustina</x:t>
        </x:is>
      </x:c>
      <x:c r="N480" s="231" t="inlineStr">
        <x:is>
          <x:t xml:space="preserve">Idea</x:t>
        </x:is>
      </x:c>
      <x:c r="O480" s="231"/>
      <x:c r="P480" s="231" t="n"/>
      <x:c r="Q480" s="247" t="inlineStr">
        <x:is>
          <x:t xml:space="preserve">Show a praying person at middle distance, viewed from behind or in profile and oriented toward a Divine Mercy image; beads remain secondary. Keep any rays within the devotional image rather than emitting from the beads, and avoid the Rosary's close-up of hands and crucifix.</x:t>
        </x:is>
      </x:c>
      <x:c r="R480" s="247" t="inlineStr">
        <x:is>
          <x:t xml:space="preserve">Hopeful trust in mercy; vulnerability, reassurance and compassionate intercession. Avoid ominous judgment, triumphal spectacle or glowing magical beads.</x:t>
        </x:is>
      </x:c>
      <x:c r="S480" s="214" t="inlineStr">
        <x:is>
          <x:t xml:space="preserve">Open for review</x:t>
        </x:is>
      </x:c>
    </x:row>
    <x:row r="481" s="202" customFormat="1" ht="25.5" customHeight="1">
      <x:c r="A481" s="231" t="inlineStr">
        <x:is>
          <x:t xml:space="preserve">TP-015</x:t>
        </x:is>
      </x:c>
      <x:c r="B481" s="231" t="inlineStr">
        <x:is>
          <x:t xml:space="preserve">Sacred Heart Devotion</x:t>
        </x:is>
      </x:c>
      <x:c r="C481" s="231" t="inlineStr">
        <x:is>
          <x:t xml:space="preserve">Christian Practice</x:t>
        </x:is>
      </x:c>
      <x:c r="D481" s="231" t="inlineStr">
        <x:is>
          <x:t xml:space="preserve">Traditions &amp; Practices — Christian Life</x:t>
        </x:is>
      </x:c>
      <x:c r="E481" s="231" t="inlineStr">
        <x:is>
          <x:t xml:space="preserve">Christological Devotion</x:t>
        </x:is>
      </x:c>
      <x:c r="F481" s="231" t="inlineStr">
        <x:is>
          <x:t xml:space="preserve">Devotion to the Sacred Heart emphasizes Christ's love, compassion, sacrifice, and the believer's response of conversion and reparation.</x:t>
        </x:is>
      </x:c>
      <x:c r="G481" s="231" t="n">
        <x:v>4</x:v>
      </x:c>
      <x:c r="H481" s="231" t="inlineStr">
        <x:is>
          <x:t xml:space="preserve">4 — Major</x:t>
        </x:is>
      </x:c>
      <x:c r="I481" s="231" t="inlineStr">
        <x:is>
          <x:t xml:space="preserve">Exceptional</x:t>
        </x:is>
      </x:c>
      <x:c r="J481" s="231" t="str">
        <x:v>Uncommon</x:v>
      </x:c>
      <x:c r="K481" s="231" t="inlineStr">
        <x:is>
          <x:t xml:space="preserve">Maybe</x:t>
        </x:is>
      </x:c>
      <x:c r="L481" s="231" t="inlineStr">
        <x:is>
          <x:t xml:space="preserve">Early modern period onward | Roman Catholic</x:t>
        </x:is>
      </x:c>
      <x:c r="M481" s="231" t="inlineStr">
        <x:is>
          <x:t xml:space="preserve">Jesus Christ; Love of God; Eucharist; First Friday Devotion</x:t>
        </x:is>
      </x:c>
      <x:c r="N481" s="231" t="inlineStr">
        <x:is>
          <x:t xml:space="preserve">Idea</x:t>
        </x:is>
      </x:c>
      <x:c r="O481" s="231"/>
      <x:c r="P481" s="231" t="n"/>
      <x:c r="Q481" s="247" t="n"/>
      <x:c r="R481" s="247" t="n"/>
      <x:c r="S481" s="214" t="inlineStr">
        <x:is>
          <x:t xml:space="preserve">Open for review</x:t>
        </x:is>
      </x:c>
    </x:row>
    <x:row r="482" s="202" customFormat="1" ht="38.25" customHeight="1">
      <x:c r="A482" s="231" t="inlineStr">
        <x:is>
          <x:t xml:space="preserve">TP-016</x:t>
        </x:is>
      </x:c>
      <x:c r="B482" s="231" t="inlineStr">
        <x:is>
          <x:t xml:space="preserve">Anointing of the Sick / Holy Unction</x:t>
        </x:is>
      </x:c>
      <x:c r="C482" s="231" t="inlineStr">
        <x:is>
          <x:t xml:space="preserve">Christian Practice</x:t>
        </x:is>
      </x:c>
      <x:c r="D482" s="231" t="inlineStr">
        <x:is>
          <x:t xml:space="preserve">Traditions &amp; Practices — Christian Life</x:t>
        </x:is>
      </x:c>
      <x:c r="E482" s="231" t="inlineStr">
        <x:is>
          <x:t xml:space="preserve">Sacramental Practice</x:t>
        </x:is>
      </x:c>
      <x:c r="F482" s="231" t="inlineStr">
        <x:is>
          <x:t xml:space="preserve">Combines Roman Catholic Anointing of the Sick and Eastern Orthodox Holy Unction as related ancient practices of anointing with oil and praying for healing, forgiveness, and strengthening.</x:t>
        </x:is>
      </x:c>
      <x:c r="G482" s="231" t="n">
        <x:v>4</x:v>
      </x:c>
      <x:c r="H482" s="231" t="inlineStr">
        <x:is>
          <x:t xml:space="preserve">4 — Major</x:t>
        </x:is>
      </x:c>
      <x:c r="I482" s="231" t="inlineStr">
        <x:is>
          <x:t xml:space="preserve">Exceptional</x:t>
        </x:is>
      </x:c>
      <x:c r="J482" s="231" t="str">
        <x:v>Uncommon</x:v>
      </x:c>
      <x:c r="K482" s="231" t="inlineStr">
        <x:is>
          <x:t xml:space="preserve">Maybe</x:t>
        </x:is>
      </x:c>
      <x:c r="L482" s="231" t="inlineStr">
        <x:is>
          <x:t xml:space="preserve">Ancient Church onward | Roman Catholic and Eastern Orthodox traditions</x:t>
        </x:is>
      </x:c>
      <x:c r="M482" s="231" t="inlineStr">
        <x:is>
          <x:t xml:space="preserve">James 5; Oil; Healing; Pastoral Care; Absorbed / related source concepts: Holy Unction Service</x:t>
        </x:is>
      </x:c>
      <x:c r="N482" s="231" t="inlineStr">
        <x:is>
          <x:t xml:space="preserve">Idea</x:t>
        </x:is>
      </x:c>
      <x:c r="O482" s="231" t="str">
        <x:v>Describe the Catholic and Orthodox forms explicitly; sharing a catalog entry does not make their liturgical forms identical.</x:v>
      </x:c>
      <x:c r="P482" s="231" t="inlineStr">
        <x:is>
          <x:t xml:space="preserve">About this subject / absorbed material:
• Holy Unction Service: Orthodox Holy Unction gathers the Church to pray for healing and forgiveness while anointing the sick with blessed oil. Context: Ancient Church onward | Eastern Orthodox. Source carried forward (not reverified): https://www.oca.org/orthodoxy/the-orthodox-faith/worship/the-sacraments/holy-unction</x:t>
        </x:is>
      </x:c>
      <x:c r="Q482" s="247" t="n"/>
      <x:c r="R482" s="247" t="n"/>
      <x:c r="S482" s="214" t="inlineStr">
        <x:is>
          <x:t xml:space="preserve">Open for review</x:t>
        </x:is>
      </x:c>
    </x:row>
    <x:row r="483" s="202" customFormat="1" ht="25.5" customHeight="1">
      <x:c r="A483" s="231" t="inlineStr">
        <x:is>
          <x:t xml:space="preserve">TP-017</x:t>
        </x:is>
      </x:c>
      <x:c r="B483" s="231" t="inlineStr">
        <x:is>
          <x:t xml:space="preserve">The Divine Liturgy</x:t>
        </x:is>
      </x:c>
      <x:c r="C483" s="231" t="inlineStr">
        <x:is>
          <x:t xml:space="preserve">Christian Practice</x:t>
        </x:is>
      </x:c>
      <x:c r="D483" s="231" t="inlineStr">
        <x:is>
          <x:t xml:space="preserve">Traditions &amp; Practices — Christian Life</x:t>
        </x:is>
      </x:c>
      <x:c r="E483" s="231" t="inlineStr">
        <x:is>
          <x:t xml:space="preserve">Eucharistic Liturgy</x:t>
        </x:is>
      </x:c>
      <x:c r="F483" s="231" t="inlineStr">
        <x:is>
          <x:t xml:space="preserve">The Orthodox Church's principal Eucharistic worship gathers the Church for Scripture, prayer, offering, thanksgiving, and Communion.</x:t>
        </x:is>
      </x:c>
      <x:c r="G483" s="231" t="n">
        <x:v>5</x:v>
      </x:c>
      <x:c r="H483" s="231" t="inlineStr">
        <x:is>
          <x:t xml:space="preserve">5 — Foundational</x:t>
        </x:is>
      </x:c>
      <x:c r="I483" s="231" t="inlineStr">
        <x:is>
          <x:t xml:space="preserve">Exceptional</x:t>
        </x:is>
      </x:c>
      <x:c r="J483" s="231" t="str">
        <x:v>Rare</x:v>
      </x:c>
      <x:c r="K483" s="231" t="inlineStr">
        <x:is>
          <x:t xml:space="preserve">Yes</x:t>
        </x:is>
      </x:c>
      <x:c r="L483" s="231" t="inlineStr">
        <x:is>
          <x:t xml:space="preserve">Ancient Church onward | Eastern Orthodox</x:t>
        </x:is>
      </x:c>
      <x:c r="M483" s="231" t="inlineStr">
        <x:is>
          <x:t xml:space="preserve">Eucharist; St. John Chrysostom; Sunday Worship</x:t>
        </x:is>
      </x:c>
      <x:c r="N483" s="231" t="inlineStr">
        <x:is>
          <x:t xml:space="preserve">Idea</x:t>
        </x:is>
      </x:c>
      <x:c r="O483" s="231"/>
      <x:c r="P483" s="231" t="n"/>
      <x:c r="Q483" s="247" t="n"/>
      <x:c r="R483" s="247" t="n"/>
      <x:c r="S483" s="214" t="inlineStr">
        <x:is>
          <x:t xml:space="preserve">Open for review</x:t>
        </x:is>
      </x:c>
    </x:row>
    <x:row r="484" s="202" customFormat="1" ht="80" customHeight="1">
      <x:c r="A484" s="231" t="inlineStr">
        <x:is>
          <x:t xml:space="preserve">TP-018</x:t>
        </x:is>
      </x:c>
      <x:c r="B484" s="231" t="inlineStr">
        <x:is>
          <x:t xml:space="preserve">The Jesus Prayer &amp; Prayer Rope</x:t>
        </x:is>
      </x:c>
      <x:c r="C484" s="231" t="inlineStr">
        <x:is>
          <x:t xml:space="preserve">Christian Practice</x:t>
        </x:is>
      </x:c>
      <x:c r="D484" s="231" t="inlineStr">
        <x:is>
          <x:t xml:space="preserve">Traditions &amp; Practices — Christian Life</x:t>
        </x:is>
      </x:c>
      <x:c r="E484" s="231" t="inlineStr">
        <x:is>
          <x:t xml:space="preserve">Devotional Practice</x:t>
        </x:is>
      </x:c>
      <x:c r="F484" s="231" t="inlineStr">
        <x:is>
          <x:t xml:space="preserve">Combines the Orthodox Jesus Prayer with the prayer rope commonly used to support attentive repetition of the prayer.</x:t>
        </x:is>
      </x:c>
      <x:c r="G484" s="231" t="n">
        <x:v>3</x:v>
      </x:c>
      <x:c r="H484" s="231" t="inlineStr">
        <x:is>
          <x:t xml:space="preserve">3 — Significant</x:t>
        </x:is>
      </x:c>
      <x:c r="I484" s="231" t="inlineStr">
        <x:is>
          <x:t xml:space="preserve">High</x:t>
        </x:is>
      </x:c>
      <x:c r="J484" s="231" t="str">
        <x:v>Rare</x:v>
      </x:c>
      <x:c r="K484" s="231" t="inlineStr">
        <x:is>
          <x:t xml:space="preserve">No</x:t>
        </x:is>
      </x:c>
      <x:c r="L484" s="231" t="inlineStr">
        <x:is>
          <x:t xml:space="preserve">Monastic tradition onward | Eastern Orthodox and Eastern Christian</x:t>
        </x:is>
      </x:c>
      <x:c r="M484" s="231" t="inlineStr">
        <x:is>
          <x:t xml:space="preserve">Jesus Prayer; Hesychasm; Monasticism; Absorbed / related source concepts: The Jesus Prayer</x:t>
        </x:is>
      </x:c>
      <x:c r="N484" s="231" t="inlineStr">
        <x:is>
          <x:t xml:space="preserve">Idea</x:t>
        </x:is>
      </x:c>
      <x:c r="O484" s="231"/>
      <x:c r="P484" s="231" t="inlineStr">
        <x:is>
          <x:t xml:space="preserve">About this subject / absorbed material:
• The Jesus Prayer: The repeated invocation of Jesus' name is used as a disciplined prayer of repentance, attention, and remembrance of God. Context: Ancient monastic roots onward | Eastern Orthodox; wider Christian adoption. Source carried forward (not reverified): https://www.oca.org/orthodoxy/the-orthodox-faith/spirituality/prayer-fasting-and-almsgiving/the-jesus-prayer</x:t>
        </x:is>
      </x:c>
      <x:c r="Q484" s="247" t="n"/>
      <x:c r="R484" s="247" t="n"/>
      <x:c r="S484" s="214" t="inlineStr">
        <x:is>
          <x:t xml:space="preserve">Open for review</x:t>
        </x:is>
      </x:c>
    </x:row>
    <x:row r="485" s="202" customFormat="1" ht="25.5" customHeight="1">
      <x:c r="A485" s="231" t="inlineStr">
        <x:is>
          <x:t xml:space="preserve">TP-019</x:t>
        </x:is>
      </x:c>
      <x:c r="B485" s="231" t="inlineStr">
        <x:is>
          <x:t xml:space="preserve">Icon Veneration</x:t>
        </x:is>
      </x:c>
      <x:c r="C485" s="231" t="inlineStr">
        <x:is>
          <x:t xml:space="preserve">Christian Practice</x:t>
        </x:is>
      </x:c>
      <x:c r="D485" s="231" t="inlineStr">
        <x:is>
          <x:t xml:space="preserve">Traditions &amp; Practices — Christian Life</x:t>
        </x:is>
      </x:c>
      <x:c r="E485" s="231" t="inlineStr">
        <x:is>
          <x:t xml:space="preserve">Devotional / Liturgical Practice</x:t>
        </x:is>
      </x:c>
      <x:c r="F485" s="231" t="inlineStr">
        <x:is>
          <x:t xml:space="preserve">Orthodox Christians honor Christ, Mary, angels, and saints through sacred images while distinguishing veneration from worship due to God alone.</x:t>
        </x:is>
      </x:c>
      <x:c r="G485" s="231" t="n">
        <x:v>5</x:v>
      </x:c>
      <x:c r="H485" s="231" t="inlineStr">
        <x:is>
          <x:t xml:space="preserve">5 — Foundational</x:t>
        </x:is>
      </x:c>
      <x:c r="I485" s="231" t="inlineStr">
        <x:is>
          <x:t xml:space="preserve">Exceptional</x:t>
        </x:is>
      </x:c>
      <x:c r="J485" s="231" t="str">
        <x:v>Rare</x:v>
      </x:c>
      <x:c r="K485" s="231" t="inlineStr">
        <x:is>
          <x:t xml:space="preserve">Yes</x:t>
        </x:is>
      </x:c>
      <x:c r="L485" s="231" t="inlineStr">
        <x:is>
          <x:t xml:space="preserve">Ancient Church; doctrinally clarified at Nicaea II | Eastern Orthodox</x:t>
        </x:is>
      </x:c>
      <x:c r="M485" s="231" t="inlineStr">
        <x:is>
          <x:t xml:space="preserve">Icons; Nicaea II; Iconoclasm; Incarnation; Absorbed / related source concepts: The Icon Corner</x:t>
        </x:is>
      </x:c>
      <x:c r="N485" s="231" t="inlineStr">
        <x:is>
          <x:t xml:space="preserve">Idea</x:t>
        </x:is>
      </x:c>
      <x:c r="O485" s="231"/>
      <x:c r="P485" s="231" t="inlineStr">
        <x:is>
          <x:t xml:space="preserve">Related context — distinct accounts, practices or background:
• The Icon Corner: Many Orthodox homes reserve a prayer corner with icons, a cross, candles or lamps, and space for daily prayer. Context: Traditional Orthodox household practice | Eastern Orthodox. Source carried forward (not reverified): https://www.oca.org/orthodoxy/the-orthodox-faith/spirituality/prayer-fasting-and-almsgiving/the-jesus-prayer</x:t>
        </x:is>
      </x:c>
      <x:c r="Q485" s="248" t="n"/>
      <x:c r="R485" s="248" t="n"/>
      <x:c r="S485" s="214" t="inlineStr">
        <x:is>
          <x:t xml:space="preserve">Open for review</x:t>
        </x:is>
      </x:c>
    </x:row>
    <x:row r="486" s="202" customFormat="1" ht="25.5" customHeight="1">
      <x:c r="A486" s="231" t="inlineStr">
        <x:is>
          <x:t xml:space="preserve">TP-020</x:t>
        </x:is>
      </x:c>
      <x:c r="B486" s="231" t="inlineStr">
        <x:is>
          <x:t xml:space="preserve">Akathist Hymn</x:t>
        </x:is>
      </x:c>
      <x:c r="C486" s="231" t="inlineStr">
        <x:is>
          <x:t xml:space="preserve">Christian Practice</x:t>
        </x:is>
      </x:c>
      <x:c r="D486" s="231" t="inlineStr">
        <x:is>
          <x:t xml:space="preserve">Traditions &amp; Practices — Christian Life</x:t>
        </x:is>
      </x:c>
      <x:c r="E486" s="231" t="inlineStr">
        <x:is>
          <x:t xml:space="preserve">Hymnic Devotion</x:t>
        </x:is>
      </x:c>
      <x:c r="F486" s="231" t="inlineStr">
        <x:is>
          <x:t xml:space="preserve">An akathist is a standing hymn-service of praise and intercession; the classic Akathist to the Theotokos shaped later examples.</x:t>
        </x:is>
      </x:c>
      <x:c r="G486" s="231" t="n">
        <x:v>3</x:v>
      </x:c>
      <x:c r="H486" s="231" t="inlineStr">
        <x:is>
          <x:t xml:space="preserve">3 — Significant</x:t>
        </x:is>
      </x:c>
      <x:c r="I486" s="231" t="inlineStr">
        <x:is>
          <x:t xml:space="preserve">Exceptional</x:t>
        </x:is>
      </x:c>
      <x:c r="J486" s="231" t="str">
        <x:v>Common</x:v>
      </x:c>
      <x:c r="K486" s="231" t="inlineStr">
        <x:is>
          <x:t xml:space="preserve">No</x:t>
        </x:is>
      </x:c>
      <x:c r="L486" s="231" t="inlineStr">
        <x:is>
          <x:t xml:space="preserve">Byzantine tradition onward | Eastern Orthodox and Eastern Catholic</x:t>
        </x:is>
      </x:c>
      <x:c r="M486" s="231" t="inlineStr">
        <x:is>
          <x:t xml:space="preserve">Theotokos; Hymnody; Standing Prayer; Absorbed / related source concepts: Paraklesis</x:t>
        </x:is>
      </x:c>
      <x:c r="N486" s="231" t="inlineStr">
        <x:is>
          <x:t xml:space="preserve">Idea</x:t>
        </x:is>
      </x:c>
      <x:c r="O486" s="231" t="str">
        <x:v>Paraklesis is related context, not an equivalent service.</x:v>
      </x:c>
      <x:c r="P486" s="231" t="inlineStr">
        <x:is>
          <x:t xml:space="preserve">Related context — distinct accounts, practices or background:
• Paraklesis: A Paraklesis is a service of supplication, commonly addressed to the Theotokos, with hymns, psalms, Gospel reading, and intercessions. Context: Byzantine tradition onward | Eastern Orthodox. Source carried forward (not reverified): https://www.oca.org/orthodoxy/the-orthodox-faith/worship Boundary: A distinct supplicatory service, not another name for the Akathist.</x:t>
        </x:is>
      </x:c>
      <x:c r="Q486" s="247" t="n"/>
      <x:c r="R486" s="247" t="n"/>
      <x:c r="S486" s="214" t="inlineStr">
        <x:is>
          <x:t xml:space="preserve">Open for review</x:t>
        </x:is>
      </x:c>
    </x:row>
    <x:row r="487" s="202" customFormat="1" ht="25.5" customHeight="1">
      <x:c r="A487" s="231" t="inlineStr">
        <x:is>
          <x:t xml:space="preserve">TP-021</x:t>
        </x:is>
      </x:c>
      <x:c r="B487" s="231" t="inlineStr">
        <x:is>
          <x:t xml:space="preserve">Liturgy of the Presanctified Gifts</x:t>
        </x:is>
      </x:c>
      <x:c r="C487" s="231" t="inlineStr">
        <x:is>
          <x:t xml:space="preserve">Christian Practice</x:t>
        </x:is>
      </x:c>
      <x:c r="D487" s="231" t="inlineStr">
        <x:is>
          <x:t xml:space="preserve">Traditions &amp; Practices — Christian Life</x:t>
        </x:is>
      </x:c>
      <x:c r="E487" s="231" t="inlineStr">
        <x:is>
          <x:t xml:space="preserve">Lenten Liturgy</x:t>
        </x:is>
      </x:c>
      <x:c r="F487" s="231" t="inlineStr">
        <x:is>
          <x:t xml:space="preserve">A weekday Lenten service combines Vespers with Communion from gifts consecrated at an earlier Divine Liturgy.</x:t>
        </x:is>
      </x:c>
      <x:c r="G487" s="231" t="n">
        <x:v>4</x:v>
      </x:c>
      <x:c r="H487" s="231" t="inlineStr">
        <x:is>
          <x:t xml:space="preserve">4 — Major</x:t>
        </x:is>
      </x:c>
      <x:c r="I487" s="231" t="inlineStr">
        <x:is>
          <x:t xml:space="preserve">Exceptional</x:t>
        </x:is>
      </x:c>
      <x:c r="J487" s="231" t="str">
        <x:v>Uncommon</x:v>
      </x:c>
      <x:c r="K487" s="231" t="inlineStr">
        <x:is>
          <x:t xml:space="preserve">Maybe</x:t>
        </x:is>
      </x:c>
      <x:c r="L487" s="231" t="inlineStr">
        <x:is>
          <x:t xml:space="preserve">Byzantine tradition onward | Eastern Orthodox</x:t>
        </x:is>
      </x:c>
      <x:c r="M487" s="231" t="inlineStr">
        <x:is>
          <x:t xml:space="preserve">Great Lent; Vespers; Eucharist</x:t>
        </x:is>
      </x:c>
      <x:c r="N487" s="231" t="inlineStr">
        <x:is>
          <x:t xml:space="preserve">Idea</x:t>
        </x:is>
      </x:c>
      <x:c r="O487" s="231"/>
      <x:c r="P487" s="231" t="n"/>
      <x:c r="Q487" s="247" t="n"/>
      <x:c r="R487" s="247" t="n"/>
      <x:c r="S487" s="214" t="inlineStr">
        <x:is>
          <x:t xml:space="preserve">Open for review</x:t>
        </x:is>
      </x:c>
    </x:row>
    <x:row r="488" s="202" customFormat="1" ht="25.5" customHeight="1">
      <x:c r="A488" s="231" t="inlineStr">
        <x:is>
          <x:t xml:space="preserve">TP-022</x:t>
        </x:is>
      </x:c>
      <x:c r="B488" s="231" t="inlineStr">
        <x:is>
          <x:t xml:space="preserve">Paschal Midnight Service</x:t>
        </x:is>
      </x:c>
      <x:c r="C488" s="231" t="inlineStr">
        <x:is>
          <x:t xml:space="preserve">Christian Practice</x:t>
        </x:is>
      </x:c>
      <x:c r="D488" s="231" t="inlineStr">
        <x:is>
          <x:t xml:space="preserve">Traditions &amp; Practices — Christian Life</x:t>
        </x:is>
      </x:c>
      <x:c r="E488" s="231" t="inlineStr">
        <x:is>
          <x:t xml:space="preserve">Festal Liturgy</x:t>
        </x:is>
      </x:c>
      <x:c r="F488" s="231" t="inlineStr">
        <x:is>
          <x:t xml:space="preserve">Orthodox Pascha begins with a nighttime procession and proclamation of the Resurrection before the festal Matins and Divine Liturgy.</x:t>
        </x:is>
      </x:c>
      <x:c r="G488" s="231" t="n">
        <x:v>5</x:v>
      </x:c>
      <x:c r="H488" s="231" t="inlineStr">
        <x:is>
          <x:t xml:space="preserve">5 — Foundational</x:t>
        </x:is>
      </x:c>
      <x:c r="I488" s="231" t="inlineStr">
        <x:is>
          <x:t xml:space="preserve">Exceptional</x:t>
        </x:is>
      </x:c>
      <x:c r="J488" s="231" t="str">
        <x:v>Extraordinary</x:v>
      </x:c>
      <x:c r="K488" s="231" t="inlineStr">
        <x:is>
          <x:t xml:space="preserve">Yes</x:t>
        </x:is>
      </x:c>
      <x:c r="L488" s="231" t="inlineStr">
        <x:is>
          <x:t xml:space="preserve">Byzantine tradition onward | Eastern Orthodox</x:t>
        </x:is>
      </x:c>
      <x:c r="M488" s="231" t="inlineStr">
        <x:is>
          <x:t xml:space="preserve">Pascha; Resurrection; Procession; Divine Liturgy; Absorbed / related source concepts: All-Night Vigil</x:t>
        </x:is>
      </x:c>
      <x:c r="N488" s="231" t="inlineStr">
        <x:is>
          <x:t xml:space="preserve">Idea</x:t>
        </x:is>
      </x:c>
      <x:c r="O488" s="231" t="str">
        <x:v>The All-Night Vigil material is related context, not a blanket equivalence.
v20: User approved the v19 rarity baseline: Rare → Extraordinary. Tier approved; artwork completion is not implied. Rationale and conditions: Rarity Review.</x:v>
      </x:c>
      <x:c r="P488" s="231" t="inlineStr">
        <x:is>
          <x:t xml:space="preserve">Related context — distinct accounts, practices or background:
• All-Night Vigil: On major feasts and Sundays in some Orthodox traditions, Vespers and Matins are joined into an extended vigil service. Context: Byzantine tradition | Eastern Orthodox. Source carried forward (not reverified): https://www.oca.org/orthodoxy/the-orthodox-faith/worship/the-daily-cycles-of-prayer/matins Boundary: Broader vigil context; not an equivalent name for the Paschal Midnight Service.</x:t>
        </x:is>
      </x:c>
      <x:c r="Q488" s="247" t="n"/>
      <x:c r="R488" s="247" t="n"/>
      <x:c r="S488" s="214" t="inlineStr">
        <x:is>
          <x:t xml:space="preserve">Open for review</x:t>
        </x:is>
      </x:c>
    </x:row>
    <x:row r="489" s="202" customFormat="1" ht="25.5" customHeight="1">
      <x:c r="A489" s="231" t="inlineStr">
        <x:is>
          <x:t xml:space="preserve">TP-023</x:t>
        </x:is>
      </x:c>
      <x:c r="B489" s="231" t="inlineStr">
        <x:is>
          <x:t xml:space="preserve">Great Blessing of Waters</x:t>
        </x:is>
      </x:c>
      <x:c r="C489" s="231" t="inlineStr">
        <x:is>
          <x:t xml:space="preserve">Christian Practice</x:t>
        </x:is>
      </x:c>
      <x:c r="D489" s="231" t="inlineStr">
        <x:is>
          <x:t xml:space="preserve">Traditions &amp; Practices — Christian Life</x:t>
        </x:is>
      </x:c>
      <x:c r="E489" s="231" t="inlineStr">
        <x:is>
          <x:t xml:space="preserve">Festal Rite</x:t>
        </x:is>
      </x:c>
      <x:c r="F489" s="231" t="inlineStr">
        <x:is>
          <x:t xml:space="preserve">At Theophany, water is solemnly blessed with Scripture, hymns, incense, and the sign of the cross in remembrance of Christ's baptism.</x:t>
        </x:is>
      </x:c>
      <x:c r="G489" s="231" t="n">
        <x:v>4</x:v>
      </x:c>
      <x:c r="H489" s="231" t="inlineStr">
        <x:is>
          <x:t xml:space="preserve">4 — Major</x:t>
        </x:is>
      </x:c>
      <x:c r="I489" s="231" t="inlineStr">
        <x:is>
          <x:t xml:space="preserve">Exceptional</x:t>
        </x:is>
      </x:c>
      <x:c r="J489" s="231" t="str">
        <x:v>Rare</x:v>
      </x:c>
      <x:c r="K489" s="231" t="inlineStr">
        <x:is>
          <x:t xml:space="preserve">Yes</x:t>
        </x:is>
      </x:c>
      <x:c r="L489" s="231" t="inlineStr">
        <x:is>
          <x:t xml:space="preserve">Ancient/Byzantine tradition onward | Eastern Orthodox</x:t>
        </x:is>
      </x:c>
      <x:c r="M489" s="231" t="inlineStr">
        <x:is>
          <x:t xml:space="preserve">Theophany; Baptism of Jesus; Holy Water; Jordan River</x:t>
        </x:is>
      </x:c>
      <x:c r="N489" s="231" t="inlineStr">
        <x:is>
          <x:t xml:space="preserve">Idea</x:t>
        </x:is>
      </x:c>
      <x:c r="O489" s="231" t="str">
        <x:v>v20: User approved the v19 rarity baseline: Uncommon → Rare. Tier approved; artwork completion is not implied. Rationale and conditions: Rarity Review.</x:v>
      </x:c>
      <x:c r="P489" s="231" t="n"/>
      <x:c r="Q489" s="247" t="n"/>
      <x:c r="R489" s="247" t="n"/>
      <x:c r="S489" s="214" t="inlineStr">
        <x:is>
          <x:t xml:space="preserve">Open for review</x:t>
        </x:is>
      </x:c>
    </x:row>
    <x:row r="490" s="202" customFormat="1" ht="25.5" customHeight="1">
      <x:c r="A490" s="231" t="inlineStr">
        <x:is>
          <x:t xml:space="preserve">TP-024</x:t>
        </x:is>
      </x:c>
      <x:c r="B490" s="231" t="inlineStr">
        <x:is>
          <x:t xml:space="preserve">Panikhida / Memorial Service</x:t>
        </x:is>
      </x:c>
      <x:c r="C490" s="231" t="inlineStr">
        <x:is>
          <x:t xml:space="preserve">Christian Practice</x:t>
        </x:is>
      </x:c>
      <x:c r="D490" s="231" t="inlineStr">
        <x:is>
          <x:t xml:space="preserve">Traditions &amp; Practices — Christian Life</x:t>
        </x:is>
      </x:c>
      <x:c r="E490" s="231" t="inlineStr">
        <x:is>
          <x:t xml:space="preserve">Prayer for the Departed</x:t>
        </x:is>
      </x:c>
      <x:c r="F490" s="231" t="inlineStr">
        <x:is>
          <x:t xml:space="preserve">A memorial service offers psalms, litanies, hymns, and prayers for departed Orthodox Christians.</x:t>
        </x:is>
      </x:c>
      <x:c r="G490" s="231" t="n">
        <x:v>3</x:v>
      </x:c>
      <x:c r="H490" s="231" t="inlineStr">
        <x:is>
          <x:t xml:space="preserve">3 — Significant</x:t>
        </x:is>
      </x:c>
      <x:c r="I490" s="231" t="inlineStr">
        <x:is>
          <x:t xml:space="preserve">Exceptional</x:t>
        </x:is>
      </x:c>
      <x:c r="J490" s="231" t="str">
        <x:v>Uncommon</x:v>
      </x:c>
      <x:c r="K490" s="231" t="inlineStr">
        <x:is>
          <x:t xml:space="preserve">Maybe</x:t>
        </x:is>
      </x:c>
      <x:c r="L490" s="231" t="inlineStr">
        <x:is>
          <x:t xml:space="preserve">Byzantine tradition onward | Eastern Orthodox</x:t>
        </x:is>
      </x:c>
      <x:c r="M490" s="231" t="inlineStr">
        <x:is>
          <x:t xml:space="preserve">Funeral Rites; Resurrection; Prayers for the Departed</x:t>
        </x:is>
      </x:c>
      <x:c r="N490" s="231" t="inlineStr">
        <x:is>
          <x:t xml:space="preserve">Idea</x:t>
        </x:is>
      </x:c>
      <x:c r="O490" s="231" t="str">
        <x:v>v20: User approved the v19 rarity baseline: Common → Uncommon. Tier approved; artwork completion is not implied. Rationale and conditions: Rarity Review.</x:v>
      </x:c>
      <x:c r="P490" s="231" t="n"/>
      <x:c r="Q490" s="247" t="n"/>
      <x:c r="R490" s="247" t="n"/>
      <x:c r="S490" s="214" t="inlineStr">
        <x:is>
          <x:t xml:space="preserve">Open for review</x:t>
        </x:is>
      </x:c>
    </x:row>
    <x:row r="491" s="202" customFormat="1" ht="25.5" customHeight="1">
      <x:c r="A491" s="231" t="inlineStr">
        <x:is>
          <x:t xml:space="preserve">TP-025</x:t>
        </x:is>
      </x:c>
      <x:c r="B491" s="231" t="inlineStr">
        <x:is>
          <x:t xml:space="preserve">Prosphora and Antidoron</x:t>
        </x:is>
      </x:c>
      <x:c r="C491" s="231" t="inlineStr">
        <x:is>
          <x:t xml:space="preserve">Christian Practice</x:t>
        </x:is>
      </x:c>
      <x:c r="D491" s="231" t="inlineStr">
        <x:is>
          <x:t xml:space="preserve">Traditions &amp; Practices — Christian Life</x:t>
        </x:is>
      </x:c>
      <x:c r="E491" s="231" t="inlineStr">
        <x:is>
          <x:t xml:space="preserve">Eucharistic Bread Practice</x:t>
        </x:is>
      </x:c>
      <x:c r="F491" s="231" t="inlineStr">
        <x:is>
          <x:t xml:space="preserve">Faithful offer prosphora for the Divine Liturgy; blessed but unconsecrated bread may later be distributed as antidoron.</x:t>
        </x:is>
      </x:c>
      <x:c r="G491" s="231" t="n">
        <x:v>4</x:v>
      </x:c>
      <x:c r="H491" s="231" t="inlineStr">
        <x:is>
          <x:t xml:space="preserve">4 — Major</x:t>
        </x:is>
      </x:c>
      <x:c r="I491" s="231" t="inlineStr">
        <x:is>
          <x:t xml:space="preserve">Exceptional</x:t>
        </x:is>
      </x:c>
      <x:c r="J491" s="231" t="str">
        <x:v>Uncommon</x:v>
      </x:c>
      <x:c r="K491" s="231" t="inlineStr">
        <x:is>
          <x:t xml:space="preserve">Maybe</x:t>
        </x:is>
      </x:c>
      <x:c r="L491" s="231" t="inlineStr">
        <x:is>
          <x:t xml:space="preserve">Ancient Church onward | Eastern Orthodox</x:t>
        </x:is>
      </x:c>
      <x:c r="M491" s="231" t="inlineStr">
        <x:is>
          <x:t xml:space="preserve">Divine Liturgy; Eucharist; Proskomedia; Prayer Lists</x:t>
        </x:is>
      </x:c>
      <x:c r="N491" s="231" t="inlineStr">
        <x:is>
          <x:t xml:space="preserve">Idea</x:t>
        </x:is>
      </x:c>
      <x:c r="O491" s="231"/>
      <x:c r="P491" s="231" t="n"/>
      <x:c r="Q491" s="247" t="n"/>
      <x:c r="R491" s="247" t="n"/>
      <x:c r="S491" s="214" t="inlineStr">
        <x:is>
          <x:t xml:space="preserve">Open for review</x:t>
        </x:is>
      </x:c>
    </x:row>
    <x:row r="492" s="202" customFormat="1" ht="15" customHeight="1">
      <x:c r="A492" s="231" t="inlineStr">
        <x:is>
          <x:t xml:space="preserve">TP-026</x:t>
        </x:is>
      </x:c>
      <x:c r="B492" s="231" t="inlineStr">
        <x:is>
          <x:t xml:space="preserve">Forgiveness Vespers</x:t>
        </x:is>
      </x:c>
      <x:c r="C492" s="231" t="inlineStr">
        <x:is>
          <x:t xml:space="preserve">Christian Practice</x:t>
        </x:is>
      </x:c>
      <x:c r="D492" s="231" t="inlineStr">
        <x:is>
          <x:t xml:space="preserve">Traditions &amp; Practices — Christian Life</x:t>
        </x:is>
      </x:c>
      <x:c r="E492" s="231" t="inlineStr">
        <x:is>
          <x:t xml:space="preserve">Lenten Rite</x:t>
        </x:is>
      </x:c>
      <x:c r="F492" s="231" t="inlineStr">
        <x:is>
          <x:t xml:space="preserve">Orthodox Great Lent begins with Vespers followed by a communal rite in which clergy and faithful ask one another for forgiveness.</x:t>
        </x:is>
      </x:c>
      <x:c r="G492" s="231" t="n">
        <x:v>4</x:v>
      </x:c>
      <x:c r="H492" s="231" t="inlineStr">
        <x:is>
          <x:t xml:space="preserve">4 — Major</x:t>
        </x:is>
      </x:c>
      <x:c r="I492" s="231" t="inlineStr">
        <x:is>
          <x:t xml:space="preserve">Exceptional</x:t>
        </x:is>
      </x:c>
      <x:c r="J492" s="231" t="str">
        <x:v>Uncommon</x:v>
      </x:c>
      <x:c r="K492" s="231" t="inlineStr">
        <x:is>
          <x:t xml:space="preserve">Yes</x:t>
        </x:is>
      </x:c>
      <x:c r="L492" s="231" t="inlineStr">
        <x:is>
          <x:t xml:space="preserve">Byzantine tradition onward | Eastern Orthodox</x:t>
        </x:is>
      </x:c>
      <x:c r="M492" s="231" t="inlineStr">
        <x:is>
          <x:t xml:space="preserve">Great Lent; Forgiveness; Vespers; Repentance; Absorbed / related source concepts: Great Canon of St. Andrew</x:t>
        </x:is>
      </x:c>
      <x:c r="N492" s="231" t="inlineStr">
        <x:is>
          <x:t xml:space="preserve">Idea</x:t>
        </x:is>
      </x:c>
      <x:c r="O492" s="231" t="str">
        <x:v>The Great Canon is related Lenten context, not this rite.
v20: User approved the v19 rarity baseline: Common → Uncommon. Tier approved; artwork completion is not implied. Rationale and conditions: Rarity Review.</x:v>
      </x:c>
      <x:c r="P492" s="231" t="inlineStr">
        <x:is>
          <x:t xml:space="preserve">Related context — distinct accounts, practices or background:
• Great Canon of St. Andrew: A lengthy penitential canon sung during Great Lent uses biblical figures and stories as mirrors for repentance. Context: Byzantine tradition onward | Eastern Orthodox. Source carried forward (not reverified): https://www.oca.org/orthodoxy/the-orthodox-faith/worship Boundary: A separate penitential canon; not the same rite as Forgiveness Vespers.</x:t>
        </x:is>
      </x:c>
      <x:c r="Q492" s="247" t="n"/>
      <x:c r="R492" s="247" t="n"/>
      <x:c r="S492" s="214" t="inlineStr">
        <x:is>
          <x:t xml:space="preserve">Open for review</x:t>
        </x:is>
      </x:c>
    </x:row>
    <x:row r="493" s="202" customFormat="1" ht="15" customHeight="1">
      <x:c r="A493" s="231" t="inlineStr">
        <x:is>
          <x:t xml:space="preserve">TP-027</x:t>
        </x:is>
      </x:c>
      <x:c r="B493" s="231" t="inlineStr">
        <x:is>
          <x:t xml:space="preserve">The Book of Common Prayer</x:t>
        </x:is>
      </x:c>
      <x:c r="C493" s="231" t="inlineStr">
        <x:is>
          <x:t xml:space="preserve">Christian Practice</x:t>
        </x:is>
      </x:c>
      <x:c r="D493" s="231" t="inlineStr">
        <x:is>
          <x:t xml:space="preserve">Traditions &amp; Practices — Christian Life</x:t>
        </x:is>
      </x:c>
      <x:c r="E493" s="231" t="inlineStr">
        <x:is>
          <x:t xml:space="preserve">Liturgical Tradition</x:t>
        </x:is>
      </x:c>
      <x:c r="F493" s="231" t="inlineStr">
        <x:is>
          <x:t xml:space="preserve">The Book of Common Prayer shaped Anglican worship, doctrine, language, daily offices, sacraments, and pastoral rites across centuries.</x:t>
        </x:is>
      </x:c>
      <x:c r="G493" s="231" t="n">
        <x:v>5</x:v>
      </x:c>
      <x:c r="H493" s="231" t="inlineStr">
        <x:is>
          <x:t xml:space="preserve">5 — Foundational</x:t>
        </x:is>
      </x:c>
      <x:c r="I493" s="231" t="inlineStr">
        <x:is>
          <x:t xml:space="preserve">Exceptional</x:t>
        </x:is>
      </x:c>
      <x:c r="J493" s="231" t="str">
        <x:v>Uncommon</x:v>
      </x:c>
      <x:c r="K493" s="231" t="inlineStr">
        <x:is>
          <x:t xml:space="preserve">Yes</x:t>
        </x:is>
      </x:c>
      <x:c r="L493" s="231" t="inlineStr">
        <x:is>
          <x:t xml:space="preserve">1549 onward; classic 1662 form | Anglican</x:t>
        </x:is>
      </x:c>
      <x:c r="M493" s="231" t="inlineStr">
        <x:is>
          <x:t xml:space="preserve">Morning Prayer; Evensong; Holy Communion; Thirty-Nine Articles</x:t>
        </x:is>
      </x:c>
      <x:c r="N493" s="231" t="inlineStr">
        <x:is>
          <x:t xml:space="preserve">Idea</x:t>
        </x:is>
      </x:c>
      <x:c r="O493" s="231" t="str">
        <x:v>v20: User approved the v19 rarity baseline: Rare → Uncommon. Tier approved; artwork completion is not implied. Rationale and conditions: Rarity Review.</x:v>
      </x:c>
      <x:c r="P493" s="231" t="n"/>
      <x:c r="Q493" s="248" t="n"/>
      <x:c r="R493" s="248" t="n"/>
      <x:c r="S493" s="214" t="inlineStr">
        <x:is>
          <x:t xml:space="preserve">Open for review</x:t>
        </x:is>
      </x:c>
    </x:row>
    <x:row r="494" s="202" customFormat="1" ht="166" customHeight="1">
      <x:c r="A494" s="231" t="inlineStr">
        <x:is>
          <x:t xml:space="preserve">TP-028</x:t>
        </x:is>
      </x:c>
      <x:c r="B494" s="231" t="inlineStr">
        <x:is>
          <x:t xml:space="preserve">Evensong</x:t>
        </x:is>
      </x:c>
      <x:c r="C494" s="231" t="inlineStr">
        <x:is>
          <x:t xml:space="preserve">Christian Practice</x:t>
        </x:is>
      </x:c>
      <x:c r="D494" s="231" t="inlineStr">
        <x:is>
          <x:t xml:space="preserve">Traditions &amp; Practices — Christian Life</x:t>
        </x:is>
      </x:c>
      <x:c r="E494" s="231" t="inlineStr">
        <x:is>
          <x:t xml:space="preserve">Choral Daily Office</x:t>
        </x:is>
      </x:c>
      <x:c r="F494" s="231" t="inlineStr">
        <x:is>
          <x:t xml:space="preserve">Anglican Choral Evensong sets Evening Prayer to music, especially through psalms, canticles, responses, anthem, and collects.</x:t>
        </x:is>
      </x:c>
      <x:c r="G494" s="231" t="n">
        <x:v>4</x:v>
      </x:c>
      <x:c r="H494" s="231" t="inlineStr">
        <x:is>
          <x:t xml:space="preserve">4 — Major</x:t>
        </x:is>
      </x:c>
      <x:c r="I494" s="231" t="inlineStr">
        <x:is>
          <x:t xml:space="preserve">Exceptional</x:t>
        </x:is>
      </x:c>
      <x:c r="J494" s="231" t="str">
        <x:v>Uncommon</x:v>
      </x:c>
      <x:c r="K494" s="231" t="inlineStr">
        <x:is>
          <x:t xml:space="preserve">Yes</x:t>
        </x:is>
      </x:c>
      <x:c r="L494" s="231" t="inlineStr">
        <x:is>
          <x:t xml:space="preserve">Reformation-era Anglican tradition onward | Anglican</x:t>
        </x:is>
      </x:c>
      <x:c r="M494" s="231" t="inlineStr">
        <x:is>
          <x:t xml:space="preserve">Evening Prayer; Magnificat; Nunc Dimittis; Choir</x:t>
        </x:is>
      </x:c>
      <x:c r="N494" s="231" t="inlineStr">
        <x:is>
          <x:t xml:space="preserve">Idea</x:t>
        </x:is>
      </x:c>
      <x:c r="O494" s="231"/>
      <x:c r="P494" s="231" t="n"/>
      <x:c r="Q494" s="247" t="n"/>
      <x:c r="R494" s="247" t="n"/>
      <x:c r="S494" s="214" t="inlineStr">
        <x:is>
          <x:t xml:space="preserve">Open for review</x:t>
        </x:is>
      </x:c>
    </x:row>
    <x:row r="495" s="202" customFormat="1" ht="166" customHeight="1">
      <x:c r="A495" s="231" t="inlineStr">
        <x:is>
          <x:t xml:space="preserve">TP-029</x:t>
        </x:is>
      </x:c>
      <x:c r="B495" s="231" t="inlineStr">
        <x:is>
          <x:t xml:space="preserve">The Lutheran Divine Service</x:t>
        </x:is>
      </x:c>
      <x:c r="C495" s="231" t="inlineStr">
        <x:is>
          <x:t xml:space="preserve">Christian Practice</x:t>
        </x:is>
      </x:c>
      <x:c r="D495" s="231" t="inlineStr">
        <x:is>
          <x:t xml:space="preserve">Traditions &amp; Practices — Christian Life</x:t>
        </x:is>
      </x:c>
      <x:c r="E495" s="231" t="inlineStr">
        <x:is>
          <x:t xml:space="preserve">Liturgical Tradition</x:t>
        </x:is>
      </x:c>
      <x:c r="F495" s="231" t="inlineStr">
        <x:is>
          <x:t xml:space="preserve">Lutheran worship commonly follows a historic Word-and-Sacrament structure centered on God's gifts through Scripture, absolution, preaching, baptism, and Communion.</x:t>
        </x:is>
      </x:c>
      <x:c r="G495" s="231" t="n">
        <x:v>4</x:v>
      </x:c>
      <x:c r="H495" s="231" t="inlineStr">
        <x:is>
          <x:t xml:space="preserve">4 — Major</x:t>
        </x:is>
      </x:c>
      <x:c r="I495" s="231" t="inlineStr">
        <x:is>
          <x:t xml:space="preserve">Exceptional</x:t>
        </x:is>
      </x:c>
      <x:c r="J495" s="231" t="str">
        <x:v>Uncommon</x:v>
      </x:c>
      <x:c r="K495" s="231" t="inlineStr">
        <x:is>
          <x:t xml:space="preserve">Yes</x:t>
        </x:is>
      </x:c>
      <x:c r="L495" s="231" t="inlineStr">
        <x:is>
          <x:t xml:space="preserve">16th century onward | Lutheran</x:t>
        </x:is>
      </x:c>
      <x:c r="M495" s="231" t="inlineStr">
        <x:is>
          <x:t xml:space="preserve">Confession and Absolution; Preaching; Lord's Supper</x:t>
        </x:is>
      </x:c>
      <x:c r="N495" s="231" t="inlineStr">
        <x:is>
          <x:t xml:space="preserve">Idea</x:t>
        </x:is>
      </x:c>
      <x:c r="O495" s="231"/>
      <x:c r="P495" s="231" t="n"/>
      <x:c r="Q495" s="247" t="n"/>
      <x:c r="R495" s="247" t="n"/>
      <x:c r="S495" s="214" t="inlineStr">
        <x:is>
          <x:t xml:space="preserve">Open for review</x:t>
        </x:is>
      </x:c>
    </x:row>
    <x:row r="496" s="202" customFormat="1" ht="166" customHeight="1">
      <x:c r="A496" s="231" t="inlineStr">
        <x:is>
          <x:t xml:space="preserve">TP-030</x:t>
        </x:is>
      </x:c>
      <x:c r="B496" s="231" t="inlineStr">
        <x:is>
          <x:t xml:space="preserve">Psalm Singing in Reformed Worship</x:t>
        </x:is>
      </x:c>
      <x:c r="C496" s="231" t="inlineStr">
        <x:is>
          <x:t xml:space="preserve">Christian Practice</x:t>
        </x:is>
      </x:c>
      <x:c r="D496" s="231" t="inlineStr">
        <x:is>
          <x:t xml:space="preserve">Traditions &amp; Practices — Christian Life</x:t>
        </x:is>
      </x:c>
      <x:c r="E496" s="231" t="inlineStr">
        <x:is>
          <x:t xml:space="preserve">Music Practice</x:t>
        </x:is>
      </x:c>
      <x:c r="F496" s="231" t="inlineStr">
        <x:is>
          <x:t xml:space="preserve">Reformed churches historically gave strong emphasis to congregational psalm singing, often in metrical form.</x:t>
        </x:is>
      </x:c>
      <x:c r="G496" s="231" t="n">
        <x:v>4</x:v>
      </x:c>
      <x:c r="H496" s="231" t="inlineStr">
        <x:is>
          <x:t xml:space="preserve">4 — Major</x:t>
        </x:is>
      </x:c>
      <x:c r="I496" s="231" t="inlineStr">
        <x:is>
          <x:t xml:space="preserve">High</x:t>
        </x:is>
      </x:c>
      <x:c r="J496" s="231" t="str">
        <x:v>Common</x:v>
      </x:c>
      <x:c r="K496" s="231" t="inlineStr">
        <x:is>
          <x:t xml:space="preserve">No</x:t>
        </x:is>
      </x:c>
      <x:c r="L496" s="231" t="inlineStr">
        <x:is>
          <x:t xml:space="preserve">16th century onward | Reformed</x:t>
        </x:is>
      </x:c>
      <x:c r="M496" s="231" t="inlineStr">
        <x:is>
          <x:t xml:space="preserve">Psalter; Calvin; Congregational Singing</x:t>
        </x:is>
      </x:c>
      <x:c r="N496" s="231" t="inlineStr">
        <x:is>
          <x:t xml:space="preserve">Idea</x:t>
        </x:is>
      </x:c>
      <x:c r="O496" s="231"/>
      <x:c r="P496" s="231" t="n"/>
      <x:c r="Q496" s="247" t="n"/>
      <x:c r="R496" s="247" t="n"/>
      <x:c r="S496" s="214" t="inlineStr">
        <x:is>
          <x:t xml:space="preserve">Open for review</x:t>
        </x:is>
      </x:c>
    </x:row>
    <x:row r="497" s="202" customFormat="1" ht="166" customHeight="1">
      <x:c r="A497" s="231" t="inlineStr">
        <x:is>
          <x:t xml:space="preserve">TP-031</x:t>
        </x:is>
      </x:c>
      <x:c r="B497" s="231" t="inlineStr">
        <x:is>
          <x:t xml:space="preserve">Methodist Class Meeting</x:t>
        </x:is>
      </x:c>
      <x:c r="C497" s="231" t="inlineStr">
        <x:is>
          <x:t xml:space="preserve">Christian Practice</x:t>
        </x:is>
      </x:c>
      <x:c r="D497" s="231" t="inlineStr">
        <x:is>
          <x:t xml:space="preserve">Traditions &amp; Practices — Christian Life</x:t>
        </x:is>
      </x:c>
      <x:c r="E497" s="231" t="inlineStr">
        <x:is>
          <x:t xml:space="preserve">Discipleship Practice</x:t>
        </x:is>
      </x:c>
      <x:c r="F497" s="231" t="inlineStr">
        <x:is>
          <x:t xml:space="preserve">Small weekly groups historically asked members about the state of their souls and supported disciplined growth in holiness.</x:t>
        </x:is>
      </x:c>
      <x:c r="G497" s="231" t="n">
        <x:v>4</x:v>
      </x:c>
      <x:c r="H497" s="231" t="inlineStr">
        <x:is>
          <x:t xml:space="preserve">4 — Major</x:t>
        </x:is>
      </x:c>
      <x:c r="I497" s="231" t="inlineStr">
        <x:is>
          <x:t xml:space="preserve">Exceptional</x:t>
        </x:is>
      </x:c>
      <x:c r="J497" s="231" t="str">
        <x:v>Uncommon</x:v>
      </x:c>
      <x:c r="K497" s="231" t="inlineStr">
        <x:is>
          <x:t xml:space="preserve">Yes</x:t>
        </x:is>
      </x:c>
      <x:c r="L497" s="231" t="inlineStr">
        <x:is>
          <x:t xml:space="preserve">18th century onward | Methodist / Wesleyan</x:t>
        </x:is>
      </x:c>
      <x:c r="M497" s="231" t="inlineStr">
        <x:is>
          <x:t xml:space="preserve">John Wesley; Accountability; Sanctification; Small Groups</x:t>
        </x:is>
      </x:c>
      <x:c r="N497" s="231" t="inlineStr">
        <x:is>
          <x:t xml:space="preserve">Idea</x:t>
        </x:is>
      </x:c>
      <x:c r="O497" s="231"/>
      <x:c r="P497" s="231" t="n"/>
      <x:c r="Q497" s="247" t="n"/>
      <x:c r="R497" s="247" t="n"/>
      <x:c r="S497" s="214" t="inlineStr">
        <x:is>
          <x:t xml:space="preserve">Open for review</x:t>
        </x:is>
      </x:c>
    </x:row>
    <x:row r="498" s="202" customFormat="1" ht="15" customHeight="1">
      <x:c r="A498" s="231" t="inlineStr">
        <x:is>
          <x:t xml:space="preserve">TP-032</x:t>
        </x:is>
      </x:c>
      <x:c r="B498" s="231" t="inlineStr">
        <x:is>
          <x:t xml:space="preserve">Covenant Renewal / Watch Night</x:t>
        </x:is>
      </x:c>
      <x:c r="C498" s="231" t="inlineStr">
        <x:is>
          <x:t xml:space="preserve">Christian Practice</x:t>
        </x:is>
      </x:c>
      <x:c r="D498" s="231" t="inlineStr">
        <x:is>
          <x:t xml:space="preserve">Traditions &amp; Practices — Christian Life</x:t>
        </x:is>
      </x:c>
      <x:c r="E498" s="231" t="inlineStr">
        <x:is>
          <x:t xml:space="preserve">Renewal Service</x:t>
        </x:is>
      </x:c>
      <x:c r="F498" s="231" t="inlineStr">
        <x:is>
          <x:t xml:space="preserve">Methodist covenant services renew commitment to God through prayer and self-examination; Watch Night later became especially associated with New Year's Eve.</x:t>
        </x:is>
      </x:c>
      <x:c r="G498" s="231" t="n">
        <x:v>4</x:v>
      </x:c>
      <x:c r="H498" s="231" t="inlineStr">
        <x:is>
          <x:t xml:space="preserve">4 — Major</x:t>
        </x:is>
      </x:c>
      <x:c r="I498" s="231" t="inlineStr">
        <x:is>
          <x:t xml:space="preserve">Exceptional</x:t>
        </x:is>
      </x:c>
      <x:c r="J498" s="231" t="str">
        <x:v>Uncommon</x:v>
      </x:c>
      <x:c r="K498" s="231" t="inlineStr">
        <x:is>
          <x:t xml:space="preserve">Maybe</x:t>
        </x:is>
      </x:c>
      <x:c r="L498" s="231" t="inlineStr">
        <x:is>
          <x:t xml:space="preserve">18th century onward | Methodist / Wesleyan; wider adoption</x:t>
        </x:is>
      </x:c>
      <x:c r="M498" s="231" t="inlineStr">
        <x:is>
          <x:t xml:space="preserve">John Wesley; Covenant; New Year; Prayer</x:t>
        </x:is>
      </x:c>
      <x:c r="N498" s="231" t="inlineStr">
        <x:is>
          <x:t xml:space="preserve">Idea</x:t>
        </x:is>
      </x:c>
      <x:c r="O498" s="231"/>
      <x:c r="P498" s="231" t="n"/>
      <x:c r="Q498" s="247" t="n"/>
      <x:c r="R498" s="247" t="n"/>
      <x:c r="S498" s="214" t="inlineStr">
        <x:is>
          <x:t xml:space="preserve">Open for review</x:t>
        </x:is>
      </x:c>
    </x:row>
    <x:row r="499" s="202" customFormat="1" ht="15" customHeight="1">
      <x:c r="A499" s="231" t="inlineStr">
        <x:is>
          <x:t xml:space="preserve">TP-033</x:t>
        </x:is>
      </x:c>
      <x:c r="B499" s="231" t="inlineStr">
        <x:is>
          <x:t xml:space="preserve">Believers' Baptism by Immersion</x:t>
        </x:is>
      </x:c>
      <x:c r="C499" s="231" t="inlineStr">
        <x:is>
          <x:t xml:space="preserve">Christian Practice</x:t>
        </x:is>
      </x:c>
      <x:c r="D499" s="231" t="inlineStr">
        <x:is>
          <x:t xml:space="preserve">Traditions &amp; Practices — Christian Life</x:t>
        </x:is>
      </x:c>
      <x:c r="E499" s="231" t="inlineStr">
        <x:is>
          <x:t xml:space="preserve">Initiation Practice</x:t>
        </x:is>
      </x:c>
      <x:c r="F499" s="231" t="inlineStr">
        <x:is>
          <x:t xml:space="preserve">Baptist, Anabaptist, Pentecostal, and many evangelical churches baptize professing believers, commonly by full immersion.</x:t>
        </x:is>
      </x:c>
      <x:c r="G499" s="231" t="n">
        <x:v>4</x:v>
      </x:c>
      <x:c r="H499" s="231" t="inlineStr">
        <x:is>
          <x:t xml:space="preserve">4 — Major</x:t>
        </x:is>
      </x:c>
      <x:c r="I499" s="231" t="inlineStr">
        <x:is>
          <x:t xml:space="preserve">Exceptional</x:t>
        </x:is>
      </x:c>
      <x:c r="J499" s="231" t="str">
        <x:v>Rare</x:v>
      </x:c>
      <x:c r="K499" s="231" t="inlineStr">
        <x:is>
          <x:t xml:space="preserve">Yes</x:t>
        </x:is>
      </x:c>
      <x:c r="L499" s="231" t="inlineStr">
        <x:is>
          <x:t xml:space="preserve">Reformation era onward | Baptist, Anabaptist, Pentecostal, evangelical</x:t>
        </x:is>
      </x:c>
      <x:c r="M499" s="231" t="inlineStr">
        <x:is>
          <x:t xml:space="preserve">Baptism; Conversion; Discipleship</x:t>
        </x:is>
      </x:c>
      <x:c r="N499" s="231" t="inlineStr">
        <x:is>
          <x:t xml:space="preserve">Idea</x:t>
        </x:is>
      </x:c>
      <x:c r="O499" s="231" t="str">
        <x:v>Historic Christian traditions differ over infant baptism and mode; this card should be explicitly tradition-specific.
v20: User approved the v19 rarity baseline: Uncommon → Rare. Tier approved; artwork completion is not implied. Rationale and conditions: Rarity Review.</x:v>
      </x:c>
      <x:c r="P499" s="231" t="n"/>
      <x:c r="Q499" s="247" t="n"/>
      <x:c r="R499" s="247" t="n"/>
      <x:c r="S499" s="214" t="inlineStr">
        <x:is>
          <x:t xml:space="preserve">Open for review</x:t>
        </x:is>
      </x:c>
    </x:row>
    <x:row r="500" s="202" customFormat="1" ht="25.5" customHeight="1">
      <x:c r="A500" s="231" t="inlineStr">
        <x:is>
          <x:t xml:space="preserve">TP-034</x:t>
        </x:is>
      </x:c>
      <x:c r="B500" s="231" t="inlineStr">
        <x:is>
          <x:t xml:space="preserve">Prayer in Tongues</x:t>
        </x:is>
      </x:c>
      <x:c r="C500" s="231" t="inlineStr">
        <x:is>
          <x:t xml:space="preserve">Christian Practice</x:t>
        </x:is>
      </x:c>
      <x:c r="D500" s="231" t="inlineStr">
        <x:is>
          <x:t xml:space="preserve">Traditions &amp; Practices — Christian Life</x:t>
        </x:is>
      </x:c>
      <x:c r="E500" s="231" t="inlineStr">
        <x:is>
          <x:t xml:space="preserve">Charismatic Prayer Practice</x:t>
        </x:is>
      </x:c>
      <x:c r="F500" s="231" t="inlineStr">
        <x:is>
          <x:t xml:space="preserve">Pentecostal and charismatic Christians may pray or praise in tongues as a Spirit-given form of prayer distinct from ordinary learned speech.</x:t>
        </x:is>
      </x:c>
      <x:c r="G500" s="231" t="n">
        <x:v>4</x:v>
      </x:c>
      <x:c r="H500" s="231" t="inlineStr">
        <x:is>
          <x:t xml:space="preserve">4 — Major</x:t>
        </x:is>
      </x:c>
      <x:c r="I500" s="231" t="inlineStr">
        <x:is>
          <x:t xml:space="preserve">Exceptional</x:t>
        </x:is>
      </x:c>
      <x:c r="J500" s="231" t="str">
        <x:v>Uncommon</x:v>
      </x:c>
      <x:c r="K500" s="231" t="inlineStr">
        <x:is>
          <x:t xml:space="preserve">Maybe</x:t>
        </x:is>
      </x:c>
      <x:c r="L500" s="231" t="inlineStr">
        <x:is>
          <x:t xml:space="preserve">20th century onward | Pentecostal / Charismatic</x:t>
        </x:is>
      </x:c>
      <x:c r="M500" s="231" t="inlineStr">
        <x:is>
          <x:t xml:space="preserve">Baptism in the Holy Spirit; Pentecost; Spiritual Gifts</x:t>
        </x:is>
      </x:c>
      <x:c r="N500" s="231" t="inlineStr">
        <x:is>
          <x:t xml:space="preserve">Idea</x:t>
        </x:is>
      </x:c>
      <x:c r="O500" s="231" t="str">
        <x:v>Pentecostal traditions differ from cessationist and other Christian traditions over the normative role and interpretation of tongues.</x:v>
      </x:c>
      <x:c r="P500" s="231" t="n"/>
      <x:c r="Q500" s="247" t="n"/>
      <x:c r="R500" s="247" t="n"/>
      <x:c r="S500" s="214" t="inlineStr">
        <x:is>
          <x:t xml:space="preserve">Open for review</x:t>
        </x:is>
      </x:c>
    </x:row>
    <x:row r="501" s="202" customFormat="1" ht="166" customHeight="1">
      <x:c r="A501" s="231" t="inlineStr">
        <x:is>
          <x:t xml:space="preserve">BE-122</x:t>
        </x:is>
      </x:c>
      <x:c r="B501" s="231" t="inlineStr">
        <x:is>
          <x:t xml:space="preserve">Battle with Amalek</x:t>
        </x:is>
      </x:c>
      <x:c r="C501" s="231" t="inlineStr">
        <x:is>
          <x:t xml:space="preserve">Scripture</x:t>
        </x:is>
      </x:c>
      <x:c r="D501" s="231" t="inlineStr">
        <x:is>
          <x:t xml:space="preserve">Biblical Events — Shared Canon</x:t>
        </x:is>
      </x:c>
      <x:c r="E501" s="231" t="inlineStr">
        <x:is>
          <x:t xml:space="preserve">Event</x:t>
        </x:is>
      </x:c>
      <x:c r="F501" s="231" t="inlineStr">
        <x:is>
          <x:t xml:space="preserve">Israel prevails while Moses' raised hands are supported by Aaron and Hur.</x:t>
        </x:is>
      </x:c>
      <x:c r="G501" s="231" t="n">
        <x:v>3</x:v>
      </x:c>
      <x:c r="H501" s="231" t="inlineStr">
        <x:is>
          <x:t xml:space="preserve">3 — Significant</x:t>
        </x:is>
      </x:c>
      <x:c r="I501" s="231" t="inlineStr">
        <x:is>
          <x:t xml:space="preserve">Exceptional</x:t>
        </x:is>
      </x:c>
      <x:c r="J501" s="231" t="str">
        <x:v>Rare</x:v>
      </x:c>
      <x:c r="K501" s="231" t="inlineStr">
        <x:is>
          <x:t xml:space="preserve">No</x:t>
        </x:is>
      </x:c>
      <x:c r="L501" s="231" t="inlineStr">
        <x:is>
          <x:t xml:space="preserve">Exodus 17:8–16 | Wilderness period | Shared canon</x:t>
        </x:is>
      </x:c>
      <x:c r="M501" s="231" t="inlineStr">
        <x:is>
          <x:t xml:space="preserve">Moses; Joshua; Aaron; Hur; Amalek</x:t>
        </x:is>
      </x:c>
      <x:c r="N501" s="231" t="inlineStr">
        <x:is>
          <x:t xml:space="preserve">Approved</x:t>
        </x:is>
      </x:c>
      <x:c r="O501" s="231" t="str">
        <x:v>v11: user-approved and locked roster selection; rarity and artwork remain open. Restored from Deferred Expansion (BE-063); Uncommon is the carried-forward working rarity, not a newly approved rating. Component scoring awaits the comparison pass; the legacy Hero Card? value is not a special-art commitment.
v20: User approved the v19 rarity baseline: Uncommon → Rare. Tier approved; artwork completion is not implied. Rationale and conditions: Rarity Review.</x:v>
      </x:c>
      <x:c r="P501" s="231" t="inlineStr">
        <x:is>
          <x:t xml:space="preserve">Source checked for this brief: Exodus 17:8–16, especially the stone, tired hands, and support by Aaron and Hur in verse 12. Source: https://bible.usccb.org/bible/exodus/17</x:t>
        </x:is>
      </x:c>
      <x:c r="Q501" s="247" t="inlineStr">
        <x:is>
          <x:t xml:space="preserve">Moses sits heavily on a rock, with Aaron and Hur close on either side supporting his raised arms; their interlocking bodies form the main silhouette. Keep the battle far below and subordinate so physical burden and shared support read first. Avoid a solitary, invincible Moses, foreground combat, or beams of power from his hands.</x:t>
        </x:is>
      </x:c>
      <x:c r="R501" s="247" t="inlineStr">
        <x:is>
          <x:t xml:space="preserve">Endurance and dependence, supported by solidarity and trust. The viewer should feel a weary person sustained by others; avoid invincible-hero swagger or celebration of violence.</x:t>
        </x:is>
      </x:c>
      <x:c r="S501" s="214" t="inlineStr">
        <x:is>
          <x:t xml:space="preserve">Roster locked - rarity/art open</x:t>
        </x:is>
      </x:c>
    </x:row>
    <x:row r="502" s="202" customFormat="1" ht="166" customHeight="1">
      <x:c r="A502" s="231" t="inlineStr">
        <x:is>
          <x:t xml:space="preserve">BE-123</x:t>
        </x:is>
      </x:c>
      <x:c r="B502" s="231" t="inlineStr">
        <x:is>
          <x:t xml:space="preserve">The Boy Jesus in the Temple</x:t>
        </x:is>
      </x:c>
      <x:c r="C502" s="231" t="inlineStr">
        <x:is>
          <x:t xml:space="preserve">Scripture</x:t>
        </x:is>
      </x:c>
      <x:c r="D502" s="231" t="inlineStr">
        <x:is>
          <x:t xml:space="preserve">Biblical Events — Shared Canon</x:t>
        </x:is>
      </x:c>
      <x:c r="E502" s="231" t="inlineStr">
        <x:is>
          <x:t xml:space="preserve">Event</x:t>
        </x:is>
      </x:c>
      <x:c r="F502" s="231" t="inlineStr">
        <x:is>
          <x:t xml:space="preserve">At twelve years old Jesus remains in the temple discussing with teachers.</x:t>
        </x:is>
      </x:c>
      <x:c r="G502" s="231" t="n">
        <x:v>3</x:v>
      </x:c>
      <x:c r="H502" s="231" t="inlineStr">
        <x:is>
          <x:t xml:space="preserve">3 — Significant</x:t>
        </x:is>
      </x:c>
      <x:c r="I502" s="231" t="inlineStr">
        <x:is>
          <x:t xml:space="preserve">High</x:t>
        </x:is>
      </x:c>
      <x:c r="J502" s="231" t="str">
        <x:v>Uncommon</x:v>
      </x:c>
      <x:c r="K502" s="231" t="inlineStr">
        <x:is>
          <x:t xml:space="preserve">No</x:t>
        </x:is>
      </x:c>
      <x:c r="L502" s="231" t="inlineStr">
        <x:is>
          <x:t xml:space="preserve">Luke 2:41–52 | First century AD | Shared canon</x:t>
        </x:is>
      </x:c>
      <x:c r="M502" s="231" t="inlineStr">
        <x:is>
          <x:t xml:space="preserve">Jesus Christ; Mary; Joseph; Jerusalem; Temple</x:t>
        </x:is>
      </x:c>
      <x:c r="N502" s="231" t="inlineStr">
        <x:is>
          <x:t xml:space="preserve">Approved</x:t>
        </x:is>
      </x:c>
      <x:c r="O502" s="231" t="str">
        <x:v>v11: user-approved and locked roster selection; rarity and artwork remain open. Restored from Deferred Expansion (BE-199); Uncommon is the carried-forward working rarity, not a newly approved rating. Component scoring awaits the comparison pass; the legacy Hero Card? value is not a special-art commitment.</x:v>
      </x:c>
      <x:c r="P502" s="231" t="inlineStr">
        <x:is>
          <x:t xml:space="preserve">Source checked for this brief: Luke 2:41–52; verses 46–47 describe listening, questions, understanding, and answers. The composition is a proposed treatment, not a claim to reconstruct exact positions. Source: https://bible.usccb.org/bible/luke/2</x:t>
        </x:is>
      </x:c>
      <x:c r="Q502" s="247" t="inlineStr">
        <x:is>
          <x:t xml:space="preserve">The young Jesus sits among a loose semicircle of older teachers, their listening postures and considering gestures directing attention inward. Frame faces and the exchange of attention more closely than the Temple architecture. Avoid a miniature adult enthroned over foolish teachers, a hostile tribunal, or the adult-welcoming-children composition.</x:t>
        </x:is>
      </x:c>
      <x:c r="R502" s="247" t="inlineStr">
        <x:is>
          <x:t xml:space="preserve">Intellectual wonder and reverent curiosity, with an attentive scholarly atmosphere. Convey thoughtful exchange and discovery rather than confrontation, condescension, or spectacle.</x:t>
        </x:is>
      </x:c>
      <x:c r="S502" s="214" t="inlineStr">
        <x:is>
          <x:t xml:space="preserve">Roster locked - rarity/art open</x:t>
        </x:is>
      </x:c>
    </x:row>
    <x:row r="503" s="202" customFormat="1" ht="166" customHeight="1">
      <x:c r="A503" s="231" t="inlineStr">
        <x:is>
          <x:t xml:space="preserve">BE-124</x:t>
        </x:is>
      </x:c>
      <x:c r="B503" s="231" t="inlineStr">
        <x:is>
          <x:t xml:space="preserve">Jeremiah's Rescue from the Cistern</x:t>
        </x:is>
      </x:c>
      <x:c r="C503" s="231" t="inlineStr">
        <x:is>
          <x:t xml:space="preserve">Scripture</x:t>
        </x:is>
      </x:c>
      <x:c r="D503" s="231" t="inlineStr">
        <x:is>
          <x:t xml:space="preserve">Biblical Events — Shared Canon</x:t>
        </x:is>
      </x:c>
      <x:c r="E503" s="231" t="inlineStr">
        <x:is>
          <x:t xml:space="preserve">Event</x:t>
        </x:is>
      </x:c>
      <x:c r="F503" s="231" t="inlineStr">
        <x:is>
          <x:t xml:space="preserve">Ebed-melech and his helpers lift Jeremiah from a muddy cistern with padded ropes, showing courageous intervention and practical compassion.</x:t>
        </x:is>
      </x:c>
      <x:c r="G503" s="231" t="n">
        <x:v>3</x:v>
      </x:c>
      <x:c r="H503" s="231" t="inlineStr">
        <x:is>
          <x:t xml:space="preserve">3 — Significant</x:t>
        </x:is>
      </x:c>
      <x:c r="I503" s="231" t="inlineStr">
        <x:is>
          <x:t xml:space="preserve">High</x:t>
        </x:is>
      </x:c>
      <x:c r="J503" s="231" t="str">
        <x:v>Rare</x:v>
      </x:c>
      <x:c r="K503" s="231" t="n"/>
      <x:c r="L503" s="231" t="inlineStr">
        <x:is>
          <x:t xml:space="preserve">Jeremiah 38:1–13 | Late kingdom of Judah, before Jerusalem's fall | Shared canon</x:t>
        </x:is>
      </x:c>
      <x:c r="M503" s="231" t="inlineStr">
        <x:is>
          <x:t xml:space="preserve">Jeremiah; Ebed-melech; Zedekiah; Jerusalem</x:t>
        </x:is>
      </x:c>
      <x:c r="N503" s="231" t="inlineStr">
        <x:is>
          <x:t xml:space="preserve">Approved</x:t>
        </x:is>
      </x:c>
      <x:c r="O503" s="231" t="str">
        <x:v>v11: user-approved and locked roster selection; rarity and artwork remain open. New event identity; the deferred Ebed-melech person record remains a distinct archival candidate. Rare is a provisional editorial placeholder, not an approved rating; component scoring and hero-art designation are deferred.</x:v>
      </x:c>
      <x:c r="P503" s="231" t="inlineStr">
        <x:is>
          <x:t xml:space="preserve">About this subject: Ebed-melech intervenes and arranges Jeremiah's rescue; helpers lift him with ropes padded by worn cloth. Jeremiah remains in the court of the guard afterward, so this is rescue from the cistern, not an escape from Jerusalem or all custody. Source checked: Jeremiah 38:7–13. https://bible.usccb.org/bible/jeremiah/38</x:t>
        </x:is>
      </x:c>
      <x:c r="Q503" s="247" t="inlineStr">
        <x:is>
          <x:t xml:space="preserve">View upward from inside the cistern: Jeremiah is lifted on ropes from the muddy darkness toward a small opening of daylight and his helpers above. Make the protective worn cloth between his body and the ropes legible as a gesture of care. Keep the rescue enclosed and upward, not an exterior basket descent, magical deliverance, or a triumphant action pose.</x:t>
        </x:is>
      </x:c>
      <x:c r="R503" s="247" t="inlineStr">
        <x:is>
          <x:t xml:space="preserve">Relief beginning to overcome despair, with vulnerability and compassionate courage. Emphasize careful human help and the return of hope rather than shock, humiliation, or effortless rescue.</x:t>
        </x:is>
      </x:c>
      <x:c r="S503" s="214" t="inlineStr">
        <x:is>
          <x:t xml:space="preserve">Roster locked - rarity/art open</x:t>
        </x:is>
      </x:c>
    </x:row>
    <x:row r="504">
      <x:c r="A504" s="231" t="n"/>
      <x:c r="B504" s="231" t="n"/>
      <x:c r="C504" s="231" t="n"/>
      <x:c r="D504" s="231" t="n"/>
      <x:c r="E504" s="231" t="n"/>
      <x:c r="F504" s="231" t="n"/>
      <x:c r="G504" s="231" t="n"/>
      <x:c r="H504" s="231" t="n"/>
      <x:c r="I504" s="231" t="n"/>
      <x:c r="J504" s="231" t="n"/>
      <x:c r="K504" s="231" t="n"/>
      <x:c r="L504" s="231" t="n"/>
      <x:c r="M504" s="231" t="n"/>
      <x:c r="N504" s="231" t="n"/>
      <x:c r="O504" s="231" t="n"/>
      <x:c r="P504" s="231" t="n"/>
      <x:c r="Q504" s="247" t="n"/>
      <x:c r="R504" s="247" t="n"/>
      <x:c r="S504" s="214" t="n"/>
    </x:row>
    <x:row r="505">
      <x:c r="A505" s="231" t="n"/>
      <x:c r="B505" s="231" t="n"/>
      <x:c r="C505" s="231" t="n"/>
      <x:c r="D505" s="231" t="n"/>
      <x:c r="E505" s="231" t="n"/>
      <x:c r="F505" s="231" t="n"/>
      <x:c r="G505" s="231" t="n"/>
      <x:c r="H505" s="231" t="n"/>
      <x:c r="I505" s="231" t="n"/>
      <x:c r="J505" s="231" t="n"/>
      <x:c r="K505" s="231" t="n"/>
      <x:c r="L505" s="231" t="n"/>
      <x:c r="M505" s="231" t="n"/>
      <x:c r="N505" s="231" t="n"/>
      <x:c r="O505" s="231" t="n"/>
      <x:c r="P505" s="231" t="n"/>
      <x:c r="Q505" s="247" t="n"/>
      <x:c r="R505" s="247" t="n"/>
      <x:c r="S505" s="214" t="n"/>
    </x:row>
    <x:row r="506">
      <x:c r="A506" s="231" t="n"/>
      <x:c r="B506" s="231" t="n"/>
      <x:c r="C506" s="231" t="n"/>
      <x:c r="D506" s="231" t="n"/>
      <x:c r="E506" s="231" t="n"/>
      <x:c r="F506" s="231" t="n"/>
      <x:c r="G506" s="231" t="n"/>
      <x:c r="H506" s="231" t="n"/>
      <x:c r="I506" s="231" t="n"/>
      <x:c r="J506" s="231" t="n"/>
      <x:c r="K506" s="231" t="n"/>
      <x:c r="L506" s="231" t="n"/>
      <x:c r="M506" s="231" t="n"/>
      <x:c r="N506" s="231" t="n"/>
      <x:c r="O506" s="231" t="n"/>
      <x:c r="P506" s="231" t="n"/>
      <x:c r="Q506" s="247" t="n"/>
      <x:c r="R506" s="247" t="n"/>
      <x:c r="S506" s="214" t="n"/>
    </x:row>
    <x:row r="507">
      <x:c r="A507" s="231" t="n"/>
      <x:c r="B507" s="231" t="n"/>
      <x:c r="C507" s="231" t="n"/>
      <x:c r="D507" s="231" t="n"/>
      <x:c r="E507" s="231" t="n"/>
      <x:c r="F507" s="231" t="n"/>
      <x:c r="G507" s="231" t="n"/>
      <x:c r="H507" s="231" t="n"/>
      <x:c r="I507" s="231" t="n"/>
      <x:c r="J507" s="231" t="n"/>
      <x:c r="K507" s="231" t="n"/>
      <x:c r="L507" s="231" t="n"/>
      <x:c r="M507" s="231" t="n"/>
      <x:c r="N507" s="231" t="n"/>
      <x:c r="O507" s="231" t="n"/>
      <x:c r="P507" s="231" t="n"/>
      <x:c r="Q507" s="247" t="n"/>
      <x:c r="R507" s="247" t="n"/>
      <x:c r="S507" s="214" t="n"/>
    </x:row>
    <x:row r="508">
      <x:c r="A508" s="231" t="n"/>
      <x:c r="B508" s="231" t="n"/>
      <x:c r="C508" s="231" t="n"/>
      <x:c r="D508" s="231" t="n"/>
      <x:c r="E508" s="231" t="n"/>
      <x:c r="F508" s="231" t="n"/>
      <x:c r="G508" s="231" t="n"/>
      <x:c r="H508" s="231" t="n"/>
      <x:c r="I508" s="231" t="n"/>
      <x:c r="J508" s="231" t="n"/>
      <x:c r="K508" s="231" t="n"/>
      <x:c r="L508" s="231" t="n"/>
      <x:c r="M508" s="231" t="n"/>
      <x:c r="N508" s="231" t="n"/>
      <x:c r="O508" s="231" t="n"/>
      <x:c r="P508" s="231" t="n"/>
      <x:c r="Q508" s="247" t="n"/>
      <x:c r="R508" s="247" t="n"/>
      <x:c r="S508" s="292" t="n"/>
    </x:row>
    <x:row r="509">
      <x:c r="A509" s="231" t="n"/>
      <x:c r="B509" s="231" t="n"/>
      <x:c r="C509" s="231" t="n"/>
      <x:c r="D509" s="231" t="n"/>
      <x:c r="E509" s="231" t="n"/>
      <x:c r="F509" s="231" t="n"/>
      <x:c r="G509" s="231" t="n"/>
      <x:c r="H509" s="231" t="n"/>
      <x:c r="I509" s="231" t="n"/>
      <x:c r="J509" s="231" t="n"/>
      <x:c r="K509" s="231" t="n"/>
      <x:c r="L509" s="231" t="n"/>
      <x:c r="M509" s="231" t="n"/>
      <x:c r="N509" s="231" t="n"/>
      <x:c r="O509" s="231" t="n"/>
      <x:c r="P509" s="231" t="n"/>
      <x:c r="Q509" s="247" t="n"/>
      <x:c r="R509" s="247" t="n"/>
      <x:c r="S509" s="292" t="n"/>
    </x:row>
    <x:row r="510">
      <x:c r="A510" s="231" t="n"/>
      <x:c r="B510" s="231" t="n"/>
      <x:c r="C510" s="231" t="n"/>
      <x:c r="D510" s="231" t="n"/>
      <x:c r="E510" s="231" t="n"/>
      <x:c r="F510" s="231" t="n"/>
      <x:c r="G510" s="231" t="n"/>
      <x:c r="H510" s="231" t="n"/>
      <x:c r="I510" s="231" t="n"/>
      <x:c r="J510" s="231" t="n"/>
      <x:c r="K510" s="231" t="n"/>
      <x:c r="L510" s="231" t="n"/>
      <x:c r="M510" s="231" t="n"/>
      <x:c r="N510" s="231" t="n"/>
      <x:c r="O510" s="231" t="n"/>
      <x:c r="P510" s="231" t="n"/>
      <x:c r="Q510" s="247" t="n"/>
      <x:c r="R510" s="247" t="n"/>
      <x:c r="S510" s="292" t="n"/>
    </x:row>
    <x:row r="511">
      <x:c r="A511" s="231" t="n"/>
      <x:c r="B511" s="231" t="n"/>
      <x:c r="C511" s="231" t="n"/>
      <x:c r="D511" s="231" t="n"/>
      <x:c r="E511" s="231" t="n"/>
      <x:c r="F511" s="231" t="n"/>
      <x:c r="G511" s="231" t="n"/>
      <x:c r="H511" s="231" t="n"/>
      <x:c r="I511" s="231" t="n"/>
      <x:c r="J511" s="231" t="n"/>
      <x:c r="K511" s="231" t="n"/>
      <x:c r="L511" s="231" t="n"/>
      <x:c r="M511" s="231" t="n"/>
      <x:c r="N511" s="231" t="n"/>
      <x:c r="O511" s="231" t="n"/>
      <x:c r="P511" s="231" t="n"/>
      <x:c r="Q511" s="247" t="n"/>
      <x:c r="R511" s="247" t="n"/>
      <x:c r="S511" s="214" t="n"/>
    </x:row>
    <x:row r="512">
      <x:c r="A512" s="231" t="n"/>
      <x:c r="B512" s="231" t="n"/>
      <x:c r="C512" s="231" t="n"/>
      <x:c r="D512" s="231" t="n"/>
      <x:c r="E512" s="231" t="n"/>
      <x:c r="F512" s="231" t="n"/>
      <x:c r="G512" s="231" t="n"/>
      <x:c r="H512" s="231" t="n"/>
      <x:c r="I512" s="231" t="n"/>
      <x:c r="J512" s="231" t="n"/>
      <x:c r="K512" s="231" t="n"/>
      <x:c r="L512" s="231" t="n"/>
      <x:c r="M512" s="231" t="n"/>
      <x:c r="N512" s="231" t="n"/>
      <x:c r="O512" s="231" t="n"/>
      <x:c r="P512" s="231" t="n"/>
      <x:c r="Q512" s="247" t="n"/>
      <x:c r="R512" s="247" t="n"/>
      <x:c r="S512" s="214" t="n"/>
    </x:row>
    <x:row r="513">
      <x:c r="A513" s="231" t="n"/>
      <x:c r="B513" s="231" t="n"/>
      <x:c r="C513" s="231" t="n"/>
      <x:c r="D513" s="231" t="n"/>
      <x:c r="E513" s="231" t="n"/>
      <x:c r="F513" s="231" t="n"/>
      <x:c r="G513" s="231" t="n"/>
      <x:c r="H513" s="231" t="n"/>
      <x:c r="I513" s="231" t="n"/>
      <x:c r="J513" s="231" t="n"/>
      <x:c r="K513" s="231" t="n"/>
      <x:c r="L513" s="231" t="n"/>
      <x:c r="M513" s="231" t="n"/>
      <x:c r="N513" s="231" t="n"/>
      <x:c r="O513" s="231" t="n"/>
      <x:c r="P513" s="231" t="n"/>
      <x:c r="Q513" s="247" t="n"/>
      <x:c r="R513" s="247" t="n"/>
      <x:c r="S513" s="214" t="n"/>
    </x:row>
    <x:row r="514">
      <x:c r="A514" s="231" t="n"/>
      <x:c r="B514" s="231" t="n"/>
      <x:c r="C514" s="231" t="n"/>
      <x:c r="D514" s="231" t="n"/>
      <x:c r="E514" s="231" t="n"/>
      <x:c r="F514" s="231" t="n"/>
      <x:c r="G514" s="231" t="n"/>
      <x:c r="H514" s="231" t="n"/>
      <x:c r="I514" s="231" t="n"/>
      <x:c r="J514" s="231" t="n"/>
      <x:c r="K514" s="231" t="n"/>
      <x:c r="L514" s="231" t="n"/>
      <x:c r="M514" s="231" t="n"/>
      <x:c r="N514" s="231" t="n"/>
      <x:c r="O514" s="231" t="n"/>
      <x:c r="P514" s="231" t="n"/>
      <x:c r="Q514" s="247" t="n"/>
      <x:c r="R514" s="247" t="n"/>
      <x:c r="S514" s="214" t="n"/>
    </x:row>
  </x:sheetData>
  <x:mergeCells>
    <x:mergeCell ref="A1:P1"/>
  </x:mergeCells>
  <x:conditionalFormatting sqref="J2:J522">
    <x:cfRule type="expression" dxfId="0" priority="1">
      <x:formula>J2="Legendary"</x:formula>
    </x:cfRule>
    <x:cfRule type="expression" dxfId="0" priority="2">
      <x:formula>J2="Extraordinary"</x:formula>
    </x:cfRule>
    <x:cfRule type="expression" dxfId="0" priority="3">
      <x:formula>J2="Rare"</x:formula>
    </x:cfRule>
  </x:conditionalFormatting>
  <x:conditionalFormatting sqref="S4:S503">
    <x:cfRule type="expression" dxfId="9" priority="4">
      <x:formula>$S4="Locked - complete"</x:formula>
    </x:cfRule>
  </x:conditionalFormatting>
  <x:dataValidations count="11">
    <x:dataValidation type="list" allowBlank="0" showDropDown="0" showInputMessage="0" showErrorMessage="0" sqref="I4:I503">
      <x:formula1>"Low,Medium,High,Exceptional"</x:formula1>
    </x:dataValidation>
    <x:dataValidation type="list" allowBlank="0" showDropDown="0" showInputMessage="0" showErrorMessage="0" sqref="J4:J503">
      <x:formula1>"Common,Uncommon,Rare,Extraordinary,Legendary,Special / Non-economy"</x:formula1>
    </x:dataValidation>
    <x:dataValidation type="list" allowBlank="0" showDropDown="0" showInputMessage="0" showErrorMessage="0" sqref="K4:K503">
      <x:formula1>"No,Maybe,Yes"</x:formula1>
    </x:dataValidation>
    <x:dataValidation type="list" allowBlank="0" showDropDown="0" showInputMessage="0" showErrorMessage="0" sqref="N4:N503">
      <x:formula1>"Idea,Approved,Content Drafted,Art Drafted,Complete"</x:formula1>
    </x:dataValidation>
    <x:dataValidation type="whole" operator="between" allowBlank="0" showDropDown="0" showInputMessage="0" showErrorMessage="0" sqref="G4:G503">
      <x:formula1>1</x:formula1>
      <x:formula2>5</x:formula2>
    </x:dataValidation>
    <x:dataValidation type="list" allowBlank="0" showDropDown="0" showInputMessage="0" showErrorMessage="0" sqref="S4:S503">
      <x:formula1>"Open for review,Roster locked - rarity/art open,Locked - complete"</x:formula1>
    </x:dataValidation>
    <x:dataValidation type="list" allowBlank="0" showDropDown="0" showInputMessage="0" showErrorMessage="0" sqref="I4:I500">
      <x:formula1>"Low,Medium,High,Exceptional"</x:formula1>
    </x:dataValidation>
    <x:dataValidation type="list" allowBlank="0" showDropDown="0" showInputMessage="0" showErrorMessage="0" sqref="J4:J500">
      <x:formula1>"Common,Uncommon,Rare,Extraordinary,Legendary,Special / Non-economy"</x:formula1>
    </x:dataValidation>
    <x:dataValidation type="list" allowBlank="0" showDropDown="0" showInputMessage="0" showErrorMessage="0" sqref="K4:K500">
      <x:formula1>"No,Maybe,Yes"</x:formula1>
    </x:dataValidation>
    <x:dataValidation type="list" allowBlank="0" showDropDown="0" showInputMessage="0" showErrorMessage="0" sqref="N4:N500">
      <x:formula1>"Idea,Approved,Content Drafted,Art Drafted,Complete"</x:formula1>
    </x:dataValidation>
    <x:dataValidation type="list" allowBlank="0" showDropDown="0" showInputMessage="0" showErrorMessage="0" sqref="S4:S500">
      <x:formula1>"Open for review,Locked - complete"</x:formula1>
    </x:dataValidation>
  </x:dataValidations>
  <x:pageMargins left="0.7" right="0.7" top="0.75" bottom="0.75" header="0.3" footer="0.3"/>
  <x:tableParts count="1">
    <x:tablePart xmlns:r="http://schemas.openxmlformats.org/officeDocument/2006/relationships" r:id="R7963fa540896444e"/>
  </x:tableParts>
</x:worksheet>
</file>

<file path=xl/worksheets/sheet2.xml><?xml version="1.0" encoding="utf-8"?>
<x:worksheet xmlns:x="http://schemas.openxmlformats.org/spreadsheetml/2006/main">
  <x:sheetFormatPr baseColWidth="8" defaultRowHeight="14.25"/>
  <x:cols>
    <x:col min="1" max="1" width="44" style="202" customWidth="1"/>
    <x:col min="2" max="2" width="16" style="202" customWidth="1"/>
    <x:col min="3" max="3" width="80" style="202" customWidth="1"/>
  </x:cols>
  <x:sheetData>
    <x:row r="1" s="202" customFormat="1" ht="30" customHeight="1">
      <x:c r="A1" s="143" t="inlineStr">
        <x:is>
          <x:t xml:space="preserve">MASTER CARD CATALOG — SCHEMA &amp; RUBRIC</x:t>
        </x:is>
      </x:c>
    </x:row>
    <x:row r="2" s="202" customFormat="1" ht="42.75" customHeight="1"/>
    <x:row r="3" s="202" customFormat="1" ht="28.5" customHeight="1">
      <x:c r="A3" s="46" t="inlineStr">
        <x:is>
          <x:t xml:space="preserve">Field</x:t>
        </x:is>
      </x:c>
      <x:c r="B3" s="46" t="inlineStr">
        <x:is>
          <x:t xml:space="preserve">Meaning</x:t>
        </x:is>
      </x:c>
      <x:c r="C3" s="46" t="inlineStr">
        <x:is>
          <x:t xml:space="preserve">Notes</x:t>
        </x:is>
      </x:c>
    </x:row>
    <x:row r="4" s="202" customFormat="1" ht="28.5" customHeight="1">
      <x:c r="A4" s="231" t="inlineStr">
        <x:is>
          <x:t xml:space="preserve">ID</x:t>
        </x:is>
      </x:c>
      <x:c r="B4" s="231" t="inlineStr">
        <x:is>
          <x:t xml:space="preserve">Stable card identifier by set prefix.</x:t>
        </x:is>
      </x:c>
      <x:c r="C4" s="231" t="inlineStr">
        <x:is>
          <x:t xml:space="preserve">Prefixes in use: BP, BE, BPL, BI, PDV, ECH, CHE, CS, TH, CM, TP.</x:t>
        </x:is>
      </x:c>
    </x:row>
    <x:row r="5">
      <x:c r="A5" s="231" t="inlineStr">
        <x:is>
          <x:t xml:space="preserve">Name</x:t>
        </x:is>
      </x:c>
      <x:c r="B5" s="231" t="inlineStr">
        <x:is>
          <x:t xml:space="preserve">Canonical card identity.</x:t>
        </x:is>
      </x:c>
      <x:c r="C5" s="231" t="inlineStr">
        <x:is>
          <x:t xml:space="preserve">Prefer one active card per distinctive concept.</x:t>
        </x:is>
      </x:c>
    </x:row>
    <x:row r="6" s="202" customFormat="1" ht="15" customHeight="1">
      <x:c r="A6" s="231" t="inlineStr">
        <x:is>
          <x:t xml:space="preserve">Category</x:t>
        </x:is>
      </x:c>
      <x:c r="B6" s="231" t="inlineStr">
        <x:is>
          <x:t xml:space="preserve">Top-level domain.</x:t>
        </x:is>
      </x:c>
      <x:c r="C6" s="231" t="inlineStr">
        <x:is>
          <x:t xml:space="preserve">Scripture, Church History, or Christian Practice.</x:t>
        </x:is>
      </x:c>
    </x:row>
    <x:row r="7" s="202" customFormat="1" ht="42.75" customHeight="1">
      <x:c r="A7" s="231" t="inlineStr">
        <x:is>
          <x:t xml:space="preserve">Set</x:t>
        </x:is>
      </x:c>
      <x:c r="B7" s="231" t="inlineStr">
        <x:is>
          <x:t xml:space="preserve">Production grouping.</x:t>
        </x:is>
      </x:c>
      <x:c r="C7" s="231" t="inlineStr">
        <x:is>
          <x:t xml:space="preserve">Used to organize and review the master catalog.</x:t>
        </x:is>
      </x:c>
    </x:row>
    <x:row r="8">
      <x:c r="A8" s="231" t="inlineStr">
        <x:is>
          <x:t xml:space="preserve">Subject Type</x:t>
        </x:is>
      </x:c>
      <x:c r="B8" s="231" t="inlineStr">
        <x:is>
          <x:t xml:space="preserve">Kind of subject represented.</x:t>
        </x:is>
      </x:c>
      <x:c r="C8" s="231" t="inlineStr">
        <x:is>
          <x:t xml:space="preserve">Examples: Person, Event, Place, Item, Text, Practice.</x:t>
        </x:is>
      </x:c>
    </x:row>
    <x:row r="9" s="202" customFormat="1" ht="28.5" customHeight="1">
      <x:c r="A9" s="231" t="inlineStr">
        <x:is>
          <x:t xml:space="preserve">Short Description / Educational Purpose</x:t>
        </x:is>
      </x:c>
      <x:c r="B9" s="231" t="inlineStr">
        <x:is>
          <x:t xml:space="preserve">One-sentence learning objective.</x:t>
        </x:is>
      </x:c>
      <x:c r="C9" s="231" t="inlineStr">
        <x:is>
          <x:t xml:space="preserve">Should explain why the card exists educationally.</x:t>
        </x:is>
      </x:c>
    </x:row>
    <x:row r="10" s="202" customFormat="1" ht="42.75" customHeight="1">
      <x:c r="A10" s="231" t="inlineStr">
        <x:is>
          <x:t xml:space="preserve">Importance Score</x:t>
        </x:is>
      </x:c>
      <x:c r="B10" s="231" t="inlineStr">
        <x:is>
          <x:t xml:space="preserve">1–5 scale.</x:t>
        </x:is>
      </x:c>
      <x:c r="C10" s="231" t="inlineStr">
        <x:is>
          <x:t xml:space="preserve">5 = foundational; 1 = minor or expansion-only.</x:t>
        </x:is>
      </x:c>
    </x:row>
    <x:row r="11" s="202" customFormat="1" ht="28.5" customHeight="1">
      <x:c r="A11" s="231" t="inlineStr">
        <x:is>
          <x:t xml:space="preserve">Importance / Prominence</x:t>
        </x:is>
      </x:c>
      <x:c r="B11" s="231" t="inlineStr">
        <x:is>
          <x:t xml:space="preserve">Human-readable importance label.</x:t>
        </x:is>
      </x:c>
      <x:c r="C11" s="231" t="inlineStr">
        <x:is>
          <x:t xml:space="preserve">Derived from Importance Score.</x:t>
        </x:is>
      </x:c>
    </x:row>
    <x:row r="12" s="202" customFormat="1" ht="28.5" customHeight="1">
      <x:c r="A12" s="231" t="inlineStr">
        <x:is>
          <x:t xml:space="preserve">Visual Potential</x:t>
        </x:is>
      </x:c>
      <x:c r="B12" s="231" t="inlineStr">
        <x:is>
          <x:t xml:space="preserve">Low / Medium / High / Exceptional.</x:t>
        </x:is>
      </x:c>
      <x:c r="C12" s="231" t="inlineStr">
        <x:is>
          <x:t xml:space="preserve">Indicates how well the subject can carry card art.</x:t>
        </x:is>
      </x:c>
    </x:row>
    <x:row r="13" s="202" customFormat="1" ht="28.5" customHeight="1">
      <x:c r="A13" s="231" t="inlineStr">
        <x:is>
          <x:t xml:space="preserve">Final Rarity</x:t>
        </x:is>
      </x:c>
      <x:c r="B13" s="231" t="inlineStr">
        <x:is>
          <x:t xml:space="preserve">Final working rarity.</x:t>
        </x:is>
      </x:c>
      <x:c r="C13" s="231" t="str">
        <x:v>Approved working rarity baseline as of v20: Legendary / Extraordinary / Rare / Uncommon / Common. Some cards retain named art/interpretation conditions; approval is not artwork completion.</x:v>
      </x:c>
    </x:row>
    <x:row r="14">
      <x:c r="A14" s="231" t="inlineStr">
        <x:is>
          <x:t xml:space="preserve">Hero Card?</x:t>
        </x:is>
      </x:c>
      <x:c r="B14" s="231" t="inlineStr">
        <x:is>
          <x:t xml:space="preserve">Legacy field; decision deferred.</x:t>
        </x:is>
      </x:c>
      <x:c r="C14" s="231" t="inlineStr">
        <x:is>
          <x:t xml:space="preserve">Retained for provenance only. Exclude Hero Card? from rarity review and production commitments until special-art budgeting is revisited.</x:t>
        </x:is>
      </x:c>
    </x:row>
    <x:row r="15">
      <x:c r="A15" s="231" t="inlineStr">
        <x:is>
          <x:t xml:space="preserve">Relevant Scripture / Historical Period / Tradition</x:t>
        </x:is>
      </x:c>
      <x:c r="B15" s="231" t="inlineStr">
        <x:is>
          <x:t xml:space="preserve">Primary grounding reference.</x:t>
        </x:is>
      </x:c>
      <x:c r="C15" s="231" t="inlineStr">
        <x:is>
          <x:t xml:space="preserve">Scripture citation, historical period, or tradition.</x:t>
        </x:is>
      </x:c>
    </x:row>
    <x:row r="16" s="202" customFormat="1" ht="28.5" customHeight="1">
      <x:c r="A16" s="231" t="inlineStr">
        <x:is>
          <x:t xml:space="preserve">Obvious Relationships</x:t>
        </x:is>
      </x:c>
      <x:c r="B16" s="231" t="inlineStr">
        <x:is>
          <x:t xml:space="preserve">Linked cards or clusters.</x:t>
        </x:is>
      </x:c>
      <x:c r="C16" s="231" t="inlineStr">
        <x:is>
          <x:t xml:space="preserve">Useful for content design and art-collision review.</x:t>
        </x:is>
      </x:c>
    </x:row>
    <x:row r="17" s="202" customFormat="1" ht="28.5" customHeight="1">
      <x:c r="A17" s="231" t="inlineStr">
        <x:is>
          <x:t xml:space="preserve">Status</x:t>
        </x:is>
      </x:c>
      <x:c r="B17" s="231" t="inlineStr">
        <x:is>
          <x:t xml:space="preserve">Production status.</x:t>
        </x:is>
      </x:c>
      <x:c r="C17" s="231" t="inlineStr">
        <x:is>
          <x:t xml:space="preserve">Idea / Approved / Content Drafted / Art Drafted / Complete.</x:t>
        </x:is>
      </x:c>
    </x:row>
    <x:row r="18" s="202" customFormat="1" ht="28.5" customHeight="1">
      <x:c r="A18" s="231" t="inlineStr">
        <x:is>
          <x:t xml:space="preserve">Review Notes</x:t>
        </x:is>
      </x:c>
      <x:c r="B18" s="231" t="inlineStr">
        <x:is>
          <x:t xml:space="preserve">Internal editorial notes.</x:t>
        </x:is>
      </x:c>
      <x:c r="C18" s="231" t="inlineStr">
        <x:is>
          <x:t xml:space="preserve">Good place to justify swaps and removals.</x:t>
        </x:is>
      </x:c>
    </x:row>
    <x:row r="19" s="202" customFormat="1" ht="28.5" customHeight="1">
      <x:c r="A19" s="231" t="inlineStr">
        <x:is>
          <x:t xml:space="preserve">Information Box / Merged Concepts</x:t>
        </x:is>
      </x:c>
      <x:c r="B19" s="231" t="inlineStr">
        <x:is>
          <x:t xml:space="preserve">Overflow educational context.</x:t>
        </x:is>
      </x:c>
      <x:c r="C19" s="231" t="inlineStr">
        <x:is>
          <x:t xml:space="preserve">Use this to absorb merged concepts rather than keeping redundant active cards.</x:t>
        </x:is>
      </x:c>
    </x:row>
    <x:row r="21" s="202" customFormat="1" ht="28.5" customHeight="1"/>
    <x:row r="22">
      <x:c r="A22" s="48" t="inlineStr">
        <x:is>
          <x:t xml:space="preserve">Active Set</x:t>
        </x:is>
      </x:c>
      <x:c r="B22" s="48" t="inlineStr">
        <x:is>
          <x:t xml:space="preserve">Current Scope</x:t>
        </x:is>
      </x:c>
      <x:c r="C22" s="48" t="inlineStr">
        <x:is>
          <x:t xml:space="preserve">Notes</x:t>
        </x:is>
      </x:c>
    </x:row>
    <x:row r="23" s="202" customFormat="1" ht="15" customHeight="1">
      <x:c r="A23" s="231" t="inlineStr">
        <x:is>
          <x:t xml:space="preserve">Biblical People — Shared Canon</x:t>
        </x:is>
      </x:c>
      <x:c r="B23" s="231" t="n">
        <x:f>COUNTIF('Final Card Catalog'!$D$4:$D$503,A23)</x:f>
        <x:v>89</x:v>
      </x:c>
      <x:c r="C23" s="231" t="inlineStr">
        <x:is>
          <x:t xml:space="preserve"/>
        </x:is>
      </x:c>
    </x:row>
    <x:row r="24" s="202" customFormat="1" ht="28.5" customHeight="1">
      <x:c r="A24" s="231" t="inlineStr">
        <x:is>
          <x:t xml:space="preserve">Biblical Events — Shared Canon</x:t>
        </x:is>
      </x:c>
      <x:c r="B24" s="231" t="n">
        <x:f>COUNTIF('Final Card Catalog'!$D$4:$D$503,A24)</x:f>
        <x:v>126</x:v>
      </x:c>
      <x:c r="C24" s="231" t="inlineStr">
        <x:is>
          <x:t xml:space="preserve">Event-heavy Scripture set after three collision-reduction passes.</x:t>
        </x:is>
      </x:c>
    </x:row>
    <x:row r="25" s="202" customFormat="1" ht="28.5" customHeight="1">
      <x:c r="A25" s="231" t="inlineStr">
        <x:is>
          <x:t xml:space="preserve">Biblical Places — Shared Canon</x:t>
        </x:is>
      </x:c>
      <x:c r="B25" s="231" t="n">
        <x:f>COUNTIF('Final Card Catalog'!$D$4:$D$503,A25)</x:f>
        <x:v>54</x:v>
      </x:c>
      <x:c r="C25" s="231" t="inlineStr">
        <x:is>
          <x:t xml:space="preserve">Reduced further; remaining locations should have clearer independent identity.</x:t>
        </x:is>
      </x:c>
    </x:row>
    <x:row r="26">
      <x:c r="A26" s="231" t="inlineStr">
        <x:is>
          <x:t xml:space="preserve">Biblical Items — Shared Canon</x:t>
        </x:is>
      </x:c>
      <x:c r="B26" s="231" t="n">
        <x:f>COUNTIF('Final Card Catalog'!$D$4:$D$503,A26)</x:f>
        <x:v>35</x:v>
      </x:c>
      <x:c r="C26" s="231" t="inlineStr">
        <x:is>
          <x:t xml:space="preserve"/>
        </x:is>
      </x:c>
    </x:row>
    <x:row r="27">
      <x:c r="A27" s="231" t="inlineStr">
        <x:is>
          <x:t xml:space="preserve">Parables, Dreams &amp; Visions — Shared Canon</x:t>
        </x:is>
      </x:c>
      <x:c r="B27" s="231" t="n">
        <x:f>COUNTIF('Final Card Catalog'!$D$4:$D$503,A27)</x:f>
        <x:v>42</x:v>
      </x:c>
      <x:c r="C27" s="231" t="inlineStr">
        <x:is>
          <x:t xml:space="preserve"/>
        </x:is>
      </x:c>
    </x:row>
    <x:row r="28">
      <x:c r="A28" s="231" t="inlineStr">
        <x:is>
          <x:t xml:space="preserve">Early Church History — ca. AD 64–451</x:t>
        </x:is>
      </x:c>
      <x:c r="B28" s="231" t="n">
        <x:f>COUNTIF('Final Card Catalog'!$D$4:$D$503,A28)</x:f>
        <x:v>41</x:v>
      </x:c>
      <x:c r="C28" s="231" t="inlineStr">
        <x:is>
          <x:t xml:space="preserve">Leaner early-church set after trimming one lower-priority manuscript card.</x:t>
        </x:is>
      </x:c>
    </x:row>
    <x:row r="29">
      <x:c r="A29" s="231" t="inlineStr">
        <x:is>
          <x:t xml:space="preserve">Church History Events — Christian History</x:t>
        </x:is>
      </x:c>
      <x:c r="B29" s="231" t="n">
        <x:f>COUNTIF('Final Card Catalog'!$D$4:$D$503,A29)</x:f>
        <x:v>14</x:v>
      </x:c>
      <x:c r="C29" s="231" t="inlineStr">
        <x:is>
          <x:t xml:space="preserve">New event-focused later-history set.</x:t>
        </x:is>
      </x:c>
    </x:row>
    <x:row r="30" s="202" customFormat="1" ht="28.5" customHeight="1">
      <x:c r="A30" s="231" t="inlineStr">
        <x:is>
          <x:t xml:space="preserve">Councils &amp; Synods — Christian History</x:t>
        </x:is>
      </x:c>
      <x:c r="B30" s="231" t="n">
        <x:f>COUNTIF('Final Card Catalog'!$D$4:$D$503,A30)</x:f>
        <x:v>9</x:v>
      </x:c>
      <x:c r="C30" s="231" t="inlineStr">
        <x:is>
          <x:t xml:space="preserve"/>
        </x:is>
      </x:c>
    </x:row>
    <x:row r="31" s="202" customFormat="1" ht="42.75" customHeight="1">
      <x:c r="A31" s="231" t="inlineStr">
        <x:is>
          <x:t xml:space="preserve">Theologians — Christian History</x:t>
        </x:is>
      </x:c>
      <x:c r="B31" s="231" t="n">
        <x:f>COUNTIF('Final Card Catalog'!$D$4:$D$503,A31)</x:f>
        <x:v>23</x:v>
      </x:c>
      <x:c r="C31" s="231" t="inlineStr">
        <x:is>
          <x:t xml:space="preserve"/>
        </x:is>
      </x:c>
    </x:row>
    <x:row r="32" s="202" customFormat="1" ht="42.75" customHeight="1">
      <x:c r="A32" s="231" t="inlineStr">
        <x:is>
          <x:t xml:space="preserve">Controversies &amp; Movements — Christian History</x:t>
        </x:is>
      </x:c>
      <x:c r="B32" s="231" t="n">
        <x:f>COUNTIF('Final Card Catalog'!$D$4:$D$503,A32)</x:f>
        <x:v>33</x:v>
      </x:c>
      <x:c r="C32" s="231" t="inlineStr">
        <x:is>
          <x:t xml:space="preserve"/>
        </x:is>
      </x:c>
    </x:row>
    <x:row r="33">
      <x:c r="A33" s="231" t="inlineStr">
        <x:is>
          <x:t xml:space="preserve">Traditions &amp; Practices — Christian Life</x:t>
        </x:is>
      </x:c>
      <x:c r="B33" s="231" t="n">
        <x:f>COUNTIF('Final Card Catalog'!$D$4:$D$503,A33)</x:f>
        <x:v>34</x:v>
      </x:c>
      <x:c r="C33" s="231" t="inlineStr">
        <x:is>
          <x:t xml:space="preserve"/>
        </x:is>
      </x:c>
    </x:row>
    <x:row r="34" s="202" customFormat="1" ht="42.75" customHeight="1"/>
    <x:row r="35" s="202" customFormat="1" ht="28.5" customHeight="1">
      <x:c r="A35" s="106" t="inlineStr">
        <x:is>
          <x:t xml:space="preserve">ART DIRECTION</x:t>
        </x:is>
      </x:c>
      <x:c r="B35" s="106" t="inlineStr">
        <x:is>
          <x:t xml:space="preserve">Definition</x:t>
        </x:is>
      </x:c>
      <x:c r="C35" s="106" t="inlineStr">
        <x:is>
          <x:t xml:space="preserve">Working rule</x:t>
        </x:is>
      </x:c>
    </x:row>
    <x:row r="36" s="202" customFormat="1" ht="100" customHeight="1">
      <x:c r="A36" s="214" t="inlineStr">
        <x:is>
          <x:t xml:space="preserve">Initial Composition / Art Direction</x:t>
        </x:is>
      </x:c>
      <x:c r="B36" s="214" t="inlineStr">
        <x:is>
          <x:t xml:space="preserve">Focal subject, viewpoint, decisive moment and distinction from related cards.</x:t>
        </x:is>
      </x:c>
      <x:c r="C36" s="214" t="inlineStr">
        <x:is>
          <x:t xml:space="preserve">Initial, revisable direction rather than completed artwork or a claim of historical reconstruction. Use 1–3 sentences; include what to avoid where it prevents a collision.</x:t>
        </x:is>
      </x:c>
    </x:row>
    <x:row r="37" s="202" customFormat="1" ht="100" customHeight="1">
      <x:c r="A37" s="214" t="inlineStr">
        <x:is>
          <x:t xml:space="preserve">Emotional Intent / Atmosphere</x:t>
        </x:is>
      </x:c>
      <x:c r="B37" s="214" t="inlineStr">
        <x:is>
          <x:t xml:space="preserve">The intended viewer response, not simply the depicted character's emotion.</x:t>
        </x:is>
      </x:c>
      <x:c r="C37" s="214" t="inlineStr">
        <x:is>
          <x:t xml:space="preserve">One dominant feeling, up to two supporting qualities, and a misreading to avoid. Emotional intensity is separate from rarity and from the existing impact score.</x:t>
        </x:is>
      </x:c>
    </x:row>
    <x:row r="38" s="202" customFormat="1" ht="66" customHeight="1">
      <x:c r="A38" s="214" t="inlineStr">
        <x:is>
          <x:t xml:space="preserve">Scope of this pass</x:t>
        </x:is>
      </x:c>
      <x:c r="B38" s="214" t="str">
        <x:f>COUNTA('Final Card Catalog'!$Q$4:$Q$503)&amp;" active cards have composition and emotional-intent briefs."</x:f>
        <x:v>32 active cards have composition and emotional-intent briefs.</x:v>
      </x:c>
      <x:c r="C38" s="214" t="str">
        <x:v>Existing briefs remain unchanged. The v15 veil brief is a proposed composition, not a claim that the example's witness, light or architecture is documented.</x:v>
      </x:c>
    </x:row>
    <x:row r="40" s="202" customFormat="1" ht="64" customHeight="1">
      <x:c r="A40" s="122" t="inlineStr">
        <x:is>
          <x:t xml:space="preserve">REPAIR / DATA CONTRACT</x:t>
        </x:is>
      </x:c>
      <x:c r="B40" s="122" t="inlineStr">
        <x:is>
          <x:t xml:space="preserve">Definition</x:t>
        </x:is>
      </x:c>
      <x:c r="C40" s="122" t="inlineStr">
        <x:is>
          <x:t xml:space="preserve">Working rule</x:t>
        </x:is>
      </x:c>
    </x:row>
    <x:row r="41" s="202" customFormat="1" ht="64" customHeight="1">
      <x:c r="A41" s="214" t="inlineStr">
        <x:is>
          <x:t xml:space="preserve">Canonical source</x:t>
        </x:is>
      </x:c>
      <x:c r="B41" s="214" t="inlineStr">
        <x:is>
          <x:t xml:space="preserve">Final Card Catalog</x:t>
        </x:is>
      </x:c>
      <x:c r="C41" s="214" t="inlineStr">
        <x:is>
          <x:t xml:space="preserve">ID, name, scope, importance, final rarity, status and art notes are authoritative here.</x:t>
        </x:is>
      </x:c>
    </x:row>
    <x:row r="42" s="202" customFormat="1" ht="64" customHeight="1">
      <x:c r="A42" s="214" t="inlineStr">
        <x:is>
          <x:t xml:space="preserve">Scoring register</x:t>
        </x:is>
      </x:c>
      <x:c r="B42" s="214" t="inlineStr">
        <x:is>
          <x:t xml:space="preserve">Rarity Calibration</x:t>
        </x:is>
      </x:c>
      <x:c r="C42" s="214" t="inlineStr">
        <x:is>
          <x:t xml:space="preserve">IDs match the current master. Name, set, type and importance are lookup formulas; component scores remain editorial inputs.</x:t>
        </x:is>
      </x:c>
    </x:row>
    <x:row r="43" s="202" customFormat="1" ht="64" customHeight="1">
      <x:c r="A43" s="214" t="inlineStr">
        <x:is>
          <x:t xml:space="preserve">Derived versus final rarity</x:t>
        </x:is>
      </x:c>
      <x:c r="B43" s="214" t="inlineStr">
        <x:is>
          <x:t xml:space="preserve">Proposal is computed; Final Rarity is editorial</x:t>
        </x:is>
      </x:c>
      <x:c r="C43" s="214" t="str">
        <x:v>Final Rarity is the user-approved v20 baseline. Legacy and v18 draft numerical inputs are retained; formula tiers are diagnostic, not automatic instructions to reverse editorial approval.</x:v>
      </x:c>
    </x:row>
    <x:row r="44" s="202" customFormat="1" ht="64" customHeight="1">
      <x:c r="A44" s="214" t="inlineStr">
        <x:is>
          <x:t xml:space="preserve">Missing scores</x:t>
        </x:is>
      </x:c>
      <x:c r="B44" s="214" t="inlineStr">
        <x:is>
          <x:t xml:space="preserve">Blank means unscored, not zero</x:t>
        </x:is>
      </x:c>
      <x:c r="C44" s="214" t="str">
        <x:v>Twelve original calibration rows still have missing components. Eleven have separate draft estimates in Rarity Review; the approved Legendary veil remains unscored. These gaps do not mean their working rarities lack approval.</x:v>
      </x:c>
    </x:row>
    <x:row r="45" s="202" customFormat="1" ht="64" customHeight="1">
      <x:c r="A45" s="214" t="inlineStr">
        <x:is>
          <x:t xml:space="preserve">Content destination</x:t>
        </x:is>
      </x:c>
      <x:c r="B45" s="214" t="inlineStr">
        <x:is>
          <x:t xml:space="preserve">Deferred: Merged Into Active Card; Ledger: Current Content Destination</x:t>
        </x:is>
      </x:c>
      <x:c r="C45" s="214" t="inlineStr">
        <x:is>
          <x:t xml:space="preserve">Where the retired source's educational material is preserved. Resolve to current ID + canonical name.</x:t>
        </x:is>
      </x:c>
    </x:row>
    <x:row r="46" s="202" customFormat="1" ht="64" customHeight="1">
      <x:c r="A46" s="214" t="inlineStr">
        <x:is>
          <x:t xml:space="preserve">Replacement Active Card</x:t>
        </x:is>
      </x:c>
      <x:c r="B46" s="214" t="inlineStr">
        <x:is>
          <x:t xml:space="preserve">A slot replacement, not necessarily related content</x:t>
        </x:is>
      </x:c>
      <x:c r="C46" s="214" t="inlineStr">
        <x:is>
          <x:t xml:space="preserve">Filled only where the existing ledger documents a specific replacement; blank means no replacement was recorded.</x:t>
        </x:is>
      </x:c>
    </x:row>
    <x:row r="47" s="202" customFormat="1" ht="64" customHeight="1">
      <x:c r="A47" s="214" t="inlineStr">
        <x:is>
          <x:t xml:space="preserve">Related context</x:t>
        </x:is>
      </x:c>
      <x:c r="B47" s="214" t="inlineStr">
        <x:is>
          <x:t xml:space="preserve">Separate stories, practices and historical background</x:t>
        </x:is>
      </x:c>
      <x:c r="C47" s="214" t="inlineStr">
        <x:is>
          <x:t xml:space="preserve">An absorbed source does not become an equivalent account or rite. Source cautions and tradition labels must travel with it.</x:t>
        </x:is>
      </x:c>
    </x:row>
    <x:row r="49">
      <x:c r="A49" s="179" t="inlineStr">
        <x:is>
          <x:t xml:space="preserve">PRODUCTION LOCKS / REVIEW</x:t>
        </x:is>
      </x:c>
      <x:c r="B49" s="179" t="inlineStr">
        <x:is>
          <x:t xml:space="preserve">Meaning</x:t>
        </x:is>
      </x:c>
      <x:c r="C49" s="179" t="inlineStr">
        <x:is>
          <x:t xml:space="preserve">Working rule</x:t>
        </x:is>
      </x:c>
    </x:row>
    <x:row r="50" s="202" customFormat="1" ht="90" customHeight="1">
      <x:c r="A50" s="214" t="inlineStr">
        <x:is>
          <x:t xml:space="preserve">Production Lock</x:t>
        </x:is>
      </x:c>
      <x:c r="B50" s="214" t="inlineStr">
        <x:is>
          <x:t xml:space="preserve">Locked - complete / Roster locked - rarity/art open / Open for review</x:t>
        </x:is>
      </x:c>
      <x:c r="C50" s="214" t="inlineStr">
        <x:is>
          <x:t xml:space="preserve">Completed locks preserve finished identity, rarity, artwork and design. Roster-only locks preserve the selected identity while allowing rarity/art review. These are editorial flags, not password protection.</x:t>
        </x:is>
      </x:c>
    </x:row>
    <x:row r="51" s="202" customFormat="1" ht="62" customHeight="1">
      <x:c r="A51" s="214" t="inlineStr">
        <x:is>
          <x:t xml:space="preserve">Completed examples</x:t>
        </x:is>
      </x:c>
      <x:c r="B51" s="214" t="inlineStr">
        <x:is>
          <x:t xml:space="preserve">Timothy / Calling / Burning Bush / Fall / David</x:t>
        </x:is>
      </x:c>
      <x:c r="C51" s="214" t="inlineStr">
        <x:is>
          <x:t xml:space="preserve">Respect Common / Uncommon / Rare / Extraordinary / Legendary respectively. Do not alter these to fit revised thresholds.</x:t>
        </x:is>
      </x:c>
    </x:row>
    <x:row r="52" s="202" customFormat="1" ht="62" customHeight="1">
      <x:c r="A52" s="214" t="inlineStr">
        <x:is>
          <x:t xml:space="preserve">Locked scoring rows</x:t>
        </x:is>
      </x:c>
      <x:c r="B52" s="214" t="inlineStr">
        <x:is>
          <x:t xml:space="preserve">Excluded from revision recommendations</x:t>
        </x:is>
      </x:c>
      <x:c r="C52" s="214" t="inlineStr">
        <x:is>
          <x:t xml:space="preserve">Historical component scores remain visible. The scoring register's status takes the lock before any proposal difference.</x:t>
        </x:is>
      </x:c>
    </x:row>
    <x:row r="53" s="202" customFormat="1" ht="62" customHeight="1">
      <x:c r="A53" s="214" t="inlineStr">
        <x:is>
          <x:t xml:space="preserve">Open rarity review</x:t>
        </x:is>
      </x:c>
      <x:c r="B53" s="214" t="str">
        <x:v>Rarity Review — approved v20 baseline</x:v>
      </x:c>
      <x:c r="C53" s="214" t="str">
        <x:v>All 500 identities have an approved working tier. 75 original provisional conditions remain for composition/interpretation; five completed cards and all prior rarity decisions are preserved.</x:v>
      </x:c>
    </x:row>
    <x:row r="54" s="202" customFormat="1" ht="62" customHeight="1">
      <x:c r="A54" s="214" t="inlineStr">
        <x:is>
          <x:t xml:space="preserve">Evidence boundary</x:t>
        </x:is>
      </x:c>
      <x:c r="B54" s="214" t="inlineStr">
        <x:is>
          <x:t xml:space="preserve">Potential is not execution</x:t>
        </x:is>
      </x:c>
      <x:c r="C54" s="214" t="inlineStr">
        <x:is>
          <x:t xml:space="preserve">Do not rate unseen artwork, invent completion assets or score emotion as action intensity. High/low category averages are not automatic promotions or cuts.</x:t>
        </x:is>
      </x:c>
    </x:row>
    <x:row r="56" s="202" customFormat="1" ht="28" customHeight="1">
      <x:c r="A56" s="193" t="inlineStr">
        <x:is>
          <x:t xml:space="preserve">INITIAL SET SCOPE</x:t>
        </x:is>
      </x:c>
      <x:c r="B56" s="193" t="inlineStr">
        <x:is>
          <x:t xml:space="preserve">Decision</x:t>
        </x:is>
      </x:c>
      <x:c r="C56" s="193" t="inlineStr">
        <x:is>
          <x:t xml:space="preserve">Working rule</x:t>
        </x:is>
      </x:c>
    </x:row>
    <x:row r="57" s="202" customFormat="1" ht="76" customHeight="1">
      <x:c r="A57" s="214" t="inlineStr">
        <x:is>
          <x:t xml:space="preserve">Revelation vision deferrals</x:t>
        </x:is>
      </x:c>
      <x:c r="B57" s="214" t="inlineStr">
        <x:is>
          <x:t xml:space="preserve">Potential future 'Revelations' expansion</x:t>
        </x:is>
      </x:c>
      <x:c r="C57" s="214" t="inlineStr">
        <x:is>
          <x:t xml:space="preserve">PDV-050, PDV-051, PDV-053 and PDV-054 are archived intact, not merged. Scope/art interpretation must be agreed before future inclusion; prior rarities are historical.</x:t>
        </x:is>
      </x:c>
    </x:row>
    <x:row r="58" s="202" customFormat="1" ht="76" customHeight="1">
      <x:c r="A58" s="214" t="inlineStr">
        <x:is>
          <x:t xml:space="preserve">Initial set target</x:t>
        </x:is>
      </x:c>
      <x:c r="B58" s="214" t="inlineStr">
        <x:is>
          <x:t xml:space="preserve">500 planned identities</x:t>
        </x:is>
      </x:c>
      <x:c r="C58" s="214" t="str">
        <x:v>500 active identities and zero vacancies. v20 applies 61 approved v19 tier recommendations; no identities are added or removed.</x:v>
      </x:c>
    </x:row>
    <x:row r="59" s="202" customFormat="1" ht="76" customHeight="1">
      <x:c r="A59" s="214" t="inlineStr">
        <x:is>
          <x:t xml:space="preserve">Unchanged Revelation subjects</x:t>
        </x:is>
      </x:c>
      <x:c r="B59" s="214" t="inlineStr">
        <x:is>
          <x:t xml:space="preserve">Four Horsemen / New Jerusalem / Patmos / Tree of Life</x:t>
        </x:is>
      </x:c>
      <x:c r="C59" s="214" t="str">
        <x:v>Four Horsemen stays Legendary. New Jerusalem is Extraordinary under the approved v20 working baseline; its interpretation condition remains unresolved. Patmos and Tree of Life retain their existing tiers.</x:v>
      </x:c>
    </x:row>
    <x:row r="61" s="202" customFormat="1" ht="70" customHeight="1">
      <x:c r="A61" s="214" t="inlineStr">
        <x:is>
          <x:t xml:space="preserve">Named prophetic-vision deferrals</x:t>
        </x:is>
      </x:c>
      <x:c r="B61" s="214" t="inlineStr">
        <x:is>
          <x:t xml:space="preserve">PDV-038 / PDV-042 / PDV-045</x:t>
        </x:is>
      </x:c>
      <x:c r="C61" s="214" t="inlineStr">
        <x:is>
          <x:t xml:space="preserve">Deferred by the current user request. Preserve the historical identity, references and scoring; future scope and artwork require a new decision.</x:t>
        </x:is>
      </x:c>
    </x:row>
    <x:row r="62" s="202" customFormat="1" ht="70" customHeight="1">
      <x:c r="A62" s="214" t="inlineStr">
        <x:is>
          <x:t xml:space="preserve">Previously pending vision deferrals</x:t>
        </x:is>
      </x:c>
      <x:c r="B62" s="214" t="inlineStr">
        <x:is>
          <x:t xml:space="preserve">All six applied in v12–v13</x:t>
        </x:is>
      </x:c>
      <x:c r="C62" s="214" t="inlineStr">
        <x:is>
          <x:t xml:space="preserve">PDV-037, PDV-039, PDV-040, PDV-046 and PDV-047 were archived in v12; PDV-044 Zechariah's Horsemen Among the Myrtle Trees is now archived in v13. No item in this six-card recommendation remains pending.</x:t>
        </x:is>
      </x:c>
    </x:row>
    <x:row r="64" s="202" customFormat="1" ht="54" customHeight="1">
      <x:c r="A64" s="205" t="inlineStr">
        <x:is>
          <x:t xml:space="preserve">Roster-only approval</x:t>
        </x:is>
      </x:c>
      <x:c r="B64" s="205" t="str">
        <x:f>'Set Summary'!B52&amp;" approved roster-only selections"</x:f>
        <x:v>11 approved roster-only selections</x:v>
      </x:c>
      <x:c r="C64" s="205" t="str">
        <x:v>Roster-only locks preserve identities and do not imply finished art. All working rarities are now adopted through the v20 approval; existing lock flags remain unchanged as provenance.</x:v>
      </x:c>
    </x:row>
    <x:row r="65" s="202" customFormat="1" ht="54" customHeight="1">
      <x:c r="A65" s="205" t="inlineStr">
        <x:is>
          <x:t xml:space="preserve">Legendary promotion</x:t>
        </x:is>
      </x:c>
      <x:c r="B65" s="205" t="str">
        <x:v>v16 approvals + v17 Exodus/Sinai rarity swap</x:v>
      </x:c>
      <x:c r="C65" s="205" t="str">
        <x:v>The 18 approved Legendaries remain unchanged in v20. Sinai is Legendary; Exodus is Extraordinary; completed examples preserve their fixed tiers.</x:v>
      </x:c>
    </x:row>
    <x:row r="67" s="202" customFormat="1" ht="52" customHeight="1">
      <x:c r="A67" t="inlineStr">
        <x:is>
          <x:t xml:space="preserve">Practice scope removal</x:t>
        </x:is>
      </x:c>
      <x:c r="B67" t="inlineStr">
        <x:is>
          <x:t xml:space="preserve">TP-035</x:t>
        </x:is>
      </x:c>
      <x:c r="C67" t="str">
        <x:v>Healing Prayer with Expectation of Divine Healing remains archived. Its removal was not a content merge; subsequent replacements filled the aggregate roster vacancies without creating a substitute practice.</x:v>
      </x:c>
    </x:row>
  </x:sheetData>
  <x:mergeCells>
    <x:mergeCell ref="A1:C1"/>
  </x:mergeCells>
  <x:pageMargins left="0.7" right="0.7" top="0.75" bottom="0.75" header="0.3" footer="0.3"/>
</x:worksheet>
</file>

<file path=xl/worksheets/sheet3.xml><?xml version="1.0" encoding="utf-8"?>
<x:worksheet xmlns:x="http://schemas.openxmlformats.org/spreadsheetml/2006/main">
  <x:sheetFormatPr baseColWidth="8" defaultRowHeight="14.25"/>
  <x:cols>
    <x:col min="1" max="1" width="42" style="202" customWidth="1"/>
    <x:col min="2" max="5" width="14" style="202" customWidth="1"/>
    <x:col min="3" max="3" width="4" style="202" customWidth="1"/>
    <x:col min="4" max="4" width="18" style="202" customWidth="1"/>
    <x:col min="5" max="5" width="10" style="202" customWidth="1"/>
    <x:col min="6" max="7" width="10" style="202" customWidth="1"/>
    <x:col min="7" max="7" width="18" style="202" customWidth="1"/>
    <x:col min="8" max="13" width="18" style="202" customWidth="1"/>
    <x:col min="14" max="14" width="28" style="202" customWidth="1"/>
    <x:col min="15" max="16" width="16" style="202" customWidth="1"/>
    <x:col min="17" max="17" width="68" style="202" customWidth="1"/>
    <x:col min="18" max="18" width="30" style="202" customWidth="1"/>
    <x:col min="19" max="19" width="14" style="202" customWidth="1"/>
    <x:col min="20" max="20" width="25" style="202" customWidth="1"/>
  </x:cols>
  <x:sheetData>
    <x:row r="1" s="202" customFormat="1" ht="30" customHeight="1">
      <x:c r="A1" s="143" t="inlineStr">
        <x:is>
          <x:t xml:space="preserve">SANCTIFICATION TCG — MASTER CATALOG SUMMARY</x:t>
        </x:is>
      </x:c>
    </x:row>
    <x:row r="3" s="202" customFormat="1" ht="24" customHeight="1">
      <x:c r="A3" s="46" t="inlineStr">
        <x:is>
          <x:t xml:space="preserve">Set</x:t>
        </x:is>
      </x:c>
      <x:c r="B3" s="46" t="inlineStr">
        <x:is>
          <x:t xml:space="preserve">Active Cards</x:t>
        </x:is>
      </x:c>
      <x:c r="D3" s="46" t="inlineStr">
        <x:is>
          <x:t xml:space="preserve">Rarity</x:t>
        </x:is>
      </x:c>
      <x:c r="E3" s="46" t="inlineStr">
        <x:is>
          <x:t xml:space="preserve">Cards</x:t>
        </x:is>
      </x:c>
      <x:c r="F3" s="46" t="inlineStr">
        <x:is>
          <x:t xml:space="preserve">Percent</x:t>
        </x:is>
      </x:c>
    </x:row>
    <x:row r="4">
      <x:c r="A4" s="231" t="inlineStr">
        <x:is>
          <x:t xml:space="preserve">Biblical People — Shared Canon</x:t>
        </x:is>
      </x:c>
      <x:c r="B4" s="231" t="n">
        <x:f>COUNTIF('Final Card Catalog'!$D$4:$D$503,A4)</x:f>
        <x:v>89</x:v>
      </x:c>
      <x:c r="D4" s="231" t="inlineStr">
        <x:is>
          <x:t xml:space="preserve">Legendary</x:t>
        </x:is>
      </x:c>
      <x:c r="E4" s="231" t="n">
        <x:f>COUNTIF('Final Card Catalog'!$J$4:$J$503,D4)</x:f>
        <x:v>18</x:v>
      </x:c>
      <x:c r="F4" s="233" t="n">
        <x:f>E4/$B$15</x:f>
        <x:v>0.036</x:v>
      </x:c>
    </x:row>
    <x:row r="5">
      <x:c r="A5" s="231" t="inlineStr">
        <x:is>
          <x:t xml:space="preserve">Biblical Events — Shared Canon</x:t>
        </x:is>
      </x:c>
      <x:c r="B5" s="231" t="n">
        <x:f>COUNTIF('Final Card Catalog'!$D$4:$D$503,A5)</x:f>
        <x:v>126</x:v>
      </x:c>
      <x:c r="D5" s="231" t="inlineStr">
        <x:is>
          <x:t xml:space="preserve">Extraordinary</x:t>
        </x:is>
      </x:c>
      <x:c r="E5" s="231" t="n">
        <x:f>COUNTIF('Final Card Catalog'!$J$4:$J$503,D5)</x:f>
        <x:v>58</x:v>
      </x:c>
      <x:c r="F5" s="233" t="n">
        <x:f>E5/$B$15</x:f>
        <x:v>0.116</x:v>
      </x:c>
    </x:row>
    <x:row r="6">
      <x:c r="A6" s="231" t="inlineStr">
        <x:is>
          <x:t xml:space="preserve">Biblical Places — Shared Canon</x:t>
        </x:is>
      </x:c>
      <x:c r="B6" s="231" t="n">
        <x:f>COUNTIF('Final Card Catalog'!$D$4:$D$503,A6)</x:f>
        <x:v>54</x:v>
      </x:c>
      <x:c r="D6" s="231" t="inlineStr">
        <x:is>
          <x:t xml:space="preserve">Rare</x:t>
        </x:is>
      </x:c>
      <x:c r="E6" s="231" t="n">
        <x:f>COUNTIF('Final Card Catalog'!$J$4:$J$503,D6)</x:f>
        <x:v>135</x:v>
      </x:c>
      <x:c r="F6" s="233" t="n">
        <x:f>E6/$B$15</x:f>
        <x:v>0.27</x:v>
      </x:c>
    </x:row>
    <x:row r="7">
      <x:c r="A7" s="231" t="inlineStr">
        <x:is>
          <x:t xml:space="preserve">Biblical Items — Shared Canon</x:t>
        </x:is>
      </x:c>
      <x:c r="B7" s="231" t="n">
        <x:f>COUNTIF('Final Card Catalog'!$D$4:$D$503,A7)</x:f>
        <x:v>35</x:v>
      </x:c>
      <x:c r="D7" s="231" t="inlineStr">
        <x:is>
          <x:t xml:space="preserve">Uncommon</x:t>
        </x:is>
      </x:c>
      <x:c r="E7" s="231" t="n">
        <x:f>COUNTIF('Final Card Catalog'!$J$4:$J$503,D7)</x:f>
        <x:v>135</x:v>
      </x:c>
      <x:c r="F7" s="233" t="n">
        <x:f>E7/$B$15</x:f>
        <x:v>0.27</x:v>
      </x:c>
    </x:row>
    <x:row r="8">
      <x:c r="A8" s="231" t="inlineStr">
        <x:is>
          <x:t xml:space="preserve">Parables, Dreams &amp; Visions — Shared Canon</x:t>
        </x:is>
      </x:c>
      <x:c r="B8" s="231" t="n">
        <x:f>COUNTIF('Final Card Catalog'!$D$4:$D$503,A8)</x:f>
        <x:v>42</x:v>
      </x:c>
      <x:c r="D8" s="231" t="inlineStr">
        <x:is>
          <x:t xml:space="preserve">Common</x:t>
        </x:is>
      </x:c>
      <x:c r="E8" s="231" t="n">
        <x:f>COUNTIF('Final Card Catalog'!$J$4:$J$503,D8)</x:f>
        <x:v>154</x:v>
      </x:c>
      <x:c r="F8" s="233" t="n">
        <x:f>E8/$B$15</x:f>
        <x:v>0.308</x:v>
      </x:c>
    </x:row>
    <x:row r="9">
      <x:c r="A9" s="231" t="inlineStr">
        <x:is>
          <x:t xml:space="preserve">Early Church History — ca. AD 64–451</x:t>
        </x:is>
      </x:c>
      <x:c r="B9" s="231" t="n">
        <x:f>COUNTIF('Final Card Catalog'!$D$4:$D$503,A9)</x:f>
        <x:v>41</x:v>
      </x:c>
    </x:row>
    <x:row r="10" s="202" customFormat="1" ht="24" customHeight="1">
      <x:c r="A10" s="231" t="inlineStr">
        <x:is>
          <x:t xml:space="preserve">Church History Events — Christian History</x:t>
        </x:is>
      </x:c>
      <x:c r="B10" s="231" t="n">
        <x:f>COUNTIF('Final Card Catalog'!$D$4:$D$503,A10)</x:f>
        <x:v>14</x:v>
      </x:c>
    </x:row>
    <x:row r="11">
      <x:c r="A11" s="231" t="inlineStr">
        <x:is>
          <x:t xml:space="preserve">Councils &amp; Synods — Christian History</x:t>
        </x:is>
      </x:c>
      <x:c r="B11" s="231" t="n">
        <x:f>COUNTIF('Final Card Catalog'!$D$4:$D$503,A11)</x:f>
        <x:v>9</x:v>
      </x:c>
    </x:row>
    <x:row r="12">
      <x:c r="A12" s="231" t="inlineStr">
        <x:is>
          <x:t xml:space="preserve">Theologians — Christian History</x:t>
        </x:is>
      </x:c>
      <x:c r="B12" s="231" t="n">
        <x:f>COUNTIF('Final Card Catalog'!$D$4:$D$503,A12)</x:f>
        <x:v>23</x:v>
      </x:c>
    </x:row>
    <x:row r="13">
      <x:c r="A13" s="231" t="inlineStr">
        <x:is>
          <x:t xml:space="preserve">Controversies &amp; Movements — Christian History</x:t>
        </x:is>
      </x:c>
      <x:c r="B13" s="231" t="n">
        <x:f>COUNTIF('Final Card Catalog'!$D$4:$D$503,A13)</x:f>
        <x:v>33</x:v>
      </x:c>
    </x:row>
    <x:row r="14">
      <x:c r="A14" s="231" t="inlineStr">
        <x:is>
          <x:t xml:space="preserve">Traditions &amp; Practices — Christian Life</x:t>
        </x:is>
      </x:c>
      <x:c r="B14" s="231" t="n">
        <x:f>COUNTIF('Final Card Catalog'!$D$4:$D$503,A14)</x:f>
        <x:v>34</x:v>
      </x:c>
    </x:row>
    <x:row r="15">
      <x:c r="A15" s="50" t="inlineStr">
        <x:is>
          <x:t xml:space="preserve">TOTAL ACTIVE</x:t>
        </x:is>
      </x:c>
      <x:c r="B15" s="50" t="n">
        <x:f>SUM(B4:B14)</x:f>
        <x:v>500</x:v>
      </x:c>
    </x:row>
    <x:row r="17" s="202" customFormat="1" ht="25.5" customHeight="1"/>
    <x:row r="18" s="202" customFormat="1" ht="28.5" customHeight="1">
      <x:c r="A18" s="149" t="inlineStr">
        <x:is>
          <x:t xml:space="preserve">REPAIR HISTORY / CURRENT SCOPE</x:t>
        </x:is>
      </x:c>
      <x:c r="B18" s="235" t="n"/>
      <x:c r="C18" s="235" t="n"/>
      <x:c r="D18" s="235" t="n"/>
      <x:c r="E18" s="235" t="n"/>
      <x:c r="F18" s="236" t="n"/>
      <x:c r="G18" s="235" t="n"/>
      <x:c r="H18" s="236" t="n"/>
    </x:row>
    <x:row r="19" s="202" customFormat="1" ht="48" customHeight="1">
      <x:c r="A19" s="281" t="str">
        <x:v>v20: User approved the v19 report. All 61 recommended tier changes are applied to Final Card Catalog; the 500-card roster, production locks and 18 Legendaries are unchanged.</x:v>
      </x:c>
      <x:c r="B19" s="235" t="n"/>
      <x:c r="C19" s="235" t="n"/>
      <x:c r="D19" s="235" t="n"/>
      <x:c r="E19" s="235" t="n"/>
      <x:c r="F19" s="236" t="n"/>
    </x:row>
    <x:row r="20" s="202" customFormat="1" ht="48" customHeight="1">
      <x:c r="A20" s="281" t="inlineStr">
        <x:is>
          <x:t xml:space="preserve">Revelation-sensitive visions and related prophetic-vision removals remain deferred by editorial choice, not because those texts lack value.</x:t>
        </x:is>
      </x:c>
      <x:c r="B20" s="235" t="n"/>
      <x:c r="C20" s="235" t="n"/>
      <x:c r="D20" s="235" t="n"/>
      <x:c r="E20" s="235" t="n"/>
      <x:c r="F20" s="236" t="n"/>
    </x:row>
    <x:row r="21" s="202" customFormat="1" ht="48" customHeight="1">
      <x:c r="A21" s="281" t="str">
        <x:v>Master and calibration retain 500 matching identities. The rarity baseline is approved; legacy component inputs and separate v18 review estimates remain preserved as evidence.</x:v>
      </x:c>
      <x:c r="B21" s="235" t="n"/>
      <x:c r="C21" s="235" t="n"/>
      <x:c r="D21" s="235" t="n"/>
      <x:c r="E21" s="235" t="n"/>
      <x:c r="F21" s="236" t="n"/>
    </x:row>
    <x:row r="22" s="202" customFormat="1" ht="48" customHeight="1">
      <x:c r="A22" s="281" t="str">
        <x:v>All recommendations are adopted as the working baseline. The 75 original provisional conditions (26 changed tiers, 49 retained tiers) remain attached to art/interpretation work; no art completion is implied.</x:v>
      </x:c>
      <x:c r="B22" s="235" t="n"/>
      <x:c r="C22" s="235" t="n"/>
      <x:c r="D22" s="235" t="n"/>
      <x:c r="E22" s="235" t="n"/>
      <x:c r="F22" s="236" t="n"/>
    </x:row>
    <x:row r="23" s="202" customFormat="1" ht="48" customHeight="1">
      <x:c r="A23" s="281" t="str">
        <x:v>Rarity Review records previous v19 tiers and applied v20 tiers for every identity. Repair Log records 61 changes. The prior Legendary decisions remain archived in Rarity History v17.</x:v>
      </x:c>
      <x:c r="B23" s="235" t="n"/>
      <x:c r="C23" s="235" t="n"/>
      <x:c r="D23" s="235" t="n"/>
      <x:c r="E23" s="235" t="n"/>
      <x:c r="F23" s="236" t="n"/>
    </x:row>
    <x:row r="24" s="202" customFormat="1" ht="25.5" customHeight="1"/>
    <x:row r="26">
      <x:c r="A26" s="122" t="inlineStr">
        <x:is>
          <x:t xml:space="preserve">Integrity / progress</x:t>
        </x:is>
      </x:c>
      <x:c r="B26" s="122" t="inlineStr">
        <x:is>
          <x:t xml:space="preserve">Current</x:t>
        </x:is>
      </x:c>
    </x:row>
    <x:row r="27" s="202" customFormat="1" ht="28" customHeight="1">
      <x:c r="A27" s="214" t="inlineStr">
        <x:is>
          <x:t xml:space="preserve">Canonical active identities</x:t>
        </x:is>
      </x:c>
      <x:c r="B27" s="214" t="n">
        <x:f>COUNTA('Final Card Catalog'!$A$4:$A$503)</x:f>
        <x:v>500</x:v>
      </x:c>
    </x:row>
    <x:row r="28" s="202" customFormat="1" ht="28" customHeight="1">
      <x:c r="A28" s="214" t="inlineStr">
        <x:is>
          <x:t xml:space="preserve">Calibration identities</x:t>
        </x:is>
      </x:c>
      <x:c r="B28" s="214" t="n">
        <x:f>COUNTA('Rarity Calibration'!$C$14:$C$513)</x:f>
        <x:v>500</x:v>
      </x:c>
    </x:row>
    <x:row r="29" s="202" customFormat="1" ht="28" customHeight="1">
      <x:c r="A29" s="214" t="str">
        <x:v>Legacy entries without score inputs</x:v>
      </x:c>
      <x:c r="B29" s="214" t="n">
        <x:f>COUNTIF('Rarity Calibration'!$S$14:$S$513,"Needs scoring")</x:f>
        <x:v>12</x:v>
      </x:c>
    </x:row>
    <x:row r="30" s="202" customFormat="1" ht="28" customHeight="1">
      <x:c r="A30" s="214" t="str">
        <x:v>Approved tiers differing from legacy scores</x:v>
      </x:c>
      <x:c r="B30" s="214" t="n">
        <x:f>COUNTIF('Rarity Calibration'!$S$14:$S$513,"Approved tier / legacy differs")</x:f>
        <x:v>68</x:v>
      </x:c>
    </x:row>
    <x:row r="31" s="202" customFormat="1" ht="28" customHeight="1">
      <x:c r="A31" s="214" t="inlineStr">
        <x:is>
          <x:t xml:space="preserve">Deferred archive records</x:t>
        </x:is>
      </x:c>
      <x:c r="B31" s="214" t="n">
        <x:f>COUNTA('Deferred Expansion'!$B$4:$B$1128)</x:f>
        <x:v>1125</x:v>
      </x:c>
    </x:row>
    <x:row r="32" s="202" customFormat="1" ht="28" customHeight="1">
      <x:c r="A32" s="214" t="inlineStr">
        <x:is>
          <x:t xml:space="preserve">Composition briefs drafted</x:t>
        </x:is>
      </x:c>
      <x:c r="B32" s="214" t="n">
        <x:f>COUNTA('Final Card Catalog'!$Q$4:$Q$503)</x:f>
        <x:v>32</x:v>
      </x:c>
    </x:row>
    <x:row r="33" s="202" customFormat="1" ht="28" customHeight="1">
      <x:c r="A33" s="214" t="inlineStr">
        <x:is>
          <x:t xml:space="preserve">Emotional-intent notes drafted</x:t>
        </x:is>
      </x:c>
      <x:c r="B33" s="214" t="n">
        <x:f>COUNTA('Final Card Catalog'!$R$4:$R$503)</x:f>
        <x:v>32</x:v>
      </x:c>
    </x:row>
    <x:row r="34" s="202" customFormat="1" ht="28" customHeight="1">
      <x:c r="A34" s="214" t="inlineStr">
        <x:is>
          <x:t xml:space="preserve">Hero designation (deferred)</x:t>
        </x:is>
      </x:c>
      <x:c r="B34" s="214" t="inlineStr">
        <x:is>
          <x:t xml:space="preserve">Not budgeted</x:t>
        </x:is>
      </x:c>
    </x:row>
    <x:row r="36">
      <x:c r="A36" s="179" t="inlineStr">
        <x:is>
          <x:t xml:space="preserve">PRODUCTION PROGRESS</x:t>
        </x:is>
      </x:c>
      <x:c r="B36" s="179" t="inlineStr">
        <x:is>
          <x:t xml:space="preserve">Current</x:t>
        </x:is>
      </x:c>
    </x:row>
    <x:row r="37">
      <x:c r="A37" t="inlineStr">
        <x:is>
          <x:t xml:space="preserve">Completed / locked</x:t>
        </x:is>
      </x:c>
      <x:c r="B37" t="n">
        <x:f>COUNTIF('Final Card Catalog'!$S$4:$S$503,"Locked - complete")</x:f>
        <x:v>5</x:v>
      </x:c>
    </x:row>
    <x:row r="38">
      <x:c r="A38" t="str">
        <x:v>Cards without completed-art locks</x:v>
      </x:c>
      <x:c r="B38" t="n">
        <x:f>B27-B37</x:f>
        <x:v>495</x:v>
      </x:c>
    </x:row>
    <x:row r="39">
      <x:c r="A39" t="str">
        <x:v>Open artwork with legacy score inputs</x:v>
      </x:c>
      <x:c r="B39" t="n">
        <x:f>B38-B40</x:f>
        <x:v>483</x:v>
      </x:c>
    </x:row>
    <x:row r="40">
      <x:c r="A40" t="str">
        <x:v>Open artwork without legacy score inputs</x:v>
      </x:c>
      <x:c r="B40" t="n">
        <x:f>B29</x:f>
        <x:v>12</x:v>
      </x:c>
    </x:row>
    <x:row r="42" s="202" customFormat="1" ht="64" customHeight="1">
      <x:c r="A42" s="214" t="str">
        <x:v>v15 preserves the five completed cards, all previously approved roster selections, and all 31 existing composition/emotion pairs. The new veil brief brings the total to 32.</x:v>
      </x:c>
    </x:row>
    <x:row r="44" s="202" customFormat="1" ht="26" customHeight="1">
      <x:c r="A44" s="194" t="inlineStr">
        <x:is>
          <x:t xml:space="preserve">INITIAL SET SCOPE</x:t>
        </x:is>
      </x:c>
    </x:row>
    <x:row r="45" s="202" customFormat="1" ht="25.5" customHeight="1">
      <x:c r="A45" s="198" t="inlineStr">
        <x:is>
          <x:t xml:space="preserve">Planned initial set size</x:t>
        </x:is>
      </x:c>
      <x:c r="B45" s="198" t="n">
        <x:v>500</x:v>
      </x:c>
    </x:row>
    <x:row r="46" s="202" customFormat="1" ht="25.5" customHeight="1">
      <x:c r="A46" s="198" t="inlineStr">
        <x:is>
          <x:t xml:space="preserve">Replacement slots open</x:t>
        </x:is>
      </x:c>
      <x:c r="B46" s="198" t="n">
        <x:f>MAX(0,B45-B15)</x:f>
        <x:v>0</x:v>
      </x:c>
    </x:row>
    <x:row r="48" s="202" customFormat="1" ht="52" customHeight="1">
      <x:c r="A48" s="214" t="str">
        <x:v>No cards were added, removed, merged or restored. v20 applies only the approved rarity baseline plus corresponding notes, review states and derived summaries.</x:v>
      </x:c>
    </x:row>
    <x:row r="49" s="202" customFormat="1" ht="44" customHeight="1">
      <x:c r="A49" s="214" t="str">
        <x:v>Specific prophetic visions remain archived. Four Horsemen remains Legendary; New Jerusalem adopts Extraordinary as a working rarity with its non-literal composition and interpretation condition retained. Patmos and Tree of Life remain unchanged.</x:v>
      </x:c>
    </x:row>
    <x:row r="51">
      <x:c r="A51" s="294" t="inlineStr">
        <x:is>
          <x:t xml:space="preserve">ROSTER APPROVAL — NOT ART COMPLETION</x:t>
        </x:is>
      </x:c>
      <x:c r="B51" s="294" t="n"/>
    </x:row>
    <x:row r="52" s="202" customFormat="1" ht="34" customHeight="1">
      <x:c r="A52" s="205" t="inlineStr">
        <x:is>
          <x:t xml:space="preserve">Approved roster-only locks</x:t>
        </x:is>
      </x:c>
      <x:c r="B52" s="205" t="n">
        <x:f>COUNTIF('Final Card Catalog'!$S$4:$S$503,"Roster locked - rarity/art open")</x:f>
        <x:v>11</x:v>
      </x:c>
    </x:row>
    <x:row r="53" s="202" customFormat="1" ht="34" customHeight="1">
      <x:c r="A53" s="205" t="inlineStr">
        <x:is>
          <x:t xml:space="preserve">New score inputs</x:t>
        </x:is>
      </x:c>
      <x:c r="B53" s="205" t="str">
        <x:v>Legacy inputs preserved; review estimates remain separate</x:v>
      </x:c>
    </x:row>
    <x:row r="54" s="202" customFormat="1" ht="34" customHeight="1">
      <x:c r="A54" s="205" t="str">
        <x:v>Legendary roster</x:v>
      </x:c>
      <x:c r="B54" s="205" t="str">
        <x:v>18 approved Legendaries — unchanged</x:v>
      </x:c>
    </x:row>
    <x:row r="56">
      <x:c r="A56" t="str">
        <x:v>RARITY BASELINE — v20</x:v>
      </x:c>
      <x:c r="B56" t="str">
        <x:v>Approved and applied</x:v>
      </x:c>
    </x:row>
    <x:row r="57" ht="26" customHeight="1">
      <x:c r="A57" s="300" t="str">
        <x:v>61 changes applied: 41 promotions / 20 demotions. The 20 people-card retentions remain Common; East–West Schism remains Extraordinary. Final tier counts: 18 / 58 / 135 / 135 / 154.</x:v>
      </x:c>
      <x:c r="B57" s="300"/>
      <x:c r="C57" s="300"/>
      <x:c r="D57" s="300"/>
      <x:c r="E57" s="300"/>
      <x:c r="F57" s="300"/>
      <x:c r="G57" s="300"/>
      <x:c r="H57" s="300"/>
    </x:row>
    <x:row r="58" ht="26" customHeight="1">
      <x:c r="A58" s="300"/>
      <x:c r="B58" s="300"/>
      <x:c r="C58" s="300"/>
      <x:c r="D58" s="300"/>
      <x:c r="E58" s="300"/>
      <x:c r="F58" s="300"/>
      <x:c r="G58" s="300"/>
      <x:c r="H58" s="300"/>
    </x:row>
  </x:sheetData>
  <x:mergeCells>
    <x:mergeCell ref="A49:F49"/>
    <x:mergeCell ref="A42:F42"/>
    <x:mergeCell ref="A19:F19"/>
    <x:mergeCell ref="A44:F44"/>
    <x:mergeCell ref="A1:F1"/>
    <x:mergeCell ref="A23:F23"/>
    <x:mergeCell ref="A22:F22"/>
    <x:mergeCell ref="A18:F18"/>
    <x:mergeCell ref="A48:F48"/>
    <x:mergeCell ref="A20:F20"/>
    <x:mergeCell ref="A21:F21"/>
    <x:mergeCell ref="A57:H58"/>
  </x:mergeCells>
  <x:pageMargins left="0.7" right="0.7" top="0.75" bottom="0.75" header="0.3" footer="0.3"/>
  <x:drawing xmlns:r="http://schemas.openxmlformats.org/officeDocument/2006/relationships" r:id="Rf695ae9f05bf4f64"/>
</x:worksheet>
</file>

<file path=xl/worksheets/sheet4.xml><?xml version="1.0" encoding="utf-8"?>
<x:worksheet xmlns:x="http://schemas.openxmlformats.org/spreadsheetml/2006/main">
  <x:sheetFormatPr baseColWidth="8" defaultRowHeight="14.25"/>
  <x:cols>
    <x:col min="1" max="1" width="24" style="202" customWidth="1"/>
    <x:col min="2" max="2" width="12" style="202" customWidth="1"/>
    <x:col min="3" max="3" width="40" style="202" customWidth="1"/>
    <x:col min="4" max="4" width="18" style="202" customWidth="1"/>
    <x:col min="5" max="5" width="36" style="202" customWidth="1"/>
    <x:col min="6" max="6" width="26" style="202" customWidth="1"/>
    <x:col min="7" max="7" width="66" style="202" customWidth="1"/>
    <x:col min="8" max="8" width="12" style="202" customWidth="1"/>
    <x:col min="9" max="9" width="22" style="202" customWidth="1"/>
    <x:col min="10" max="10" width="16" style="202" customWidth="1"/>
    <x:col min="11" max="11" width="18" style="202" customWidth="1"/>
    <x:col min="12" max="12" width="12" style="202" customWidth="1"/>
    <x:col min="13" max="14" width="52" style="202" customWidth="1"/>
    <x:col min="14" max="14" width="52" style="202" customWidth="1"/>
    <x:col min="15" max="15" width="16" style="202" customWidth="1"/>
    <x:col min="16" max="16" width="48" style="202" customWidth="1"/>
    <x:col min="17" max="17" width="60" style="202" customWidth="1"/>
    <x:col min="18" max="18" width="36" style="202" customWidth="1"/>
    <x:col min="19" max="19" width="28" style="202" customWidth="1"/>
    <x:col min="20" max="20" width="60" style="202" customWidth="1"/>
    <x:col min="21" max="21" width="42" style="202" customWidth="1"/>
  </x:cols>
  <x:sheetData>
    <x:row r="1" s="202" customFormat="1" ht="30" customHeight="1">
      <x:c r="A1" s="143" t="inlineStr">
        <x:is>
          <x:t xml:space="preserve">SANCTIFICATION TCG — DEFERRED EXPANSION</x:t>
        </x:is>
      </x:c>
    </x:row>
    <x:row r="2" s="202" customFormat="1" ht="25.5" customHeight="1"/>
    <x:row r="3" s="202" customFormat="1" ht="38" customHeight="1">
      <x:c r="A3" s="115" t="inlineStr">
        <x:is>
          <x:t xml:space="preserve">Source Category</x:t>
        </x:is>
      </x:c>
      <x:c r="B3" s="115" t="inlineStr">
        <x:is>
          <x:t xml:space="preserve">Original ID</x:t>
        </x:is>
      </x:c>
      <x:c r="C3" s="115" t="inlineStr">
        <x:is>
          <x:t xml:space="preserve">Name</x:t>
        </x:is>
      </x:c>
      <x:c r="D3" s="115" t="inlineStr">
        <x:is>
          <x:t xml:space="preserve">Category</x:t>
        </x:is>
      </x:c>
      <x:c r="E3" s="115" t="inlineStr">
        <x:is>
          <x:t xml:space="preserve">Set</x:t>
        </x:is>
      </x:c>
      <x:c r="F3" s="115" t="inlineStr">
        <x:is>
          <x:t xml:space="preserve">Subject Type</x:t>
        </x:is>
      </x:c>
      <x:c r="G3" s="115" t="inlineStr">
        <x:is>
          <x:t xml:space="preserve">Short Description / Educational Purpose</x:t>
        </x:is>
      </x:c>
      <x:c r="H3" s="115" t="inlineStr">
        <x:is>
          <x:t xml:space="preserve">Importance Score</x:t>
        </x:is>
      </x:c>
      <x:c r="I3" s="115" t="inlineStr">
        <x:is>
          <x:t xml:space="preserve">Importance / Prominence</x:t>
        </x:is>
      </x:c>
      <x:c r="J3" s="115" t="inlineStr">
        <x:is>
          <x:t xml:space="preserve">Visual Potential</x:t>
        </x:is>
      </x:c>
      <x:c r="K3" s="115" t="inlineStr">
        <x:is>
          <x:t xml:space="preserve">Candidate Rarity</x:t>
        </x:is>
      </x:c>
      <x:c r="L3" s="115" t="inlineStr">
        <x:is>
          <x:t xml:space="preserve">Hero Card?</x:t>
        </x:is>
      </x:c>
      <x:c r="M3" s="115" t="inlineStr">
        <x:is>
          <x:t xml:space="preserve">Relevant Scripture / Historical Period / Tradition</x:t>
        </x:is>
      </x:c>
      <x:c r="N3" s="115" t="inlineStr">
        <x:is>
          <x:t xml:space="preserve">Obvious Relationships</x:t>
        </x:is>
      </x:c>
      <x:c r="O3" s="115" t="inlineStr">
        <x:is>
          <x:t xml:space="preserve">Status</x:t>
        </x:is>
      </x:c>
      <x:c r="P3" s="115" t="inlineStr">
        <x:is>
          <x:t xml:space="preserve">Original Review Notes</x:t>
        </x:is>
      </x:c>
      <x:c r="Q3" s="115" t="inlineStr">
        <x:is>
          <x:t xml:space="preserve">Reason Deferred</x:t>
        </x:is>
      </x:c>
      <x:c r="R3" s="115" t="inlineStr">
        <x:is>
          <x:t xml:space="preserve">Research Source URL(s)</x:t>
        </x:is>
      </x:c>
      <x:c r="S3" s="115" t="inlineStr">
        <x:is>
          <x:t xml:space="preserve">Merged Into Active Card</x:t>
        </x:is>
      </x:c>
      <x:c r="T3" s="115" t="inlineStr">
        <x:is>
          <x:t xml:space="preserve">Merge Notes</x:t>
        </x:is>
      </x:c>
      <x:c r="U3" s="122" t="inlineStr">
        <x:is>
          <x:t xml:space="preserve">Replacement Active Card</x:t>
        </x:is>
      </x:c>
    </x:row>
    <x:row r="4" s="202" customFormat="1" ht="25.5" customHeight="1">
      <x:c r="A4" s="231" t="inlineStr">
        <x:is>
          <x:t xml:space="preserve">Biblical People</x:t>
        </x:is>
      </x:c>
      <x:c r="B4" s="231" t="inlineStr">
        <x:is>
          <x:t xml:space="preserve">BP-053</x:t>
        </x:is>
      </x:c>
      <x:c r="C4" s="231" t="inlineStr">
        <x:is>
          <x:t xml:space="preserve">Seth</x:t>
        </x:is>
      </x:c>
      <x:c r="D4" s="231" t="inlineStr">
        <x:is>
          <x:t xml:space="preserve">Scripture</x:t>
        </x:is>
      </x:c>
      <x:c r="E4" s="231" t="inlineStr">
        <x:is>
          <x:t xml:space="preserve">Biblical People — Shared Canon</x:t>
        </x:is>
      </x:c>
      <x:c r="F4" s="231" t="inlineStr">
        <x:is>
          <x:t xml:space="preserve">Person</x:t>
        </x:is>
      </x:c>
      <x:c r="G4" s="231" t="inlineStr">
        <x:is>
          <x:t xml:space="preserve">Son of Adam and Eve whose line carries the Genesis genealogy after Abel’s death.</x:t>
        </x:is>
      </x:c>
      <x:c r="H4" s="231" t="n">
        <x:v>3</x:v>
      </x:c>
      <x:c r="I4" s="231" t="inlineStr">
        <x:is>
          <x:t xml:space="preserve">3 — Significant</x:t>
        </x:is>
      </x:c>
      <x:c r="J4" s="231" t="inlineStr">
        <x:is>
          <x:t xml:space="preserve">Medium</x:t>
        </x:is>
      </x:c>
      <x:c r="K4" s="231" t="inlineStr">
        <x:is>
          <x:t xml:space="preserve">Uncommon</x:t>
        </x:is>
      </x:c>
      <x:c r="L4" s="231" t="inlineStr">
        <x:is>
          <x:t xml:space="preserve">No</x:t>
        </x:is>
      </x:c>
      <x:c r="M4" s="231" t="inlineStr">
        <x:is>
          <x:t xml:space="preserve">Genesis 4–5 | Primeval history | Shared canon</x:t>
        </x:is>
      </x:c>
      <x:c r="N4" s="231" t="inlineStr">
        <x:is>
          <x:t xml:space="preserve">Adam; Eve; Enosh; Noah</x:t>
        </x:is>
      </x:c>
      <x:c r="O4" s="231" t="inlineStr">
        <x:is>
          <x:t xml:space="preserve">Idea</x:t>
        </x:is>
      </x:c>
      <x:c r="P4" s="231" t="n"/>
      <x:c r="Q4" s="231" t="inlineStr">
        <x:is>
          <x:t xml:space="preserve">Deferred from the 100-card first-pass active set; reconsider in a later expansion/deep-catalog pass.</x:t>
        </x:is>
      </x:c>
      <x:c r="R4" s="231" t="n"/>
      <x:c r="S4" s="231" t="n"/>
      <x:c r="T4" s="231" t="n"/>
      <x:c r="U4" s="205" t="n"/>
    </x:row>
    <x:row r="5" s="202" customFormat="1" ht="25.5" customHeight="1">
      <x:c r="A5" s="231" t="inlineStr">
        <x:is>
          <x:t xml:space="preserve">Biblical People</x:t>
        </x:is>
      </x:c>
      <x:c r="B5" s="231" t="inlineStr">
        <x:is>
          <x:t xml:space="preserve">BP-055</x:t>
        </x:is>
      </x:c>
      <x:c r="C5" s="231" t="inlineStr">
        <x:is>
          <x:t xml:space="preserve">Methuselah</x:t>
        </x:is>
      </x:c>
      <x:c r="D5" s="231" t="inlineStr">
        <x:is>
          <x:t xml:space="preserve">Scripture</x:t>
        </x:is>
      </x:c>
      <x:c r="E5" s="231" t="inlineStr">
        <x:is>
          <x:t xml:space="preserve">Biblical People — Shared Canon</x:t>
        </x:is>
      </x:c>
      <x:c r="F5" s="231" t="inlineStr">
        <x:is>
          <x:t xml:space="preserve">Person</x:t>
        </x:is>
      </x:c>
      <x:c r="G5" s="231" t="inlineStr">
        <x:is>
          <x:t xml:space="preserve">Long-lived patriarch in the genealogy from Adam to Noah.</x:t>
        </x:is>
      </x:c>
      <x:c r="H5" s="231" t="n">
        <x:v>3</x:v>
      </x:c>
      <x:c r="I5" s="231" t="inlineStr">
        <x:is>
          <x:t xml:space="preserve">3 — Significant</x:t>
        </x:is>
      </x:c>
      <x:c r="J5" s="231" t="inlineStr">
        <x:is>
          <x:t xml:space="preserve">Medium</x:t>
        </x:is>
      </x:c>
      <x:c r="K5" s="231" t="inlineStr">
        <x:is>
          <x:t xml:space="preserve">Uncommon</x:t>
        </x:is>
      </x:c>
      <x:c r="L5" s="231" t="inlineStr">
        <x:is>
          <x:t xml:space="preserve">No</x:t>
        </x:is>
      </x:c>
      <x:c r="M5" s="231" t="inlineStr">
        <x:is>
          <x:t xml:space="preserve">Genesis 5 | Primeval history | Shared canon</x:t>
        </x:is>
      </x:c>
      <x:c r="N5" s="231" t="inlineStr">
        <x:is>
          <x:t xml:space="preserve">Enoch; Lamech father of Noah; Noah</x:t>
        </x:is>
      </x:c>
      <x:c r="O5" s="231" t="inlineStr">
        <x:is>
          <x:t xml:space="preserve">Idea</x:t>
        </x:is>
      </x:c>
      <x:c r="P5" s="231" t="n"/>
      <x:c r="Q5" s="231" t="inlineStr">
        <x:is>
          <x:t xml:space="preserve">Deferred from the 100-card first-pass active set; reconsider in a later expansion/deep-catalog pass.</x:t>
        </x:is>
      </x:c>
      <x:c r="R5" s="231" t="n"/>
      <x:c r="S5" s="231" t="n"/>
      <x:c r="T5" s="231" t="n"/>
      <x:c r="U5" s="205" t="n"/>
    </x:row>
    <x:row r="6" s="202" customFormat="1" ht="25.5" customHeight="1">
      <x:c r="A6" s="231" t="inlineStr">
        <x:is>
          <x:t xml:space="preserve">Biblical People</x:t>
        </x:is>
      </x:c>
      <x:c r="B6" s="231" t="inlineStr">
        <x:is>
          <x:t xml:space="preserve">BP-056</x:t>
        </x:is>
      </x:c>
      <x:c r="C6" s="231" t="inlineStr">
        <x:is>
          <x:t xml:space="preserve">Shem</x:t>
        </x:is>
      </x:c>
      <x:c r="D6" s="231" t="inlineStr">
        <x:is>
          <x:t xml:space="preserve">Scripture</x:t>
        </x:is>
      </x:c>
      <x:c r="E6" s="231" t="inlineStr">
        <x:is>
          <x:t xml:space="preserve">Biblical People — Shared Canon</x:t>
        </x:is>
      </x:c>
      <x:c r="F6" s="231" t="inlineStr">
        <x:is>
          <x:t xml:space="preserve">Person</x:t>
        </x:is>
      </x:c>
      <x:c r="G6" s="231" t="inlineStr">
        <x:is>
          <x:t xml:space="preserve">Son of Noah whose descendants receive special attention in Genesis genealogies.</x:t>
        </x:is>
      </x:c>
      <x:c r="H6" s="231" t="n">
        <x:v>3</x:v>
      </x:c>
      <x:c r="I6" s="231" t="inlineStr">
        <x:is>
          <x:t xml:space="preserve">3 — Significant</x:t>
        </x:is>
      </x:c>
      <x:c r="J6" s="231" t="inlineStr">
        <x:is>
          <x:t xml:space="preserve">Medium</x:t>
        </x:is>
      </x:c>
      <x:c r="K6" s="231" t="inlineStr">
        <x:is>
          <x:t xml:space="preserve">Uncommon</x:t>
        </x:is>
      </x:c>
      <x:c r="L6" s="231" t="inlineStr">
        <x:is>
          <x:t xml:space="preserve">No</x:t>
        </x:is>
      </x:c>
      <x:c r="M6" s="231" t="inlineStr">
        <x:is>
          <x:t xml:space="preserve">Genesis 5–11 | Primeval and post-Flood history | Shared canon</x:t>
        </x:is>
      </x:c>
      <x:c r="N6" s="231" t="inlineStr">
        <x:is>
          <x:t xml:space="preserve">Noah; Ham; Japheth</x:t>
        </x:is>
      </x:c>
      <x:c r="O6" s="231" t="inlineStr">
        <x:is>
          <x:t xml:space="preserve">Idea</x:t>
        </x:is>
      </x:c>
      <x:c r="P6" s="231" t="n"/>
      <x:c r="Q6" s="231" t="inlineStr">
        <x:is>
          <x:t xml:space="preserve">Deferred from the 100-card first-pass active set; reconsider in a later expansion/deep-catalog pass.</x:t>
        </x:is>
      </x:c>
      <x:c r="R6" s="231" t="n"/>
      <x:c r="S6" s="231" t="n"/>
      <x:c r="T6" s="231" t="n"/>
      <x:c r="U6" s="205" t="n"/>
    </x:row>
    <x:row r="7" s="202" customFormat="1" ht="25.5" customHeight="1">
      <x:c r="A7" s="231" t="inlineStr">
        <x:is>
          <x:t xml:space="preserve">Biblical People</x:t>
        </x:is>
      </x:c>
      <x:c r="B7" s="231" t="inlineStr">
        <x:is>
          <x:t xml:space="preserve">BP-057</x:t>
        </x:is>
      </x:c>
      <x:c r="C7" s="231" t="inlineStr">
        <x:is>
          <x:t xml:space="preserve">Ham</x:t>
        </x:is>
      </x:c>
      <x:c r="D7" s="231" t="inlineStr">
        <x:is>
          <x:t xml:space="preserve">Scripture</x:t>
        </x:is>
      </x:c>
      <x:c r="E7" s="231" t="inlineStr">
        <x:is>
          <x:t xml:space="preserve">Biblical People — Shared Canon</x:t>
        </x:is>
      </x:c>
      <x:c r="F7" s="231" t="inlineStr">
        <x:is>
          <x:t xml:space="preserve">Person</x:t>
        </x:is>
      </x:c>
      <x:c r="G7" s="231" t="inlineStr">
        <x:is>
          <x:t xml:space="preserve">Son of Noah whose family line features in the Table of Nations.</x:t>
        </x:is>
      </x:c>
      <x:c r="H7" s="231" t="n">
        <x:v>3</x:v>
      </x:c>
      <x:c r="I7" s="231" t="inlineStr">
        <x:is>
          <x:t xml:space="preserve">3 — Significant</x:t>
        </x:is>
      </x:c>
      <x:c r="J7" s="231" t="inlineStr">
        <x:is>
          <x:t xml:space="preserve">Medium</x:t>
        </x:is>
      </x:c>
      <x:c r="K7" s="231" t="inlineStr">
        <x:is>
          <x:t xml:space="preserve">Uncommon</x:t>
        </x:is>
      </x:c>
      <x:c r="L7" s="231" t="inlineStr">
        <x:is>
          <x:t xml:space="preserve">No</x:t>
        </x:is>
      </x:c>
      <x:c r="M7" s="231" t="inlineStr">
        <x:is>
          <x:t xml:space="preserve">Genesis 5–10 | Primeval and post-Flood history | Shared canon</x:t>
        </x:is>
      </x:c>
      <x:c r="N7" s="231" t="inlineStr">
        <x:is>
          <x:t xml:space="preserve">Noah; Shem; Japheth; Canaan</x:t>
        </x:is>
      </x:c>
      <x:c r="O7" s="231" t="inlineStr">
        <x:is>
          <x:t xml:space="preserve">Idea</x:t>
        </x:is>
      </x:c>
      <x:c r="P7" s="231" t="n"/>
      <x:c r="Q7" s="231" t="inlineStr">
        <x:is>
          <x:t xml:space="preserve">Deferred from the 100-card first-pass active set; reconsider in a later expansion/deep-catalog pass.</x:t>
        </x:is>
      </x:c>
      <x:c r="R7" s="231" t="n"/>
      <x:c r="S7" s="231" t="n"/>
      <x:c r="T7" s="231" t="n"/>
      <x:c r="U7" s="205" t="n"/>
    </x:row>
    <x:row r="8" s="202" customFormat="1" ht="25.5" customHeight="1">
      <x:c r="A8" s="231" t="inlineStr">
        <x:is>
          <x:t xml:space="preserve">Biblical People</x:t>
        </x:is>
      </x:c>
      <x:c r="B8" s="231" t="inlineStr">
        <x:is>
          <x:t xml:space="preserve">BP-058</x:t>
        </x:is>
      </x:c>
      <x:c r="C8" s="231" t="inlineStr">
        <x:is>
          <x:t xml:space="preserve">Japheth</x:t>
        </x:is>
      </x:c>
      <x:c r="D8" s="231" t="inlineStr">
        <x:is>
          <x:t xml:space="preserve">Scripture</x:t>
        </x:is>
      </x:c>
      <x:c r="E8" s="231" t="inlineStr">
        <x:is>
          <x:t xml:space="preserve">Biblical People — Shared Canon</x:t>
        </x:is>
      </x:c>
      <x:c r="F8" s="231" t="inlineStr">
        <x:is>
          <x:t xml:space="preserve">Person</x:t>
        </x:is>
      </x:c>
      <x:c r="G8" s="231" t="inlineStr">
        <x:is>
          <x:t xml:space="preserve">Son of Noah whose descendants form part of the Table of Nations.</x:t>
        </x:is>
      </x:c>
      <x:c r="H8" s="231" t="n">
        <x:v>3</x:v>
      </x:c>
      <x:c r="I8" s="231" t="inlineStr">
        <x:is>
          <x:t xml:space="preserve">3 — Significant</x:t>
        </x:is>
      </x:c>
      <x:c r="J8" s="231" t="inlineStr">
        <x:is>
          <x:t xml:space="preserve">Medium</x:t>
        </x:is>
      </x:c>
      <x:c r="K8" s="231" t="inlineStr">
        <x:is>
          <x:t xml:space="preserve">Uncommon</x:t>
        </x:is>
      </x:c>
      <x:c r="L8" s="231" t="inlineStr">
        <x:is>
          <x:t xml:space="preserve">No</x:t>
        </x:is>
      </x:c>
      <x:c r="M8" s="231" t="inlineStr">
        <x:is>
          <x:t xml:space="preserve">Genesis 5–10 | Primeval and post-Flood history | Shared canon</x:t>
        </x:is>
      </x:c>
      <x:c r="N8" s="231" t="inlineStr">
        <x:is>
          <x:t xml:space="preserve">Noah; Shem; Ham</x:t>
        </x:is>
      </x:c>
      <x:c r="O8" s="231" t="inlineStr">
        <x:is>
          <x:t xml:space="preserve">Idea</x:t>
        </x:is>
      </x:c>
      <x:c r="P8" s="231" t="n"/>
      <x:c r="Q8" s="231" t="inlineStr">
        <x:is>
          <x:t xml:space="preserve">Deferred from the 100-card first-pass active set; reconsider in a later expansion/deep-catalog pass.</x:t>
        </x:is>
      </x:c>
      <x:c r="R8" s="231" t="n"/>
      <x:c r="S8" s="231" t="n"/>
      <x:c r="T8" s="231" t="n"/>
      <x:c r="U8" s="205" t="n"/>
    </x:row>
    <x:row r="9" s="202" customFormat="1" ht="25.5" customHeight="1">
      <x:c r="A9" s="231" t="inlineStr">
        <x:is>
          <x:t xml:space="preserve">Biblical People</x:t>
        </x:is>
      </x:c>
      <x:c r="B9" s="231" t="inlineStr">
        <x:is>
          <x:t xml:space="preserve">BP-059</x:t>
        </x:is>
      </x:c>
      <x:c r="C9" s="231" t="inlineStr">
        <x:is>
          <x:t xml:space="preserve">Terah</x:t>
        </x:is>
      </x:c>
      <x:c r="D9" s="231" t="inlineStr">
        <x:is>
          <x:t xml:space="preserve">Scripture</x:t>
        </x:is>
      </x:c>
      <x:c r="E9" s="231" t="inlineStr">
        <x:is>
          <x:t xml:space="preserve">Biblical People — Shared Canon</x:t>
        </x:is>
      </x:c>
      <x:c r="F9" s="231" t="inlineStr">
        <x:is>
          <x:t xml:space="preserve">Person</x:t>
        </x:is>
      </x:c>
      <x:c r="G9" s="231" t="inlineStr">
        <x:is>
          <x:t xml:space="preserve">Father of Abraham whose household begins the migration from Ur toward Canaan.</x:t>
        </x:is>
      </x:c>
      <x:c r="H9" s="231" t="n">
        <x:v>3</x:v>
      </x:c>
      <x:c r="I9" s="231" t="inlineStr">
        <x:is>
          <x:t xml:space="preserve">3 — Significant</x:t>
        </x:is>
      </x:c>
      <x:c r="J9" s="231" t="inlineStr">
        <x:is>
          <x:t xml:space="preserve">Medium</x:t>
        </x:is>
      </x:c>
      <x:c r="K9" s="231" t="inlineStr">
        <x:is>
          <x:t xml:space="preserve">Uncommon</x:t>
        </x:is>
      </x:c>
      <x:c r="L9" s="231" t="inlineStr">
        <x:is>
          <x:t xml:space="preserve">No</x:t>
        </x:is>
      </x:c>
      <x:c r="M9" s="231" t="inlineStr">
        <x:is>
          <x:t xml:space="preserve">Genesis 11 | Patriarchal period | Shared canon</x:t>
        </x:is>
      </x:c>
      <x:c r="N9" s="231" t="inlineStr">
        <x:is>
          <x:t xml:space="preserve">Abraham; Nahor; Haran; Lot</x:t>
        </x:is>
      </x:c>
      <x:c r="O9" s="231" t="inlineStr">
        <x:is>
          <x:t xml:space="preserve">Idea</x:t>
        </x:is>
      </x:c>
      <x:c r="P9" s="231" t="n"/>
      <x:c r="Q9" s="231" t="inlineStr">
        <x:is>
          <x:t xml:space="preserve">Deferred from the 100-card first-pass active set; reconsider in a later expansion/deep-catalog pass.</x:t>
        </x:is>
      </x:c>
      <x:c r="R9" s="231" t="n"/>
      <x:c r="S9" s="231" t="n"/>
      <x:c r="T9" s="231" t="n"/>
      <x:c r="U9" s="205" t="n"/>
    </x:row>
    <x:row r="10" s="202" customFormat="1" ht="25.5" customHeight="1">
      <x:c r="A10" s="231" t="inlineStr">
        <x:is>
          <x:t xml:space="preserve">Biblical People</x:t>
        </x:is>
      </x:c>
      <x:c r="B10" s="231" t="inlineStr">
        <x:is>
          <x:t xml:space="preserve">BP-067</x:t>
        </x:is>
      </x:c>
      <x:c r="C10" s="231" t="inlineStr">
        <x:is>
          <x:t xml:space="preserve">Reuben</x:t>
        </x:is>
      </x:c>
      <x:c r="D10" s="231" t="inlineStr">
        <x:is>
          <x:t xml:space="preserve">Scripture</x:t>
        </x:is>
      </x:c>
      <x:c r="E10" s="231" t="inlineStr">
        <x:is>
          <x:t xml:space="preserve">Biblical People — Shared Canon</x:t>
        </x:is>
      </x:c>
      <x:c r="F10" s="231" t="inlineStr">
        <x:is>
          <x:t xml:space="preserve">Person</x:t>
        </x:is>
      </x:c>
      <x:c r="G10" s="231" t="inlineStr">
        <x:is>
          <x:t xml:space="preserve">Firstborn son of Jacob and Leah; tribe founder with a complicated role in Joseph’s story.</x:t>
        </x:is>
      </x:c>
      <x:c r="H10" s="231" t="n">
        <x:v>3</x:v>
      </x:c>
      <x:c r="I10" s="231" t="inlineStr">
        <x:is>
          <x:t xml:space="preserve">3 — Significant</x:t>
        </x:is>
      </x:c>
      <x:c r="J10" s="231" t="inlineStr">
        <x:is>
          <x:t xml:space="preserve">Medium</x:t>
        </x:is>
      </x:c>
      <x:c r="K10" s="231" t="inlineStr">
        <x:is>
          <x:t xml:space="preserve">Uncommon</x:t>
        </x:is>
      </x:c>
      <x:c r="L10" s="231" t="inlineStr">
        <x:is>
          <x:t xml:space="preserve">No</x:t>
        </x:is>
      </x:c>
      <x:c r="M10" s="231" t="inlineStr">
        <x:is>
          <x:t xml:space="preserve">Genesis 29–49 | Patriarchal period | Shared canon</x:t>
        </x:is>
      </x:c>
      <x:c r="N10" s="231" t="inlineStr">
        <x:is>
          <x:t xml:space="preserve">Jacob; Leah; Joseph; Twelve Tribes</x:t>
        </x:is>
      </x:c>
      <x:c r="O10" s="231" t="inlineStr">
        <x:is>
          <x:t xml:space="preserve">Idea</x:t>
        </x:is>
      </x:c>
      <x:c r="P10" s="231" t="n"/>
      <x:c r="Q10" s="231" t="inlineStr">
        <x:is>
          <x:t xml:space="preserve">Deferred from the 100-card first-pass active set; reconsider in a later expansion/deep-catalog pass.</x:t>
        </x:is>
      </x:c>
      <x:c r="R10" s="231" t="n"/>
      <x:c r="S10" s="231" t="n"/>
      <x:c r="T10" s="231" t="n"/>
      <x:c r="U10" s="205" t="n"/>
    </x:row>
    <x:row r="11" s="202" customFormat="1" ht="25.5" customHeight="1">
      <x:c r="A11" s="231" t="inlineStr">
        <x:is>
          <x:t xml:space="preserve">Biblical People</x:t>
        </x:is>
      </x:c>
      <x:c r="B11" s="231" t="inlineStr">
        <x:is>
          <x:t xml:space="preserve">BP-068</x:t>
        </x:is>
      </x:c>
      <x:c r="C11" s="231" t="inlineStr">
        <x:is>
          <x:t xml:space="preserve">Simeon, Son of Jacob</x:t>
        </x:is>
      </x:c>
      <x:c r="D11" s="231" t="inlineStr">
        <x:is>
          <x:t xml:space="preserve">Scripture</x:t>
        </x:is>
      </x:c>
      <x:c r="E11" s="231" t="inlineStr">
        <x:is>
          <x:t xml:space="preserve">Biblical People — Shared Canon</x:t>
        </x:is>
      </x:c>
      <x:c r="F11" s="231" t="inlineStr">
        <x:is>
          <x:t xml:space="preserve">Person</x:t>
        </x:is>
      </x:c>
      <x:c r="G11" s="231" t="inlineStr">
        <x:is>
          <x:t xml:space="preserve">Son of Jacob and Leah; tribe founder prominent in the Dinah episode.</x:t>
        </x:is>
      </x:c>
      <x:c r="H11" s="231" t="n">
        <x:v>3</x:v>
      </x:c>
      <x:c r="I11" s="231" t="inlineStr">
        <x:is>
          <x:t xml:space="preserve">3 — Significant</x:t>
        </x:is>
      </x:c>
      <x:c r="J11" s="231" t="inlineStr">
        <x:is>
          <x:t xml:space="preserve">Medium</x:t>
        </x:is>
      </x:c>
      <x:c r="K11" s="231" t="inlineStr">
        <x:is>
          <x:t xml:space="preserve">Uncommon</x:t>
        </x:is>
      </x:c>
      <x:c r="L11" s="231" t="inlineStr">
        <x:is>
          <x:t xml:space="preserve">No</x:t>
        </x:is>
      </x:c>
      <x:c r="M11" s="231" t="inlineStr">
        <x:is>
          <x:t xml:space="preserve">Genesis 29, 34, 42–49 | Patriarchal period | Shared canon</x:t>
        </x:is>
      </x:c>
      <x:c r="N11" s="231" t="inlineStr">
        <x:is>
          <x:t xml:space="preserve">Jacob; Levi; Dinah; Twelve Tribes</x:t>
        </x:is>
      </x:c>
      <x:c r="O11" s="231" t="inlineStr">
        <x:is>
          <x:t xml:space="preserve">Idea</x:t>
        </x:is>
      </x:c>
      <x:c r="P11" s="231" t="n"/>
      <x:c r="Q11" s="231" t="inlineStr">
        <x:is>
          <x:t xml:space="preserve">Deferred from the 100-card first-pass active set; reconsider in a later expansion/deep-catalog pass.</x:t>
        </x:is>
      </x:c>
      <x:c r="R11" s="231" t="n"/>
      <x:c r="S11" s="231" t="n"/>
      <x:c r="T11" s="231" t="n"/>
      <x:c r="U11" s="205" t="n"/>
    </x:row>
    <x:row r="12" s="202" customFormat="1" ht="25.5" customHeight="1">
      <x:c r="A12" s="231" t="inlineStr">
        <x:is>
          <x:t xml:space="preserve">Biblical People</x:t>
        </x:is>
      </x:c>
      <x:c r="B12" s="231" t="inlineStr">
        <x:is>
          <x:t xml:space="preserve">BP-069</x:t>
        </x:is>
      </x:c>
      <x:c r="C12" s="231" t="inlineStr">
        <x:is>
          <x:t xml:space="preserve">Levi, Son of Jacob</x:t>
        </x:is>
      </x:c>
      <x:c r="D12" s="231" t="inlineStr">
        <x:is>
          <x:t xml:space="preserve">Scripture</x:t>
        </x:is>
      </x:c>
      <x:c r="E12" s="231" t="inlineStr">
        <x:is>
          <x:t xml:space="preserve">Biblical People — Shared Canon</x:t>
        </x:is>
      </x:c>
      <x:c r="F12" s="231" t="inlineStr">
        <x:is>
          <x:t xml:space="preserve">Person</x:t>
        </x:is>
      </x:c>
      <x:c r="G12" s="231" t="inlineStr">
        <x:is>
          <x:t xml:space="preserve">Son of Jacob and Leah; namesake ancestor of the priestly tribe.</x:t>
        </x:is>
      </x:c>
      <x:c r="H12" s="231" t="n">
        <x:v>3</x:v>
      </x:c>
      <x:c r="I12" s="231" t="inlineStr">
        <x:is>
          <x:t xml:space="preserve">3 — Significant</x:t>
        </x:is>
      </x:c>
      <x:c r="J12" s="231" t="inlineStr">
        <x:is>
          <x:t xml:space="preserve">Medium</x:t>
        </x:is>
      </x:c>
      <x:c r="K12" s="231" t="inlineStr">
        <x:is>
          <x:t xml:space="preserve">Uncommon</x:t>
        </x:is>
      </x:c>
      <x:c r="L12" s="231" t="inlineStr">
        <x:is>
          <x:t xml:space="preserve">No</x:t>
        </x:is>
      </x:c>
      <x:c r="M12" s="231" t="inlineStr">
        <x:is>
          <x:t xml:space="preserve">Genesis 29, 34, 49; Exodus 2 | Patriarchal period | Shared canon</x:t>
        </x:is>
      </x:c>
      <x:c r="N12" s="231" t="inlineStr">
        <x:is>
          <x:t xml:space="preserve">Jacob; Simeon; Moses; Aaron; Levites</x:t>
        </x:is>
      </x:c>
      <x:c r="O12" s="231" t="inlineStr">
        <x:is>
          <x:t xml:space="preserve">Idea</x:t>
        </x:is>
      </x:c>
      <x:c r="P12" s="231" t="n"/>
      <x:c r="Q12" s="231" t="inlineStr">
        <x:is>
          <x:t xml:space="preserve">Deferred from the 100-card first-pass active set; reconsider in a later expansion/deep-catalog pass.</x:t>
        </x:is>
      </x:c>
      <x:c r="R12" s="231" t="n"/>
      <x:c r="S12" s="231" t="n"/>
      <x:c r="T12" s="231" t="n"/>
      <x:c r="U12" s="205" t="n"/>
    </x:row>
    <x:row r="13" s="202" customFormat="1" ht="25.5" customHeight="1">
      <x:c r="A13" s="231" t="inlineStr">
        <x:is>
          <x:t xml:space="preserve">Biblical People</x:t>
        </x:is>
      </x:c>
      <x:c r="B13" s="231" t="inlineStr">
        <x:is>
          <x:t xml:space="preserve">BP-071</x:t>
        </x:is>
      </x:c>
      <x:c r="C13" s="231" t="inlineStr">
        <x:is>
          <x:t xml:space="preserve">Dan, Son of Jacob</x:t>
        </x:is>
      </x:c>
      <x:c r="D13" s="231" t="inlineStr">
        <x:is>
          <x:t xml:space="preserve">Scripture</x:t>
        </x:is>
      </x:c>
      <x:c r="E13" s="231" t="inlineStr">
        <x:is>
          <x:t xml:space="preserve">Biblical People — Shared Canon</x:t>
        </x:is>
      </x:c>
      <x:c r="F13" s="231" t="inlineStr">
        <x:is>
          <x:t xml:space="preserve">Person</x:t>
        </x:is>
      </x:c>
      <x:c r="G13" s="231" t="inlineStr">
        <x:is>
          <x:t xml:space="preserve">Son of Jacob and Bilhah; namesake of one of Israel’s tribes.</x:t>
        </x:is>
      </x:c>
      <x:c r="H13" s="231" t="n">
        <x:v>3</x:v>
      </x:c>
      <x:c r="I13" s="231" t="inlineStr">
        <x:is>
          <x:t xml:space="preserve">3 — Significant</x:t>
        </x:is>
      </x:c>
      <x:c r="J13" s="231" t="inlineStr">
        <x:is>
          <x:t xml:space="preserve">Medium</x:t>
        </x:is>
      </x:c>
      <x:c r="K13" s="231" t="inlineStr">
        <x:is>
          <x:t xml:space="preserve">Uncommon</x:t>
        </x:is>
      </x:c>
      <x:c r="L13" s="231" t="inlineStr">
        <x:is>
          <x:t xml:space="preserve">No</x:t>
        </x:is>
      </x:c>
      <x:c r="M13" s="231" t="inlineStr">
        <x:is>
          <x:t xml:space="preserve">Genesis 30, 49 | Patriarchal period | Shared canon</x:t>
        </x:is>
      </x:c>
      <x:c r="N13" s="231" t="inlineStr">
        <x:is>
          <x:t xml:space="preserve">Jacob; Bilhah; Twelve Tribes</x:t>
        </x:is>
      </x:c>
      <x:c r="O13" s="231" t="inlineStr">
        <x:is>
          <x:t xml:space="preserve">Idea</x:t>
        </x:is>
      </x:c>
      <x:c r="P13" s="231" t="n"/>
      <x:c r="Q13" s="231" t="inlineStr">
        <x:is>
          <x:t xml:space="preserve">Deferred from the 100-card first-pass active set; reconsider in a later expansion/deep-catalog pass.</x:t>
        </x:is>
      </x:c>
      <x:c r="R13" s="231" t="n"/>
      <x:c r="S13" s="231" t="n"/>
      <x:c r="T13" s="231" t="n"/>
      <x:c r="U13" s="205" t="n"/>
    </x:row>
    <x:row r="14" s="202" customFormat="1" ht="25.5" customHeight="1">
      <x:c r="A14" s="231" t="inlineStr">
        <x:is>
          <x:t xml:space="preserve">Biblical People</x:t>
        </x:is>
      </x:c>
      <x:c r="B14" s="231" t="inlineStr">
        <x:is>
          <x:t xml:space="preserve">BP-072</x:t>
        </x:is>
      </x:c>
      <x:c r="C14" s="231" t="inlineStr">
        <x:is>
          <x:t xml:space="preserve">Naphtali, Son of Jacob</x:t>
        </x:is>
      </x:c>
      <x:c r="D14" s="231" t="inlineStr">
        <x:is>
          <x:t xml:space="preserve">Scripture</x:t>
        </x:is>
      </x:c>
      <x:c r="E14" s="231" t="inlineStr">
        <x:is>
          <x:t xml:space="preserve">Biblical People — Shared Canon</x:t>
        </x:is>
      </x:c>
      <x:c r="F14" s="231" t="inlineStr">
        <x:is>
          <x:t xml:space="preserve">Person</x:t>
        </x:is>
      </x:c>
      <x:c r="G14" s="231" t="inlineStr">
        <x:is>
          <x:t xml:space="preserve">Son of Jacob and Bilhah; namesake of one of Israel’s tribes.</x:t>
        </x:is>
      </x:c>
      <x:c r="H14" s="231" t="n">
        <x:v>3</x:v>
      </x:c>
      <x:c r="I14" s="231" t="inlineStr">
        <x:is>
          <x:t xml:space="preserve">3 — Significant</x:t>
        </x:is>
      </x:c>
      <x:c r="J14" s="231" t="inlineStr">
        <x:is>
          <x:t xml:space="preserve">Medium</x:t>
        </x:is>
      </x:c>
      <x:c r="K14" s="231" t="inlineStr">
        <x:is>
          <x:t xml:space="preserve">Uncommon</x:t>
        </x:is>
      </x:c>
      <x:c r="L14" s="231" t="inlineStr">
        <x:is>
          <x:t xml:space="preserve">No</x:t>
        </x:is>
      </x:c>
      <x:c r="M14" s="231" t="inlineStr">
        <x:is>
          <x:t xml:space="preserve">Genesis 30, 49 | Patriarchal period | Shared canon</x:t>
        </x:is>
      </x:c>
      <x:c r="N14" s="231" t="inlineStr">
        <x:is>
          <x:t xml:space="preserve">Jacob; Bilhah; Twelve Tribes</x:t>
        </x:is>
      </x:c>
      <x:c r="O14" s="231" t="inlineStr">
        <x:is>
          <x:t xml:space="preserve">Idea</x:t>
        </x:is>
      </x:c>
      <x:c r="P14" s="231" t="n"/>
      <x:c r="Q14" s="231" t="inlineStr">
        <x:is>
          <x:t xml:space="preserve">Deferred from the 100-card first-pass active set; reconsider in a later expansion/deep-catalog pass.</x:t>
        </x:is>
      </x:c>
      <x:c r="R14" s="231" t="n"/>
      <x:c r="S14" s="231" t="n"/>
      <x:c r="T14" s="231" t="n"/>
      <x:c r="U14" s="205" t="n"/>
    </x:row>
    <x:row r="15" s="202" customFormat="1" ht="25.5" customHeight="1">
      <x:c r="A15" s="231" t="inlineStr">
        <x:is>
          <x:t xml:space="preserve">Biblical People</x:t>
        </x:is>
      </x:c>
      <x:c r="B15" s="231" t="inlineStr">
        <x:is>
          <x:t xml:space="preserve">BP-073</x:t>
        </x:is>
      </x:c>
      <x:c r="C15" s="231" t="inlineStr">
        <x:is>
          <x:t xml:space="preserve">Gad, Son of Jacob</x:t>
        </x:is>
      </x:c>
      <x:c r="D15" s="231" t="inlineStr">
        <x:is>
          <x:t xml:space="preserve">Scripture</x:t>
        </x:is>
      </x:c>
      <x:c r="E15" s="231" t="inlineStr">
        <x:is>
          <x:t xml:space="preserve">Biblical People — Shared Canon</x:t>
        </x:is>
      </x:c>
      <x:c r="F15" s="231" t="inlineStr">
        <x:is>
          <x:t xml:space="preserve">Person</x:t>
        </x:is>
      </x:c>
      <x:c r="G15" s="231" t="inlineStr">
        <x:is>
          <x:t xml:space="preserve">Son of Jacob and Zilpah; namesake of one of Israel’s tribes.</x:t>
        </x:is>
      </x:c>
      <x:c r="H15" s="231" t="n">
        <x:v>3</x:v>
      </x:c>
      <x:c r="I15" s="231" t="inlineStr">
        <x:is>
          <x:t xml:space="preserve">3 — Significant</x:t>
        </x:is>
      </x:c>
      <x:c r="J15" s="231" t="inlineStr">
        <x:is>
          <x:t xml:space="preserve">Medium</x:t>
        </x:is>
      </x:c>
      <x:c r="K15" s="231" t="inlineStr">
        <x:is>
          <x:t xml:space="preserve">Uncommon</x:t>
        </x:is>
      </x:c>
      <x:c r="L15" s="231" t="inlineStr">
        <x:is>
          <x:t xml:space="preserve">No</x:t>
        </x:is>
      </x:c>
      <x:c r="M15" s="231" t="inlineStr">
        <x:is>
          <x:t xml:space="preserve">Genesis 30, 49 | Patriarchal period | Shared canon</x:t>
        </x:is>
      </x:c>
      <x:c r="N15" s="231" t="inlineStr">
        <x:is>
          <x:t xml:space="preserve">Jacob; Zilpah; Twelve Tribes</x:t>
        </x:is>
      </x:c>
      <x:c r="O15" s="231" t="inlineStr">
        <x:is>
          <x:t xml:space="preserve">Idea</x:t>
        </x:is>
      </x:c>
      <x:c r="P15" s="231" t="n"/>
      <x:c r="Q15" s="231" t="inlineStr">
        <x:is>
          <x:t xml:space="preserve">Deferred from the 100-card first-pass active set; reconsider in a later expansion/deep-catalog pass.</x:t>
        </x:is>
      </x:c>
      <x:c r="R15" s="231" t="n"/>
      <x:c r="S15" s="231" t="n"/>
      <x:c r="T15" s="231" t="n"/>
      <x:c r="U15" s="205" t="n"/>
    </x:row>
    <x:row r="16" s="202" customFormat="1" ht="25.5" customHeight="1">
      <x:c r="A16" s="231" t="inlineStr">
        <x:is>
          <x:t xml:space="preserve">Biblical People</x:t>
        </x:is>
      </x:c>
      <x:c r="B16" s="231" t="inlineStr">
        <x:is>
          <x:t xml:space="preserve">BP-074</x:t>
        </x:is>
      </x:c>
      <x:c r="C16" s="231" t="inlineStr">
        <x:is>
          <x:t xml:space="preserve">Asher, Son of Jacob</x:t>
        </x:is>
      </x:c>
      <x:c r="D16" s="231" t="inlineStr">
        <x:is>
          <x:t xml:space="preserve">Scripture</x:t>
        </x:is>
      </x:c>
      <x:c r="E16" s="231" t="inlineStr">
        <x:is>
          <x:t xml:space="preserve">Biblical People — Shared Canon</x:t>
        </x:is>
      </x:c>
      <x:c r="F16" s="231" t="inlineStr">
        <x:is>
          <x:t xml:space="preserve">Person</x:t>
        </x:is>
      </x:c>
      <x:c r="G16" s="231" t="inlineStr">
        <x:is>
          <x:t xml:space="preserve">Son of Jacob and Zilpah; namesake of one of Israel’s tribes.</x:t>
        </x:is>
      </x:c>
      <x:c r="H16" s="231" t="n">
        <x:v>3</x:v>
      </x:c>
      <x:c r="I16" s="231" t="inlineStr">
        <x:is>
          <x:t xml:space="preserve">3 — Significant</x:t>
        </x:is>
      </x:c>
      <x:c r="J16" s="231" t="inlineStr">
        <x:is>
          <x:t xml:space="preserve">Medium</x:t>
        </x:is>
      </x:c>
      <x:c r="K16" s="231" t="inlineStr">
        <x:is>
          <x:t xml:space="preserve">Uncommon</x:t>
        </x:is>
      </x:c>
      <x:c r="L16" s="231" t="inlineStr">
        <x:is>
          <x:t xml:space="preserve">No</x:t>
        </x:is>
      </x:c>
      <x:c r="M16" s="231" t="inlineStr">
        <x:is>
          <x:t xml:space="preserve">Genesis 30, 49 | Patriarchal period | Shared canon</x:t>
        </x:is>
      </x:c>
      <x:c r="N16" s="231" t="inlineStr">
        <x:is>
          <x:t xml:space="preserve">Jacob; Zilpah; Twelve Tribes</x:t>
        </x:is>
      </x:c>
      <x:c r="O16" s="231" t="inlineStr">
        <x:is>
          <x:t xml:space="preserve">Idea</x:t>
        </x:is>
      </x:c>
      <x:c r="P16" s="231" t="n"/>
      <x:c r="Q16" s="231" t="inlineStr">
        <x:is>
          <x:t xml:space="preserve">Deferred from the 100-card first-pass active set; reconsider in a later expansion/deep-catalog pass.</x:t>
        </x:is>
      </x:c>
      <x:c r="R16" s="231" t="n"/>
      <x:c r="S16" s="231" t="n"/>
      <x:c r="T16" s="231" t="n"/>
      <x:c r="U16" s="205" t="n"/>
    </x:row>
    <x:row r="17" s="202" customFormat="1" ht="25.5" customHeight="1">
      <x:c r="A17" s="231" t="inlineStr">
        <x:is>
          <x:t xml:space="preserve">Biblical People</x:t>
        </x:is>
      </x:c>
      <x:c r="B17" s="231" t="inlineStr">
        <x:is>
          <x:t xml:space="preserve">BP-075</x:t>
        </x:is>
      </x:c>
      <x:c r="C17" s="231" t="inlineStr">
        <x:is>
          <x:t xml:space="preserve">Issachar, Son of Jacob</x:t>
        </x:is>
      </x:c>
      <x:c r="D17" s="231" t="inlineStr">
        <x:is>
          <x:t xml:space="preserve">Scripture</x:t>
        </x:is>
      </x:c>
      <x:c r="E17" s="231" t="inlineStr">
        <x:is>
          <x:t xml:space="preserve">Biblical People — Shared Canon</x:t>
        </x:is>
      </x:c>
      <x:c r="F17" s="231" t="inlineStr">
        <x:is>
          <x:t xml:space="preserve">Person</x:t>
        </x:is>
      </x:c>
      <x:c r="G17" s="231" t="inlineStr">
        <x:is>
          <x:t xml:space="preserve">Son of Jacob and Leah; namesake of one of Israel’s tribes.</x:t>
        </x:is>
      </x:c>
      <x:c r="H17" s="231" t="n">
        <x:v>3</x:v>
      </x:c>
      <x:c r="I17" s="231" t="inlineStr">
        <x:is>
          <x:t xml:space="preserve">3 — Significant</x:t>
        </x:is>
      </x:c>
      <x:c r="J17" s="231" t="inlineStr">
        <x:is>
          <x:t xml:space="preserve">Medium</x:t>
        </x:is>
      </x:c>
      <x:c r="K17" s="231" t="inlineStr">
        <x:is>
          <x:t xml:space="preserve">Uncommon</x:t>
        </x:is>
      </x:c>
      <x:c r="L17" s="231" t="inlineStr">
        <x:is>
          <x:t xml:space="preserve">No</x:t>
        </x:is>
      </x:c>
      <x:c r="M17" s="231" t="inlineStr">
        <x:is>
          <x:t xml:space="preserve">Genesis 30, 49 | Patriarchal period | Shared canon</x:t>
        </x:is>
      </x:c>
      <x:c r="N17" s="231" t="inlineStr">
        <x:is>
          <x:t xml:space="preserve">Jacob; Leah; Twelve Tribes</x:t>
        </x:is>
      </x:c>
      <x:c r="O17" s="231" t="inlineStr">
        <x:is>
          <x:t xml:space="preserve">Idea</x:t>
        </x:is>
      </x:c>
      <x:c r="P17" s="231" t="n"/>
      <x:c r="Q17" s="231" t="inlineStr">
        <x:is>
          <x:t xml:space="preserve">Deferred from the 100-card first-pass active set; reconsider in a later expansion/deep-catalog pass.</x:t>
        </x:is>
      </x:c>
      <x:c r="R17" s="231" t="n"/>
      <x:c r="S17" s="231" t="n"/>
      <x:c r="T17" s="231" t="n"/>
      <x:c r="U17" s="205" t="n"/>
    </x:row>
    <x:row r="18" s="202" customFormat="1" ht="25.5" customHeight="1">
      <x:c r="A18" s="231" t="inlineStr">
        <x:is>
          <x:t xml:space="preserve">Biblical People</x:t>
        </x:is>
      </x:c>
      <x:c r="B18" s="231" t="inlineStr">
        <x:is>
          <x:t xml:space="preserve">BP-076</x:t>
        </x:is>
      </x:c>
      <x:c r="C18" s="231" t="inlineStr">
        <x:is>
          <x:t xml:space="preserve">Zebulun, Son of Jacob</x:t>
        </x:is>
      </x:c>
      <x:c r="D18" s="231" t="inlineStr">
        <x:is>
          <x:t xml:space="preserve">Scripture</x:t>
        </x:is>
      </x:c>
      <x:c r="E18" s="231" t="inlineStr">
        <x:is>
          <x:t xml:space="preserve">Biblical People — Shared Canon</x:t>
        </x:is>
      </x:c>
      <x:c r="F18" s="231" t="inlineStr">
        <x:is>
          <x:t xml:space="preserve">Person</x:t>
        </x:is>
      </x:c>
      <x:c r="G18" s="231" t="inlineStr">
        <x:is>
          <x:t xml:space="preserve">Son of Jacob and Leah; namesake of one of Israel’s tribes.</x:t>
        </x:is>
      </x:c>
      <x:c r="H18" s="231" t="n">
        <x:v>3</x:v>
      </x:c>
      <x:c r="I18" s="231" t="inlineStr">
        <x:is>
          <x:t xml:space="preserve">3 — Significant</x:t>
        </x:is>
      </x:c>
      <x:c r="J18" s="231" t="inlineStr">
        <x:is>
          <x:t xml:space="preserve">Medium</x:t>
        </x:is>
      </x:c>
      <x:c r="K18" s="231" t="inlineStr">
        <x:is>
          <x:t xml:space="preserve">Uncommon</x:t>
        </x:is>
      </x:c>
      <x:c r="L18" s="231" t="inlineStr">
        <x:is>
          <x:t xml:space="preserve">No</x:t>
        </x:is>
      </x:c>
      <x:c r="M18" s="231" t="inlineStr">
        <x:is>
          <x:t xml:space="preserve">Genesis 30, 49 | Patriarchal period | Shared canon</x:t>
        </x:is>
      </x:c>
      <x:c r="N18" s="231" t="inlineStr">
        <x:is>
          <x:t xml:space="preserve">Jacob; Leah; Twelve Tribes</x:t>
        </x:is>
      </x:c>
      <x:c r="O18" s="231" t="inlineStr">
        <x:is>
          <x:t xml:space="preserve">Idea</x:t>
        </x:is>
      </x:c>
      <x:c r="P18" s="231" t="n"/>
      <x:c r="Q18" s="231" t="inlineStr">
        <x:is>
          <x:t xml:space="preserve">Deferred from the 100-card first-pass active set; reconsider in a later expansion/deep-catalog pass.</x:t>
        </x:is>
      </x:c>
      <x:c r="R18" s="231" t="n"/>
      <x:c r="S18" s="231" t="n"/>
      <x:c r="T18" s="231" t="n"/>
      <x:c r="U18" s="205" t="n"/>
    </x:row>
    <x:row r="19" s="202" customFormat="1" ht="25.5" customHeight="1">
      <x:c r="A19" s="231" t="inlineStr">
        <x:is>
          <x:t xml:space="preserve">Biblical People</x:t>
        </x:is>
      </x:c>
      <x:c r="B19" s="231" t="inlineStr">
        <x:is>
          <x:t xml:space="preserve">BP-078</x:t>
        </x:is>
      </x:c>
      <x:c r="C19" s="231" t="inlineStr">
        <x:is>
          <x:t xml:space="preserve">Dinah</x:t>
        </x:is>
      </x:c>
      <x:c r="D19" s="231" t="inlineStr">
        <x:is>
          <x:t xml:space="preserve">Scripture</x:t>
        </x:is>
      </x:c>
      <x:c r="E19" s="231" t="inlineStr">
        <x:is>
          <x:t xml:space="preserve">Biblical People — Shared Canon</x:t>
        </x:is>
      </x:c>
      <x:c r="F19" s="231" t="inlineStr">
        <x:is>
          <x:t xml:space="preserve">Person</x:t>
        </x:is>
      </x:c>
      <x:c r="G19" s="231" t="inlineStr">
        <x:is>
          <x:t xml:space="preserve">Daughter of Jacob and Leah whose story precipitates violence involving Simeon and Levi.</x:t>
        </x:is>
      </x:c>
      <x:c r="H19" s="231" t="n">
        <x:v>3</x:v>
      </x:c>
      <x:c r="I19" s="231" t="inlineStr">
        <x:is>
          <x:t xml:space="preserve">3 — Significant</x:t>
        </x:is>
      </x:c>
      <x:c r="J19" s="231" t="inlineStr">
        <x:is>
          <x:t xml:space="preserve">Medium</x:t>
        </x:is>
      </x:c>
      <x:c r="K19" s="231" t="inlineStr">
        <x:is>
          <x:t xml:space="preserve">Uncommon</x:t>
        </x:is>
      </x:c>
      <x:c r="L19" s="231" t="inlineStr">
        <x:is>
          <x:t xml:space="preserve">No</x:t>
        </x:is>
      </x:c>
      <x:c r="M19" s="231" t="inlineStr">
        <x:is>
          <x:t xml:space="preserve">Genesis 30, 34 | Patriarchal period | Shared canon</x:t>
        </x:is>
      </x:c>
      <x:c r="N19" s="231" t="inlineStr">
        <x:is>
          <x:t xml:space="preserve">Jacob; Leah; Simeon; Levi</x:t>
        </x:is>
      </x:c>
      <x:c r="O19" s="231" t="inlineStr">
        <x:is>
          <x:t xml:space="preserve">Idea</x:t>
        </x:is>
      </x:c>
      <x:c r="P19" s="231" t="n"/>
      <x:c r="Q19" s="231" t="inlineStr">
        <x:is>
          <x:t xml:space="preserve">Deferred from the 100-card first-pass active set; reconsider in a later expansion/deep-catalog pass.</x:t>
        </x:is>
      </x:c>
      <x:c r="R19" s="231" t="n"/>
      <x:c r="S19" s="231" t="n"/>
      <x:c r="T19" s="231" t="n"/>
      <x:c r="U19" s="205" t="n"/>
    </x:row>
    <x:row r="20" s="202" customFormat="1" ht="25.5" customHeight="1">
      <x:c r="A20" s="231" t="inlineStr">
        <x:is>
          <x:t xml:space="preserve">Biblical People</x:t>
        </x:is>
      </x:c>
      <x:c r="B20" s="231" t="inlineStr">
        <x:is>
          <x:t xml:space="preserve">BP-080</x:t>
        </x:is>
      </x:c>
      <x:c r="C20" s="231" t="inlineStr">
        <x:is>
          <x:t xml:space="preserve">Ephraim</x:t>
        </x:is>
      </x:c>
      <x:c r="D20" s="231" t="inlineStr">
        <x:is>
          <x:t xml:space="preserve">Scripture</x:t>
        </x:is>
      </x:c>
      <x:c r="E20" s="231" t="inlineStr">
        <x:is>
          <x:t xml:space="preserve">Biblical People — Shared Canon</x:t>
        </x:is>
      </x:c>
      <x:c r="F20" s="231" t="inlineStr">
        <x:is>
          <x:t xml:space="preserve">Person</x:t>
        </x:is>
      </x:c>
      <x:c r="G20" s="231" t="inlineStr">
        <x:is>
          <x:t xml:space="preserve">Son of Joseph adopted by Jacob and namesake of a dominant northern tribe.</x:t>
        </x:is>
      </x:c>
      <x:c r="H20" s="231" t="n">
        <x:v>3</x:v>
      </x:c>
      <x:c r="I20" s="231" t="inlineStr">
        <x:is>
          <x:t xml:space="preserve">3 — Significant</x:t>
        </x:is>
      </x:c>
      <x:c r="J20" s="231" t="inlineStr">
        <x:is>
          <x:t xml:space="preserve">Medium</x:t>
        </x:is>
      </x:c>
      <x:c r="K20" s="231" t="inlineStr">
        <x:is>
          <x:t xml:space="preserve">Uncommon</x:t>
        </x:is>
      </x:c>
      <x:c r="L20" s="231" t="inlineStr">
        <x:is>
          <x:t xml:space="preserve">No</x:t>
        </x:is>
      </x:c>
      <x:c r="M20" s="231" t="inlineStr">
        <x:is>
          <x:t xml:space="preserve">Genesis 41, 48–50 | Patriarchal period | Shared canon</x:t>
        </x:is>
      </x:c>
      <x:c r="N20" s="231" t="inlineStr">
        <x:is>
          <x:t xml:space="preserve">Joseph; Asenath; Manasseh; Jacob</x:t>
        </x:is>
      </x:c>
      <x:c r="O20" s="231" t="inlineStr">
        <x:is>
          <x:t xml:space="preserve">Idea</x:t>
        </x:is>
      </x:c>
      <x:c r="P20" s="231" t="n"/>
      <x:c r="Q20" s="231" t="inlineStr">
        <x:is>
          <x:t xml:space="preserve">Deferred from the 100-card first-pass active set; reconsider in a later expansion/deep-catalog pass.</x:t>
        </x:is>
      </x:c>
      <x:c r="R20" s="231" t="n"/>
      <x:c r="S20" s="231" t="n"/>
      <x:c r="T20" s="231" t="n"/>
      <x:c r="U20" s="205" t="n"/>
    </x:row>
    <x:row r="21" s="202" customFormat="1" ht="25.5" customHeight="1">
      <x:c r="A21" s="231" t="inlineStr">
        <x:is>
          <x:t xml:space="preserve">Biblical People</x:t>
        </x:is>
      </x:c>
      <x:c r="B21" s="231" t="inlineStr">
        <x:is>
          <x:t xml:space="preserve">BP-081</x:t>
        </x:is>
      </x:c>
      <x:c r="C21" s="231" t="inlineStr">
        <x:is>
          <x:t xml:space="preserve">Manasseh, Son of Joseph</x:t>
        </x:is>
      </x:c>
      <x:c r="D21" s="231" t="inlineStr">
        <x:is>
          <x:t xml:space="preserve">Scripture</x:t>
        </x:is>
      </x:c>
      <x:c r="E21" s="231" t="inlineStr">
        <x:is>
          <x:t xml:space="preserve">Biblical People — Shared Canon</x:t>
        </x:is>
      </x:c>
      <x:c r="F21" s="231" t="inlineStr">
        <x:is>
          <x:t xml:space="preserve">Person</x:t>
        </x:is>
      </x:c>
      <x:c r="G21" s="231" t="inlineStr">
        <x:is>
          <x:t xml:space="preserve">Son of Joseph adopted by Jacob and namesake of an Israelite tribe.</x:t>
        </x:is>
      </x:c>
      <x:c r="H21" s="231" t="n">
        <x:v>3</x:v>
      </x:c>
      <x:c r="I21" s="231" t="inlineStr">
        <x:is>
          <x:t xml:space="preserve">3 — Significant</x:t>
        </x:is>
      </x:c>
      <x:c r="J21" s="231" t="inlineStr">
        <x:is>
          <x:t xml:space="preserve">Medium</x:t>
        </x:is>
      </x:c>
      <x:c r="K21" s="231" t="inlineStr">
        <x:is>
          <x:t xml:space="preserve">Uncommon</x:t>
        </x:is>
      </x:c>
      <x:c r="L21" s="231" t="inlineStr">
        <x:is>
          <x:t xml:space="preserve">No</x:t>
        </x:is>
      </x:c>
      <x:c r="M21" s="231" t="inlineStr">
        <x:is>
          <x:t xml:space="preserve">Genesis 41, 48–50 | Patriarchal period | Shared canon</x:t>
        </x:is>
      </x:c>
      <x:c r="N21" s="231" t="inlineStr">
        <x:is>
          <x:t xml:space="preserve">Joseph; Asenath; Ephraim; Jacob</x:t>
        </x:is>
      </x:c>
      <x:c r="O21" s="231" t="inlineStr">
        <x:is>
          <x:t xml:space="preserve">Idea</x:t>
        </x:is>
      </x:c>
      <x:c r="P21" s="231" t="n"/>
      <x:c r="Q21" s="231" t="inlineStr">
        <x:is>
          <x:t xml:space="preserve">Deferred from the 100-card first-pass active set; reconsider in a later expansion/deep-catalog pass.</x:t>
        </x:is>
      </x:c>
      <x:c r="R21" s="231" t="n"/>
      <x:c r="S21" s="231" t="n"/>
      <x:c r="T21" s="231" t="n"/>
      <x:c r="U21" s="205" t="n"/>
    </x:row>
    <x:row r="22" s="202" customFormat="1" ht="25.5" customHeight="1">
      <x:c r="A22" s="231" t="inlineStr">
        <x:is>
          <x:t xml:space="preserve">Biblical People</x:t>
        </x:is>
      </x:c>
      <x:c r="B22" s="231" t="inlineStr">
        <x:is>
          <x:t xml:space="preserve">BP-082</x:t>
        </x:is>
      </x:c>
      <x:c r="C22" s="231" t="inlineStr">
        <x:is>
          <x:t xml:space="preserve">Potiphar</x:t>
        </x:is>
      </x:c>
      <x:c r="D22" s="231" t="inlineStr">
        <x:is>
          <x:t xml:space="preserve">Scripture</x:t>
        </x:is>
      </x:c>
      <x:c r="E22" s="231" t="inlineStr">
        <x:is>
          <x:t xml:space="preserve">Biblical People — Shared Canon</x:t>
        </x:is>
      </x:c>
      <x:c r="F22" s="231" t="inlineStr">
        <x:is>
          <x:t xml:space="preserve">Person</x:t>
        </x:is>
      </x:c>
      <x:c r="G22" s="231" t="inlineStr">
        <x:is>
          <x:t xml:space="preserve">Egyptian official who purchases Joseph; his household becomes the setting for Joseph’s testing and imprisonment.</x:t>
        </x:is>
      </x:c>
      <x:c r="H22" s="231" t="n">
        <x:v>3</x:v>
      </x:c>
      <x:c r="I22" s="231" t="inlineStr">
        <x:is>
          <x:t xml:space="preserve">3 — Significant</x:t>
        </x:is>
      </x:c>
      <x:c r="J22" s="231" t="inlineStr">
        <x:is>
          <x:t xml:space="preserve">Medium</x:t>
        </x:is>
      </x:c>
      <x:c r="K22" s="231" t="inlineStr">
        <x:is>
          <x:t xml:space="preserve">Uncommon</x:t>
        </x:is>
      </x:c>
      <x:c r="L22" s="231" t="inlineStr">
        <x:is>
          <x:t xml:space="preserve">No</x:t>
        </x:is>
      </x:c>
      <x:c r="M22" s="231" t="inlineStr">
        <x:is>
          <x:t xml:space="preserve">Genesis 37, 39 | Patriarchal period in Egypt | Shared canon</x:t>
        </x:is>
      </x:c>
      <x:c r="N22" s="231" t="inlineStr">
        <x:is>
          <x:t xml:space="preserve">Joseph; Potiphar’s wife</x:t>
        </x:is>
      </x:c>
      <x:c r="O22" s="231" t="inlineStr">
        <x:is>
          <x:t xml:space="preserve">Idea</x:t>
        </x:is>
      </x:c>
      <x:c r="P22" s="231" t="n"/>
      <x:c r="Q22" s="231" t="inlineStr">
        <x:is>
          <x:t xml:space="preserve">Deferred from the 100-card first-pass active set; reconsider in a later expansion/deep-catalog pass.</x:t>
        </x:is>
      </x:c>
      <x:c r="R22" s="231" t="n"/>
      <x:c r="S22" s="231" t="n"/>
      <x:c r="T22" s="231" t="n"/>
      <x:c r="U22" s="205" t="n"/>
    </x:row>
    <x:row r="23" s="202" customFormat="1" ht="25.5" customHeight="1">
      <x:c r="A23" s="231" t="inlineStr">
        <x:is>
          <x:t xml:space="preserve">Biblical People</x:t>
        </x:is>
      </x:c>
      <x:c r="B23" s="231" t="inlineStr">
        <x:is>
          <x:t xml:space="preserve">BP-083</x:t>
        </x:is>
      </x:c>
      <x:c r="C23" s="231" t="inlineStr">
        <x:is>
          <x:t xml:space="preserve">Asenath</x:t>
        </x:is>
      </x:c>
      <x:c r="D23" s="231" t="inlineStr">
        <x:is>
          <x:t xml:space="preserve">Scripture</x:t>
        </x:is>
      </x:c>
      <x:c r="E23" s="231" t="inlineStr">
        <x:is>
          <x:t xml:space="preserve">Biblical People — Shared Canon</x:t>
        </x:is>
      </x:c>
      <x:c r="F23" s="231" t="inlineStr">
        <x:is>
          <x:t xml:space="preserve">Person</x:t>
        </x:is>
      </x:c>
      <x:c r="G23" s="231" t="inlineStr">
        <x:is>
          <x:t xml:space="preserve">Egyptian wife of Joseph and mother of Manasseh and Ephraim.</x:t>
        </x:is>
      </x:c>
      <x:c r="H23" s="231" t="n">
        <x:v>3</x:v>
      </x:c>
      <x:c r="I23" s="231" t="inlineStr">
        <x:is>
          <x:t xml:space="preserve">3 — Significant</x:t>
        </x:is>
      </x:c>
      <x:c r="J23" s="231" t="inlineStr">
        <x:is>
          <x:t xml:space="preserve">Medium</x:t>
        </x:is>
      </x:c>
      <x:c r="K23" s="231" t="inlineStr">
        <x:is>
          <x:t xml:space="preserve">Uncommon</x:t>
        </x:is>
      </x:c>
      <x:c r="L23" s="231" t="inlineStr">
        <x:is>
          <x:t xml:space="preserve">No</x:t>
        </x:is>
      </x:c>
      <x:c r="M23" s="231" t="inlineStr">
        <x:is>
          <x:t xml:space="preserve">Genesis 41, 46 | Patriarchal period in Egypt | Shared canon</x:t>
        </x:is>
      </x:c>
      <x:c r="N23" s="231" t="inlineStr">
        <x:is>
          <x:t xml:space="preserve">Joseph; Ephraim; Manasseh</x:t>
        </x:is>
      </x:c>
      <x:c r="O23" s="231" t="inlineStr">
        <x:is>
          <x:t xml:space="preserve">Idea</x:t>
        </x:is>
      </x:c>
      <x:c r="P23" s="231" t="n"/>
      <x:c r="Q23" s="231" t="inlineStr">
        <x:is>
          <x:t xml:space="preserve">Deferred from the 100-card first-pass active set; reconsider in a later expansion/deep-catalog pass.</x:t>
        </x:is>
      </x:c>
      <x:c r="R23" s="231" t="n"/>
      <x:c r="S23" s="231" t="n"/>
      <x:c r="T23" s="231" t="n"/>
      <x:c r="U23" s="205" t="n"/>
    </x:row>
    <x:row r="24" s="202" customFormat="1" ht="25.5" customHeight="1">
      <x:c r="A24" s="231" t="inlineStr">
        <x:is>
          <x:t xml:space="preserve">Biblical People</x:t>
        </x:is>
      </x:c>
      <x:c r="B24" s="231" t="inlineStr">
        <x:is>
          <x:t xml:space="preserve">BP-084</x:t>
        </x:is>
      </x:c>
      <x:c r="C24" s="231" t="inlineStr">
        <x:is>
          <x:t xml:space="preserve">Pharaoh in Joseph’s Story</x:t>
        </x:is>
      </x:c>
      <x:c r="D24" s="231" t="inlineStr">
        <x:is>
          <x:t xml:space="preserve">Scripture</x:t>
        </x:is>
      </x:c>
      <x:c r="E24" s="231" t="inlineStr">
        <x:is>
          <x:t xml:space="preserve">Biblical People — Shared Canon</x:t>
        </x:is>
      </x:c>
      <x:c r="F24" s="231" t="inlineStr">
        <x:is>
          <x:t xml:space="preserve">Person</x:t>
        </x:is>
      </x:c>
      <x:c r="G24" s="231" t="inlineStr">
        <x:is>
          <x:t xml:space="preserve">Egyptian ruler who elevates Joseph after his interpretation of dreams and famine plan.</x:t>
        </x:is>
      </x:c>
      <x:c r="H24" s="231" t="n">
        <x:v>3</x:v>
      </x:c>
      <x:c r="I24" s="231" t="inlineStr">
        <x:is>
          <x:t xml:space="preserve">3 — Significant</x:t>
        </x:is>
      </x:c>
      <x:c r="J24" s="231" t="inlineStr">
        <x:is>
          <x:t xml:space="preserve">Medium</x:t>
        </x:is>
      </x:c>
      <x:c r="K24" s="231" t="inlineStr">
        <x:is>
          <x:t xml:space="preserve">Uncommon</x:t>
        </x:is>
      </x:c>
      <x:c r="L24" s="231" t="inlineStr">
        <x:is>
          <x:t xml:space="preserve">No</x:t>
        </x:is>
      </x:c>
      <x:c r="M24" s="231" t="inlineStr">
        <x:is>
          <x:t xml:space="preserve">Genesis 40–47 | Patriarchal period in Egypt | Shared canon</x:t>
        </x:is>
      </x:c>
      <x:c r="N24" s="231" t="inlineStr">
        <x:is>
          <x:t xml:space="preserve">Joseph; Asenath; Egypt</x:t>
        </x:is>
      </x:c>
      <x:c r="O24" s="231" t="inlineStr">
        <x:is>
          <x:t xml:space="preserve">Idea</x:t>
        </x:is>
      </x:c>
      <x:c r="P24" s="231" t="n"/>
      <x:c r="Q24" s="231" t="inlineStr">
        <x:is>
          <x:t xml:space="preserve">Deferred from the 100-card first-pass active set; reconsider in a later expansion/deep-catalog pass.</x:t>
        </x:is>
      </x:c>
      <x:c r="R24" s="231" t="n"/>
      <x:c r="S24" s="231" t="n"/>
      <x:c r="T24" s="231" t="n"/>
      <x:c r="U24" s="205" t="n"/>
    </x:row>
    <x:row r="25" s="202" customFormat="1" ht="25.5" customHeight="1">
      <x:c r="A25" s="231" t="inlineStr">
        <x:is>
          <x:t xml:space="preserve">Biblical People</x:t>
        </x:is>
      </x:c>
      <x:c r="B25" s="231" t="inlineStr">
        <x:is>
          <x:t xml:space="preserve">BP-085</x:t>
        </x:is>
      </x:c>
      <x:c r="C25" s="231" t="inlineStr">
        <x:is>
          <x:t xml:space="preserve">Amram</x:t>
        </x:is>
      </x:c>
      <x:c r="D25" s="231" t="inlineStr">
        <x:is>
          <x:t xml:space="preserve">Scripture</x:t>
        </x:is>
      </x:c>
      <x:c r="E25" s="231" t="inlineStr">
        <x:is>
          <x:t xml:space="preserve">Biblical People — Shared Canon</x:t>
        </x:is>
      </x:c>
      <x:c r="F25" s="231" t="inlineStr">
        <x:is>
          <x:t xml:space="preserve">Person</x:t>
        </x:is>
      </x:c>
      <x:c r="G25" s="231" t="inlineStr">
        <x:is>
          <x:t xml:space="preserve">Father of Moses, Aaron, and Miriam and member of the tribe of Levi.</x:t>
        </x:is>
      </x:c>
      <x:c r="H25" s="231" t="n">
        <x:v>3</x:v>
      </x:c>
      <x:c r="I25" s="231" t="inlineStr">
        <x:is>
          <x:t xml:space="preserve">3 — Significant</x:t>
        </x:is>
      </x:c>
      <x:c r="J25" s="231" t="inlineStr">
        <x:is>
          <x:t xml:space="preserve">Medium</x:t>
        </x:is>
      </x:c>
      <x:c r="K25" s="231" t="inlineStr">
        <x:is>
          <x:t xml:space="preserve">Uncommon</x:t>
        </x:is>
      </x:c>
      <x:c r="L25" s="231" t="inlineStr">
        <x:is>
          <x:t xml:space="preserve">No</x:t>
        </x:is>
      </x:c>
      <x:c r="M25" s="231" t="inlineStr">
        <x:is>
          <x:t xml:space="preserve">Exodus 6; Numbers 26 | Exodus generation | Shared canon</x:t>
        </x:is>
      </x:c>
      <x:c r="N25" s="231" t="inlineStr">
        <x:is>
          <x:t xml:space="preserve">Jochebed; Moses; Aaron; Miriam</x:t>
        </x:is>
      </x:c>
      <x:c r="O25" s="231" t="inlineStr">
        <x:is>
          <x:t xml:space="preserve">Idea</x:t>
        </x:is>
      </x:c>
      <x:c r="P25" s="231" t="n"/>
      <x:c r="Q25" s="231" t="inlineStr">
        <x:is>
          <x:t xml:space="preserve">Deferred from the 100-card first-pass active set; reconsider in a later expansion/deep-catalog pass.</x:t>
        </x:is>
      </x:c>
      <x:c r="R25" s="231" t="n"/>
      <x:c r="S25" s="231" t="n"/>
      <x:c r="T25" s="231" t="n"/>
      <x:c r="U25" s="205" t="n"/>
    </x:row>
    <x:row r="26" s="202" customFormat="1" ht="25.5" customHeight="1">
      <x:c r="A26" s="231" t="inlineStr">
        <x:is>
          <x:t xml:space="preserve">Biblical People</x:t>
        </x:is>
      </x:c>
      <x:c r="B26" s="231" t="inlineStr">
        <x:is>
          <x:t xml:space="preserve">BP-086</x:t>
        </x:is>
      </x:c>
      <x:c r="C26" s="231" t="inlineStr">
        <x:is>
          <x:t xml:space="preserve">Jochebed</x:t>
        </x:is>
      </x:c>
      <x:c r="D26" s="231" t="inlineStr">
        <x:is>
          <x:t xml:space="preserve">Scripture</x:t>
        </x:is>
      </x:c>
      <x:c r="E26" s="231" t="inlineStr">
        <x:is>
          <x:t xml:space="preserve">Biblical People — Shared Canon</x:t>
        </x:is>
      </x:c>
      <x:c r="F26" s="231" t="inlineStr">
        <x:is>
          <x:t xml:space="preserve">Person</x:t>
        </x:is>
      </x:c>
      <x:c r="G26" s="231" t="inlineStr">
        <x:is>
          <x:t xml:space="preserve">Mother of Moses, Aaron, and Miriam; associated with Moses’ preservation as an infant.</x:t>
        </x:is>
      </x:c>
      <x:c r="H26" s="231" t="n">
        <x:v>3</x:v>
      </x:c>
      <x:c r="I26" s="231" t="inlineStr">
        <x:is>
          <x:t xml:space="preserve">3 — Significant</x:t>
        </x:is>
      </x:c>
      <x:c r="J26" s="231" t="inlineStr">
        <x:is>
          <x:t xml:space="preserve">Medium</x:t>
        </x:is>
      </x:c>
      <x:c r="K26" s="231" t="inlineStr">
        <x:is>
          <x:t xml:space="preserve">Uncommon</x:t>
        </x:is>
      </x:c>
      <x:c r="L26" s="231" t="inlineStr">
        <x:is>
          <x:t xml:space="preserve">No</x:t>
        </x:is>
      </x:c>
      <x:c r="M26" s="231" t="inlineStr">
        <x:is>
          <x:t xml:space="preserve">Exodus 2, 6; Numbers 26 | Exodus generation | Shared canon</x:t>
        </x:is>
      </x:c>
      <x:c r="N26" s="231" t="inlineStr">
        <x:is>
          <x:t xml:space="preserve">Amram; Moses; Aaron; Miriam</x:t>
        </x:is>
      </x:c>
      <x:c r="O26" s="231" t="inlineStr">
        <x:is>
          <x:t xml:space="preserve">Idea</x:t>
        </x:is>
      </x:c>
      <x:c r="P26" s="231" t="n"/>
      <x:c r="Q26" s="231" t="inlineStr">
        <x:is>
          <x:t xml:space="preserve">Deferred from the 100-card first-pass active set; reconsider in a later expansion/deep-catalog pass.</x:t>
        </x:is>
      </x:c>
      <x:c r="R26" s="231" t="n"/>
      <x:c r="S26" s="231" t="n"/>
      <x:c r="T26" s="231" t="n"/>
      <x:c r="U26" s="205" t="n"/>
    </x:row>
    <x:row r="27" s="202" customFormat="1" ht="25.5" customHeight="1">
      <x:c r="A27" s="231" t="inlineStr">
        <x:is>
          <x:t xml:space="preserve">Biblical People</x:t>
        </x:is>
      </x:c>
      <x:c r="B27" s="231" t="inlineStr">
        <x:is>
          <x:t xml:space="preserve">BP-088</x:t>
        </x:is>
      </x:c>
      <x:c r="C27" s="231" t="inlineStr">
        <x:is>
          <x:t xml:space="preserve">Zipporah</x:t>
        </x:is>
      </x:c>
      <x:c r="D27" s="231" t="inlineStr">
        <x:is>
          <x:t xml:space="preserve">Scripture</x:t>
        </x:is>
      </x:c>
      <x:c r="E27" s="231" t="inlineStr">
        <x:is>
          <x:t xml:space="preserve">Biblical People — Shared Canon</x:t>
        </x:is>
      </x:c>
      <x:c r="F27" s="231" t="inlineStr">
        <x:is>
          <x:t xml:space="preserve">Person</x:t>
        </x:is>
      </x:c>
      <x:c r="G27" s="231" t="inlineStr">
        <x:is>
          <x:t xml:space="preserve">Wife of Moses and daughter of Jethro; appears at key moments around Moses’ calling and family.</x:t>
        </x:is>
      </x:c>
      <x:c r="H27" s="231" t="n">
        <x:v>3</x:v>
      </x:c>
      <x:c r="I27" s="231" t="inlineStr">
        <x:is>
          <x:t xml:space="preserve">3 — Significant</x:t>
        </x:is>
      </x:c>
      <x:c r="J27" s="231" t="inlineStr">
        <x:is>
          <x:t xml:space="preserve">Medium</x:t>
        </x:is>
      </x:c>
      <x:c r="K27" s="231" t="inlineStr">
        <x:is>
          <x:t xml:space="preserve">Uncommon</x:t>
        </x:is>
      </x:c>
      <x:c r="L27" s="231" t="inlineStr">
        <x:is>
          <x:t xml:space="preserve">No</x:t>
        </x:is>
      </x:c>
      <x:c r="M27" s="231" t="inlineStr">
        <x:is>
          <x:t xml:space="preserve">Exodus 2–4, 18 | Exodus period | Shared canon</x:t>
        </x:is>
      </x:c>
      <x:c r="N27" s="231" t="inlineStr">
        <x:is>
          <x:t xml:space="preserve">Moses; Jethro; Gershom</x:t>
        </x:is>
      </x:c>
      <x:c r="O27" s="231" t="inlineStr">
        <x:is>
          <x:t xml:space="preserve">Idea</x:t>
        </x:is>
      </x:c>
      <x:c r="P27" s="231" t="n"/>
      <x:c r="Q27" s="231" t="inlineStr">
        <x:is>
          <x:t xml:space="preserve">Deferred from the 100-card first-pass active set; reconsider in a later expansion/deep-catalog pass.</x:t>
        </x:is>
      </x:c>
      <x:c r="R27" s="231" t="n"/>
      <x:c r="S27" s="231" t="n"/>
      <x:c r="T27" s="231" t="n"/>
      <x:c r="U27" s="205" t="n"/>
    </x:row>
    <x:row r="28" s="202" customFormat="1" ht="25.5" customHeight="1">
      <x:c r="A28" s="231" t="inlineStr">
        <x:is>
          <x:t xml:space="preserve">Biblical People</x:t>
        </x:is>
      </x:c>
      <x:c r="B28" s="231" t="inlineStr">
        <x:is>
          <x:t xml:space="preserve">BP-089</x:t>
        </x:is>
      </x:c>
      <x:c r="C28" s="231" t="inlineStr">
        <x:is>
          <x:t xml:space="preserve">Jethro</x:t>
        </x:is>
      </x:c>
      <x:c r="D28" s="231" t="inlineStr">
        <x:is>
          <x:t xml:space="preserve">Scripture</x:t>
        </x:is>
      </x:c>
      <x:c r="E28" s="231" t="inlineStr">
        <x:is>
          <x:t xml:space="preserve">Biblical People — Shared Canon</x:t>
        </x:is>
      </x:c>
      <x:c r="F28" s="231" t="inlineStr">
        <x:is>
          <x:t xml:space="preserve">Person</x:t>
        </x:is>
      </x:c>
      <x:c r="G28" s="231" t="inlineStr">
        <x:is>
          <x:t xml:space="preserve">Midianite priest and father-in-law of Moses who advises a delegated leadership structure.</x:t>
        </x:is>
      </x:c>
      <x:c r="H28" s="231" t="n">
        <x:v>2</x:v>
      </x:c>
      <x:c r="I28" s="231" t="inlineStr">
        <x:is>
          <x:t xml:space="preserve">2 — Supporting</x:t>
        </x:is>
      </x:c>
      <x:c r="J28" s="231" t="inlineStr">
        <x:is>
          <x:t xml:space="preserve">Medium</x:t>
        </x:is>
      </x:c>
      <x:c r="K28" s="231" t="inlineStr">
        <x:is>
          <x:t xml:space="preserve">Common</x:t>
        </x:is>
      </x:c>
      <x:c r="L28" s="231" t="inlineStr">
        <x:is>
          <x:t xml:space="preserve">No</x:t>
        </x:is>
      </x:c>
      <x:c r="M28" s="231" t="inlineStr">
        <x:is>
          <x:t xml:space="preserve">Exodus 2–4, 18 | Exodus period | Shared canon</x:t>
        </x:is>
      </x:c>
      <x:c r="N28" s="231" t="inlineStr">
        <x:is>
          <x:t xml:space="preserve">Moses; Zipporah</x:t>
        </x:is>
      </x:c>
      <x:c r="O28" s="231" t="inlineStr">
        <x:is>
          <x:t xml:space="preserve">Idea</x:t>
        </x:is>
      </x:c>
      <x:c r="P28" s="231" t="n"/>
      <x:c r="Q28" s="231" t="inlineStr">
        <x:is>
          <x:t xml:space="preserve">Deferred from the 100-card first-pass active set; reconsider in a later expansion/deep-catalog pass.</x:t>
        </x:is>
      </x:c>
      <x:c r="R28" s="231" t="n"/>
      <x:c r="S28" s="231" t="n"/>
      <x:c r="T28" s="231" t="n"/>
      <x:c r="U28" s="205" t="n"/>
    </x:row>
    <x:row r="29" s="202" customFormat="1" ht="25.5" customHeight="1">
      <x:c r="A29" s="231" t="inlineStr">
        <x:is>
          <x:t xml:space="preserve">Biblical People</x:t>
        </x:is>
      </x:c>
      <x:c r="B29" s="231" t="inlineStr">
        <x:is>
          <x:t xml:space="preserve">BP-090</x:t>
        </x:is>
      </x:c>
      <x:c r="C29" s="231" t="inlineStr">
        <x:is>
          <x:t xml:space="preserve">Hur</x:t>
        </x:is>
      </x:c>
      <x:c r="D29" s="231" t="inlineStr">
        <x:is>
          <x:t xml:space="preserve">Scripture</x:t>
        </x:is>
      </x:c>
      <x:c r="E29" s="231" t="inlineStr">
        <x:is>
          <x:t xml:space="preserve">Biblical People — Shared Canon</x:t>
        </x:is>
      </x:c>
      <x:c r="F29" s="231" t="inlineStr">
        <x:is>
          <x:t xml:space="preserve">Person</x:t>
        </x:is>
      </x:c>
      <x:c r="G29" s="231" t="inlineStr">
        <x:is>
          <x:t xml:space="preserve">Israelite leader who helps support Moses during battle with Amalek and appears near Sinai leadership.</x:t>
        </x:is>
      </x:c>
      <x:c r="H29" s="231" t="n">
        <x:v>3</x:v>
      </x:c>
      <x:c r="I29" s="231" t="inlineStr">
        <x:is>
          <x:t xml:space="preserve">3 — Significant</x:t>
        </x:is>
      </x:c>
      <x:c r="J29" s="231" t="inlineStr">
        <x:is>
          <x:t xml:space="preserve">Medium</x:t>
        </x:is>
      </x:c>
      <x:c r="K29" s="231" t="inlineStr">
        <x:is>
          <x:t xml:space="preserve">Uncommon</x:t>
        </x:is>
      </x:c>
      <x:c r="L29" s="231" t="inlineStr">
        <x:is>
          <x:t xml:space="preserve">No</x:t>
        </x:is>
      </x:c>
      <x:c r="M29" s="231" t="inlineStr">
        <x:is>
          <x:t xml:space="preserve">Exodus 17, 24 | Wilderness period | Shared canon</x:t>
        </x:is>
      </x:c>
      <x:c r="N29" s="231" t="inlineStr">
        <x:is>
          <x:t xml:space="preserve">Moses; Aaron; Joshua</x:t>
        </x:is>
      </x:c>
      <x:c r="O29" s="231" t="inlineStr">
        <x:is>
          <x:t xml:space="preserve">Idea</x:t>
        </x:is>
      </x:c>
      <x:c r="P29" s="231" t="n"/>
      <x:c r="Q29" s="231" t="inlineStr">
        <x:is>
          <x:t xml:space="preserve">Deferred from the 100-card first-pass active set; reconsider in a later expansion/deep-catalog pass.</x:t>
        </x:is>
      </x:c>
      <x:c r="R29" s="231" t="n"/>
      <x:c r="S29" s="231" t="n"/>
      <x:c r="T29" s="231" t="n"/>
      <x:c r="U29" s="205" t="n"/>
    </x:row>
    <x:row r="30" s="202" customFormat="1" ht="25.5" customHeight="1">
      <x:c r="A30" s="231" t="inlineStr">
        <x:is>
          <x:t xml:space="preserve">Biblical People</x:t>
        </x:is>
      </x:c>
      <x:c r="B30" s="231" t="inlineStr">
        <x:is>
          <x:t xml:space="preserve">BP-091</x:t>
        </x:is>
      </x:c>
      <x:c r="C30" s="231" t="inlineStr">
        <x:is>
          <x:t xml:space="preserve">Bezalel</x:t>
        </x:is>
      </x:c>
      <x:c r="D30" s="231" t="inlineStr">
        <x:is>
          <x:t xml:space="preserve">Scripture</x:t>
        </x:is>
      </x:c>
      <x:c r="E30" s="231" t="inlineStr">
        <x:is>
          <x:t xml:space="preserve">Biblical People — Shared Canon</x:t>
        </x:is>
      </x:c>
      <x:c r="F30" s="231" t="inlineStr">
        <x:is>
          <x:t xml:space="preserve">Person</x:t>
        </x:is>
      </x:c>
      <x:c r="G30" s="231" t="inlineStr">
        <x:is>
          <x:t xml:space="preserve">Chief artisan filled with skill for constructing the tabernacle and its sacred furnishings.</x:t>
        </x:is>
      </x:c>
      <x:c r="H30" s="231" t="n">
        <x:v>3</x:v>
      </x:c>
      <x:c r="I30" s="231" t="inlineStr">
        <x:is>
          <x:t xml:space="preserve">3 — Significant</x:t>
        </x:is>
      </x:c>
      <x:c r="J30" s="231" t="inlineStr">
        <x:is>
          <x:t xml:space="preserve">Medium</x:t>
        </x:is>
      </x:c>
      <x:c r="K30" s="231" t="inlineStr">
        <x:is>
          <x:t xml:space="preserve">Uncommon</x:t>
        </x:is>
      </x:c>
      <x:c r="L30" s="231" t="inlineStr">
        <x:is>
          <x:t xml:space="preserve">No</x:t>
        </x:is>
      </x:c>
      <x:c r="M30" s="231" t="inlineStr">
        <x:is>
          <x:t xml:space="preserve">Exodus 31, 35–38 | Wilderness period | Shared canon</x:t>
        </x:is>
      </x:c>
      <x:c r="N30" s="231" t="inlineStr">
        <x:is>
          <x:t xml:space="preserve">Oholiab; Tabernacle; Ark of the Covenant</x:t>
        </x:is>
      </x:c>
      <x:c r="O30" s="231" t="inlineStr">
        <x:is>
          <x:t xml:space="preserve">Idea</x:t>
        </x:is>
      </x:c>
      <x:c r="P30" s="231" t="n"/>
      <x:c r="Q30" s="231" t="inlineStr">
        <x:is>
          <x:t xml:space="preserve">Deferred from the 100-card first-pass active set; reconsider in a later expansion/deep-catalog pass.</x:t>
        </x:is>
      </x:c>
      <x:c r="R30" s="231" t="n"/>
      <x:c r="S30" s="231" t="n"/>
      <x:c r="T30" s="231" t="n"/>
      <x:c r="U30" s="205" t="n"/>
    </x:row>
    <x:row r="31" s="202" customFormat="1" ht="25.5" customHeight="1">
      <x:c r="A31" s="231" t="inlineStr">
        <x:is>
          <x:t xml:space="preserve">Biblical People</x:t>
        </x:is>
      </x:c>
      <x:c r="B31" s="231" t="inlineStr">
        <x:is>
          <x:t xml:space="preserve">BP-092</x:t>
        </x:is>
      </x:c>
      <x:c r="C31" s="231" t="inlineStr">
        <x:is>
          <x:t xml:space="preserve">Oholiab</x:t>
        </x:is>
      </x:c>
      <x:c r="D31" s="231" t="inlineStr">
        <x:is>
          <x:t xml:space="preserve">Scripture</x:t>
        </x:is>
      </x:c>
      <x:c r="E31" s="231" t="inlineStr">
        <x:is>
          <x:t xml:space="preserve">Biblical People — Shared Canon</x:t>
        </x:is>
      </x:c>
      <x:c r="F31" s="231" t="inlineStr">
        <x:is>
          <x:t xml:space="preserve">Person</x:t>
        </x:is>
      </x:c>
      <x:c r="G31" s="231" t="inlineStr">
        <x:is>
          <x:t xml:space="preserve">Artisan appointed alongside Bezalel for the tabernacle construction.</x:t>
        </x:is>
      </x:c>
      <x:c r="H31" s="231" t="n">
        <x:v>3</x:v>
      </x:c>
      <x:c r="I31" s="231" t="inlineStr">
        <x:is>
          <x:t xml:space="preserve">3 — Significant</x:t>
        </x:is>
      </x:c>
      <x:c r="J31" s="231" t="inlineStr">
        <x:is>
          <x:t xml:space="preserve">Medium</x:t>
        </x:is>
      </x:c>
      <x:c r="K31" s="231" t="inlineStr">
        <x:is>
          <x:t xml:space="preserve">Uncommon</x:t>
        </x:is>
      </x:c>
      <x:c r="L31" s="231" t="inlineStr">
        <x:is>
          <x:t xml:space="preserve">No</x:t>
        </x:is>
      </x:c>
      <x:c r="M31" s="231" t="inlineStr">
        <x:is>
          <x:t xml:space="preserve">Exodus 31, 35–36 | Wilderness period | Shared canon</x:t>
        </x:is>
      </x:c>
      <x:c r="N31" s="231" t="inlineStr">
        <x:is>
          <x:t xml:space="preserve">Bezalel; Tabernacle</x:t>
        </x:is>
      </x:c>
      <x:c r="O31" s="231" t="inlineStr">
        <x:is>
          <x:t xml:space="preserve">Idea</x:t>
        </x:is>
      </x:c>
      <x:c r="P31" s="231" t="n"/>
      <x:c r="Q31" s="231" t="inlineStr">
        <x:is>
          <x:t xml:space="preserve">Deferred from the 100-card first-pass active set; reconsider in a later expansion/deep-catalog pass.</x:t>
        </x:is>
      </x:c>
      <x:c r="R31" s="231" t="n"/>
      <x:c r="S31" s="231" t="n"/>
      <x:c r="T31" s="231" t="n"/>
      <x:c r="U31" s="205" t="n"/>
    </x:row>
    <x:row r="32" s="202" customFormat="1" ht="25.5" customHeight="1">
      <x:c r="A32" s="231" t="inlineStr">
        <x:is>
          <x:t xml:space="preserve">Biblical People</x:t>
        </x:is>
      </x:c>
      <x:c r="B32" s="231" t="inlineStr">
        <x:is>
          <x:t xml:space="preserve">BP-093</x:t>
        </x:is>
      </x:c>
      <x:c r="C32" s="231" t="inlineStr">
        <x:is>
          <x:t xml:space="preserve">Nadab</x:t>
        </x:is>
      </x:c>
      <x:c r="D32" s="231" t="inlineStr">
        <x:is>
          <x:t xml:space="preserve">Scripture</x:t>
        </x:is>
      </x:c>
      <x:c r="E32" s="231" t="inlineStr">
        <x:is>
          <x:t xml:space="preserve">Biblical People — Shared Canon</x:t>
        </x:is>
      </x:c>
      <x:c r="F32" s="231" t="inlineStr">
        <x:is>
          <x:t xml:space="preserve">Person</x:t>
        </x:is>
      </x:c>
      <x:c r="G32" s="231" t="inlineStr">
        <x:is>
          <x:t xml:space="preserve">Son of Aaron whose unauthorized offering leads to his death with Abihu.</x:t>
        </x:is>
      </x:c>
      <x:c r="H32" s="231" t="n">
        <x:v>3</x:v>
      </x:c>
      <x:c r="I32" s="231" t="inlineStr">
        <x:is>
          <x:t xml:space="preserve">3 — Significant</x:t>
        </x:is>
      </x:c>
      <x:c r="J32" s="231" t="inlineStr">
        <x:is>
          <x:t xml:space="preserve">Medium</x:t>
        </x:is>
      </x:c>
      <x:c r="K32" s="231" t="inlineStr">
        <x:is>
          <x:t xml:space="preserve">Uncommon</x:t>
        </x:is>
      </x:c>
      <x:c r="L32" s="231" t="inlineStr">
        <x:is>
          <x:t xml:space="preserve">No</x:t>
        </x:is>
      </x:c>
      <x:c r="M32" s="231" t="inlineStr">
        <x:is>
          <x:t xml:space="preserve">Exodus 24, 28; Leviticus 10 | Wilderness period | Shared canon</x:t>
        </x:is>
      </x:c>
      <x:c r="N32" s="231" t="inlineStr">
        <x:is>
          <x:t xml:space="preserve">Aaron; Abihu; Eleazar; Ithamar</x:t>
        </x:is>
      </x:c>
      <x:c r="O32" s="231" t="inlineStr">
        <x:is>
          <x:t xml:space="preserve">Idea</x:t>
        </x:is>
      </x:c>
      <x:c r="P32" s="231" t="n"/>
      <x:c r="Q32" s="231" t="inlineStr">
        <x:is>
          <x:t xml:space="preserve">Deferred from the 100-card first-pass active set; reconsider in a later expansion/deep-catalog pass.</x:t>
        </x:is>
      </x:c>
      <x:c r="R32" s="231" t="n"/>
      <x:c r="S32" s="231" t="n"/>
      <x:c r="T32" s="231" t="n"/>
      <x:c r="U32" s="205" t="n"/>
    </x:row>
    <x:row r="33" s="202" customFormat="1" ht="25.5" customHeight="1">
      <x:c r="A33" s="231" t="inlineStr">
        <x:is>
          <x:t xml:space="preserve">Biblical People</x:t>
        </x:is>
      </x:c>
      <x:c r="B33" s="231" t="inlineStr">
        <x:is>
          <x:t xml:space="preserve">BP-094</x:t>
        </x:is>
      </x:c>
      <x:c r="C33" s="231" t="inlineStr">
        <x:is>
          <x:t xml:space="preserve">Abihu</x:t>
        </x:is>
      </x:c>
      <x:c r="D33" s="231" t="inlineStr">
        <x:is>
          <x:t xml:space="preserve">Scripture</x:t>
        </x:is>
      </x:c>
      <x:c r="E33" s="231" t="inlineStr">
        <x:is>
          <x:t xml:space="preserve">Biblical People — Shared Canon</x:t>
        </x:is>
      </x:c>
      <x:c r="F33" s="231" t="inlineStr">
        <x:is>
          <x:t xml:space="preserve">Person</x:t>
        </x:is>
      </x:c>
      <x:c r="G33" s="231" t="inlineStr">
        <x:is>
          <x:t xml:space="preserve">Son of Aaron who dies with Nadab after offering unauthorized fire.</x:t>
        </x:is>
      </x:c>
      <x:c r="H33" s="231" t="n">
        <x:v>3</x:v>
      </x:c>
      <x:c r="I33" s="231" t="inlineStr">
        <x:is>
          <x:t xml:space="preserve">3 — Significant</x:t>
        </x:is>
      </x:c>
      <x:c r="J33" s="231" t="inlineStr">
        <x:is>
          <x:t xml:space="preserve">Medium</x:t>
        </x:is>
      </x:c>
      <x:c r="K33" s="231" t="inlineStr">
        <x:is>
          <x:t xml:space="preserve">Uncommon</x:t>
        </x:is>
      </x:c>
      <x:c r="L33" s="231" t="inlineStr">
        <x:is>
          <x:t xml:space="preserve">No</x:t>
        </x:is>
      </x:c>
      <x:c r="M33" s="231" t="inlineStr">
        <x:is>
          <x:t xml:space="preserve">Exodus 24, 28; Leviticus 10 | Wilderness period | Shared canon</x:t>
        </x:is>
      </x:c>
      <x:c r="N33" s="231" t="inlineStr">
        <x:is>
          <x:t xml:space="preserve">Aaron; Nadab</x:t>
        </x:is>
      </x:c>
      <x:c r="O33" s="231" t="inlineStr">
        <x:is>
          <x:t xml:space="preserve">Idea</x:t>
        </x:is>
      </x:c>
      <x:c r="P33" s="231" t="n"/>
      <x:c r="Q33" s="231" t="inlineStr">
        <x:is>
          <x:t xml:space="preserve">Deferred from the 100-card first-pass active set; reconsider in a later expansion/deep-catalog pass.</x:t>
        </x:is>
      </x:c>
      <x:c r="R33" s="231" t="n"/>
      <x:c r="S33" s="231" t="n"/>
      <x:c r="T33" s="231" t="n"/>
      <x:c r="U33" s="205" t="n"/>
    </x:row>
    <x:row r="34" s="202" customFormat="1" ht="25.5" customHeight="1">
      <x:c r="A34" s="231" t="inlineStr">
        <x:is>
          <x:t xml:space="preserve">Biblical People</x:t>
        </x:is>
      </x:c>
      <x:c r="B34" s="231" t="inlineStr">
        <x:is>
          <x:t xml:space="preserve">BP-095</x:t>
        </x:is>
      </x:c>
      <x:c r="C34" s="231" t="inlineStr">
        <x:is>
          <x:t xml:space="preserve">Eleazar, Son of Aaron</x:t>
        </x:is>
      </x:c>
      <x:c r="D34" s="231" t="inlineStr">
        <x:is>
          <x:t xml:space="preserve">Scripture</x:t>
        </x:is>
      </x:c>
      <x:c r="E34" s="231" t="inlineStr">
        <x:is>
          <x:t xml:space="preserve">Biblical People — Shared Canon</x:t>
        </x:is>
      </x:c>
      <x:c r="F34" s="231" t="inlineStr">
        <x:is>
          <x:t xml:space="preserve">Person</x:t>
        </x:is>
      </x:c>
      <x:c r="G34" s="231" t="inlineStr">
        <x:is>
          <x:t xml:space="preserve">Priest who succeeds Aaron as high priest and serves through the wilderness and conquest transition.</x:t>
        </x:is>
      </x:c>
      <x:c r="H34" s="231" t="n">
        <x:v>3</x:v>
      </x:c>
      <x:c r="I34" s="231" t="inlineStr">
        <x:is>
          <x:t xml:space="preserve">3 — Significant</x:t>
        </x:is>
      </x:c>
      <x:c r="J34" s="231" t="inlineStr">
        <x:is>
          <x:t xml:space="preserve">Medium</x:t>
        </x:is>
      </x:c>
      <x:c r="K34" s="231" t="inlineStr">
        <x:is>
          <x:t xml:space="preserve">Uncommon</x:t>
        </x:is>
      </x:c>
      <x:c r="L34" s="231" t="inlineStr">
        <x:is>
          <x:t xml:space="preserve">No</x:t>
        </x:is>
      </x:c>
      <x:c r="M34" s="231" t="inlineStr">
        <x:is>
          <x:t xml:space="preserve">Exodus 28; Numbers; Joshua | Wilderness and conquest periods | Shared canon</x:t>
        </x:is>
      </x:c>
      <x:c r="N34" s="231" t="inlineStr">
        <x:is>
          <x:t xml:space="preserve">Aaron; Phinehas; Joshua</x:t>
        </x:is>
      </x:c>
      <x:c r="O34" s="231" t="inlineStr">
        <x:is>
          <x:t xml:space="preserve">Idea</x:t>
        </x:is>
      </x:c>
      <x:c r="P34" s="231" t="n"/>
      <x:c r="Q34" s="231" t="inlineStr">
        <x:is>
          <x:t xml:space="preserve">Deferred from the 100-card first-pass active set; reconsider in a later expansion/deep-catalog pass.</x:t>
        </x:is>
      </x:c>
      <x:c r="R34" s="231" t="n"/>
      <x:c r="S34" s="231" t="n"/>
      <x:c r="T34" s="231" t="n"/>
      <x:c r="U34" s="205" t="n"/>
    </x:row>
    <x:row r="35" s="202" customFormat="1" ht="25.5" customHeight="1">
      <x:c r="A35" s="231" t="inlineStr">
        <x:is>
          <x:t xml:space="preserve">Biblical People</x:t>
        </x:is>
      </x:c>
      <x:c r="B35" s="231" t="inlineStr">
        <x:is>
          <x:t xml:space="preserve">BP-096</x:t>
        </x:is>
      </x:c>
      <x:c r="C35" s="231" t="inlineStr">
        <x:is>
          <x:t xml:space="preserve">Ithamar</x:t>
        </x:is>
      </x:c>
      <x:c r="D35" s="231" t="inlineStr">
        <x:is>
          <x:t xml:space="preserve">Scripture</x:t>
        </x:is>
      </x:c>
      <x:c r="E35" s="231" t="inlineStr">
        <x:is>
          <x:t xml:space="preserve">Biblical People — Shared Canon</x:t>
        </x:is>
      </x:c>
      <x:c r="F35" s="231" t="inlineStr">
        <x:is>
          <x:t xml:space="preserve">Person</x:t>
        </x:is>
      </x:c>
      <x:c r="G35" s="231" t="inlineStr">
        <x:is>
          <x:t xml:space="preserve">Son of Aaron entrusted with priestly responsibilities in the tabernacle.</x:t>
        </x:is>
      </x:c>
      <x:c r="H35" s="231" t="n">
        <x:v>3</x:v>
      </x:c>
      <x:c r="I35" s="231" t="inlineStr">
        <x:is>
          <x:t xml:space="preserve">3 — Significant</x:t>
        </x:is>
      </x:c>
      <x:c r="J35" s="231" t="inlineStr">
        <x:is>
          <x:t xml:space="preserve">Medium</x:t>
        </x:is>
      </x:c>
      <x:c r="K35" s="231" t="inlineStr">
        <x:is>
          <x:t xml:space="preserve">Uncommon</x:t>
        </x:is>
      </x:c>
      <x:c r="L35" s="231" t="inlineStr">
        <x:is>
          <x:t xml:space="preserve">No</x:t>
        </x:is>
      </x:c>
      <x:c r="M35" s="231" t="inlineStr">
        <x:is>
          <x:t xml:space="preserve">Exodus 28, 38; Leviticus; Numbers | Wilderness period | Shared canon</x:t>
        </x:is>
      </x:c>
      <x:c r="N35" s="231" t="inlineStr">
        <x:is>
          <x:t xml:space="preserve">Aaron; Eleazar</x:t>
        </x:is>
      </x:c>
      <x:c r="O35" s="231" t="inlineStr">
        <x:is>
          <x:t xml:space="preserve">Idea</x:t>
        </x:is>
      </x:c>
      <x:c r="P35" s="231" t="n"/>
      <x:c r="Q35" s="231" t="inlineStr">
        <x:is>
          <x:t xml:space="preserve">Deferred from the 100-card first-pass active set; reconsider in a later expansion/deep-catalog pass.</x:t>
        </x:is>
      </x:c>
      <x:c r="R35" s="231" t="n"/>
      <x:c r="S35" s="231" t="n"/>
      <x:c r="T35" s="231" t="n"/>
      <x:c r="U35" s="205" t="n"/>
    </x:row>
    <x:row r="36" s="202" customFormat="1" ht="25.5" customHeight="1">
      <x:c r="A36" s="231" t="inlineStr">
        <x:is>
          <x:t xml:space="preserve">Biblical People</x:t>
        </x:is>
      </x:c>
      <x:c r="B36" s="231" t="inlineStr">
        <x:is>
          <x:t xml:space="preserve">BP-097</x:t>
        </x:is>
      </x:c>
      <x:c r="C36" s="231" t="inlineStr">
        <x:is>
          <x:t xml:space="preserve">Korah</x:t>
        </x:is>
      </x:c>
      <x:c r="D36" s="231" t="inlineStr">
        <x:is>
          <x:t xml:space="preserve">Scripture</x:t>
        </x:is>
      </x:c>
      <x:c r="E36" s="231" t="inlineStr">
        <x:is>
          <x:t xml:space="preserve">Biblical People — Shared Canon</x:t>
        </x:is>
      </x:c>
      <x:c r="F36" s="231" t="inlineStr">
        <x:is>
          <x:t xml:space="preserve">Person</x:t>
        </x:is>
      </x:c>
      <x:c r="G36" s="231" t="inlineStr">
        <x:is>
          <x:t xml:space="preserve">Levite who leads a rebellion against Moses and Aaron over authority and priesthood.</x:t>
        </x:is>
      </x:c>
      <x:c r="H36" s="231" t="n">
        <x:v>3</x:v>
      </x:c>
      <x:c r="I36" s="231" t="inlineStr">
        <x:is>
          <x:t xml:space="preserve">3 — Significant</x:t>
        </x:is>
      </x:c>
      <x:c r="J36" s="231" t="inlineStr">
        <x:is>
          <x:t xml:space="preserve">Medium</x:t>
        </x:is>
      </x:c>
      <x:c r="K36" s="231" t="inlineStr">
        <x:is>
          <x:t xml:space="preserve">Uncommon</x:t>
        </x:is>
      </x:c>
      <x:c r="L36" s="231" t="inlineStr">
        <x:is>
          <x:t xml:space="preserve">No</x:t>
        </x:is>
      </x:c>
      <x:c r="M36" s="231" t="inlineStr">
        <x:is>
          <x:t xml:space="preserve">Numbers 16 | Wilderness period | Shared canon</x:t>
        </x:is>
      </x:c>
      <x:c r="N36" s="231" t="inlineStr">
        <x:is>
          <x:t xml:space="preserve">Moses; Aaron; Dathan; Abiram</x:t>
        </x:is>
      </x:c>
      <x:c r="O36" s="231" t="inlineStr">
        <x:is>
          <x:t xml:space="preserve">Idea</x:t>
        </x:is>
      </x:c>
      <x:c r="P36" s="231" t="n"/>
      <x:c r="Q36" s="231" t="inlineStr">
        <x:is>
          <x:t xml:space="preserve">Deferred from the 100-card first-pass active set; reconsider in a later expansion/deep-catalog pass.</x:t>
        </x:is>
      </x:c>
      <x:c r="R36" s="231" t="n"/>
      <x:c r="S36" s="231" t="n"/>
      <x:c r="T36" s="231" t="n"/>
      <x:c r="U36" s="205" t="n"/>
    </x:row>
    <x:row r="37" s="202" customFormat="1" ht="25.5" customHeight="1">
      <x:c r="A37" s="231" t="inlineStr">
        <x:is>
          <x:t xml:space="preserve">Biblical People</x:t>
        </x:is>
      </x:c>
      <x:c r="B37" s="231" t="inlineStr">
        <x:is>
          <x:t xml:space="preserve">BP-098</x:t>
        </x:is>
      </x:c>
      <x:c r="C37" s="231" t="inlineStr">
        <x:is>
          <x:t xml:space="preserve">Dathan</x:t>
        </x:is>
      </x:c>
      <x:c r="D37" s="231" t="inlineStr">
        <x:is>
          <x:t xml:space="preserve">Scripture</x:t>
        </x:is>
      </x:c>
      <x:c r="E37" s="231" t="inlineStr">
        <x:is>
          <x:t xml:space="preserve">Biblical People — Shared Canon</x:t>
        </x:is>
      </x:c>
      <x:c r="F37" s="231" t="inlineStr">
        <x:is>
          <x:t xml:space="preserve">Person</x:t>
        </x:is>
      </x:c>
      <x:c r="G37" s="231" t="inlineStr">
        <x:is>
          <x:t xml:space="preserve">Rebel allied with Korah against Moses during the wilderness journey.</x:t>
        </x:is>
      </x:c>
      <x:c r="H37" s="231" t="n">
        <x:v>3</x:v>
      </x:c>
      <x:c r="I37" s="231" t="inlineStr">
        <x:is>
          <x:t xml:space="preserve">3 — Significant</x:t>
        </x:is>
      </x:c>
      <x:c r="J37" s="231" t="inlineStr">
        <x:is>
          <x:t xml:space="preserve">Medium</x:t>
        </x:is>
      </x:c>
      <x:c r="K37" s="231" t="inlineStr">
        <x:is>
          <x:t xml:space="preserve">Uncommon</x:t>
        </x:is>
      </x:c>
      <x:c r="L37" s="231" t="inlineStr">
        <x:is>
          <x:t xml:space="preserve">No</x:t>
        </x:is>
      </x:c>
      <x:c r="M37" s="231" t="inlineStr">
        <x:is>
          <x:t xml:space="preserve">Numbers 16 | Wilderness period | Shared canon</x:t>
        </x:is>
      </x:c>
      <x:c r="N37" s="231" t="inlineStr">
        <x:is>
          <x:t xml:space="preserve">Korah; Abiram; Moses</x:t>
        </x:is>
      </x:c>
      <x:c r="O37" s="231" t="inlineStr">
        <x:is>
          <x:t xml:space="preserve">Idea</x:t>
        </x:is>
      </x:c>
      <x:c r="P37" s="231" t="n"/>
      <x:c r="Q37" s="231" t="inlineStr">
        <x:is>
          <x:t xml:space="preserve">Deferred from the 100-card first-pass active set; reconsider in a later expansion/deep-catalog pass.</x:t>
        </x:is>
      </x:c>
      <x:c r="R37" s="231" t="n"/>
      <x:c r="S37" s="231" t="n"/>
      <x:c r="T37" s="231" t="n"/>
      <x:c r="U37" s="205" t="n"/>
    </x:row>
    <x:row r="38" s="202" customFormat="1" ht="25.5" customHeight="1">
      <x:c r="A38" s="231" t="inlineStr">
        <x:is>
          <x:t xml:space="preserve">Biblical People</x:t>
        </x:is>
      </x:c>
      <x:c r="B38" s="231" t="inlineStr">
        <x:is>
          <x:t xml:space="preserve">BP-099</x:t>
        </x:is>
      </x:c>
      <x:c r="C38" s="231" t="inlineStr">
        <x:is>
          <x:t xml:space="preserve">Abiram</x:t>
        </x:is>
      </x:c>
      <x:c r="D38" s="231" t="inlineStr">
        <x:is>
          <x:t xml:space="preserve">Scripture</x:t>
        </x:is>
      </x:c>
      <x:c r="E38" s="231" t="inlineStr">
        <x:is>
          <x:t xml:space="preserve">Biblical People — Shared Canon</x:t>
        </x:is>
      </x:c>
      <x:c r="F38" s="231" t="inlineStr">
        <x:is>
          <x:t xml:space="preserve">Person</x:t>
        </x:is>
      </x:c>
      <x:c r="G38" s="231" t="inlineStr">
        <x:is>
          <x:t xml:space="preserve">Rebel allied with Korah and Dathan against Moses.</x:t>
        </x:is>
      </x:c>
      <x:c r="H38" s="231" t="n">
        <x:v>3</x:v>
      </x:c>
      <x:c r="I38" s="231" t="inlineStr">
        <x:is>
          <x:t xml:space="preserve">3 — Significant</x:t>
        </x:is>
      </x:c>
      <x:c r="J38" s="231" t="inlineStr">
        <x:is>
          <x:t xml:space="preserve">Medium</x:t>
        </x:is>
      </x:c>
      <x:c r="K38" s="231" t="inlineStr">
        <x:is>
          <x:t xml:space="preserve">Uncommon</x:t>
        </x:is>
      </x:c>
      <x:c r="L38" s="231" t="inlineStr">
        <x:is>
          <x:t xml:space="preserve">No</x:t>
        </x:is>
      </x:c>
      <x:c r="M38" s="231" t="inlineStr">
        <x:is>
          <x:t xml:space="preserve">Numbers 16 | Wilderness period | Shared canon</x:t>
        </x:is>
      </x:c>
      <x:c r="N38" s="231" t="inlineStr">
        <x:is>
          <x:t xml:space="preserve">Korah; Dathan; Moses</x:t>
        </x:is>
      </x:c>
      <x:c r="O38" s="231" t="inlineStr">
        <x:is>
          <x:t xml:space="preserve">Idea</x:t>
        </x:is>
      </x:c>
      <x:c r="P38" s="231" t="n"/>
      <x:c r="Q38" s="231" t="inlineStr">
        <x:is>
          <x:t xml:space="preserve">Deferred from the 100-card first-pass active set; reconsider in a later expansion/deep-catalog pass.</x:t>
        </x:is>
      </x:c>
      <x:c r="R38" s="231" t="n"/>
      <x:c r="S38" s="231" t="n"/>
      <x:c r="T38" s="231" t="n"/>
      <x:c r="U38" s="205" t="n"/>
    </x:row>
    <x:row r="39" s="202" customFormat="1" ht="25.5" customHeight="1">
      <x:c r="A39" s="231" t="inlineStr">
        <x:is>
          <x:t xml:space="preserve">Biblical People</x:t>
        </x:is>
      </x:c>
      <x:c r="B39" s="231" t="inlineStr">
        <x:is>
          <x:t xml:space="preserve">BP-100</x:t>
        </x:is>
      </x:c>
      <x:c r="C39" s="231" t="inlineStr">
        <x:is>
          <x:t xml:space="preserve">Balaam</x:t>
        </x:is>
      </x:c>
      <x:c r="D39" s="231" t="inlineStr">
        <x:is>
          <x:t xml:space="preserve">Scripture</x:t>
        </x:is>
      </x:c>
      <x:c r="E39" s="231" t="inlineStr">
        <x:is>
          <x:t xml:space="preserve">Biblical People — Shared Canon</x:t>
        </x:is>
      </x:c>
      <x:c r="F39" s="231" t="inlineStr">
        <x:is>
          <x:t xml:space="preserve">Person</x:t>
        </x:is>
      </x:c>
      <x:c r="G39" s="231" t="inlineStr">
        <x:is>
          <x:t xml:space="preserve">Foreign diviner hired to curse Israel whose oracles instead pronounce blessing.</x:t>
        </x:is>
      </x:c>
      <x:c r="H39" s="231" t="n">
        <x:v>3</x:v>
      </x:c>
      <x:c r="I39" s="231" t="inlineStr">
        <x:is>
          <x:t xml:space="preserve">3 — Significant</x:t>
        </x:is>
      </x:c>
      <x:c r="J39" s="231" t="inlineStr">
        <x:is>
          <x:t xml:space="preserve">High</x:t>
        </x:is>
      </x:c>
      <x:c r="K39" s="231" t="inlineStr">
        <x:is>
          <x:t xml:space="preserve">Uncommon</x:t>
        </x:is>
      </x:c>
      <x:c r="L39" s="231" t="inlineStr">
        <x:is>
          <x:t xml:space="preserve">No</x:t>
        </x:is>
      </x:c>
      <x:c r="M39" s="231" t="inlineStr">
        <x:is>
          <x:t xml:space="preserve">Numbers 22–24, 31 | Wilderness period | Shared canon</x:t>
        </x:is>
      </x:c>
      <x:c r="N39" s="231" t="inlineStr">
        <x:is>
          <x:t xml:space="preserve">Balak; Israel; Balaam’s donkey</x:t>
        </x:is>
      </x:c>
      <x:c r="O39" s="231" t="inlineStr">
        <x:is>
          <x:t xml:space="preserve">Idea</x:t>
        </x:is>
      </x:c>
      <x:c r="P39" s="231" t="n"/>
      <x:c r="Q39" s="231" t="inlineStr">
        <x:is>
          <x:t xml:space="preserve">Deferred from the 100-card first-pass active set; reconsider in a later expansion/deep-catalog pass.</x:t>
        </x:is>
      </x:c>
      <x:c r="R39" s="231" t="n"/>
      <x:c r="S39" s="231" t="n"/>
      <x:c r="T39" s="231" t="n"/>
      <x:c r="U39" s="205" t="n"/>
    </x:row>
    <x:row r="40" s="202" customFormat="1" ht="25.5" customHeight="1">
      <x:c r="A40" s="231" t="inlineStr">
        <x:is>
          <x:t xml:space="preserve">Biblical People</x:t>
        </x:is>
      </x:c>
      <x:c r="B40" s="231" t="inlineStr">
        <x:is>
          <x:t xml:space="preserve">BP-101</x:t>
        </x:is>
      </x:c>
      <x:c r="C40" s="231" t="inlineStr">
        <x:is>
          <x:t xml:space="preserve">Balak</x:t>
        </x:is>
      </x:c>
      <x:c r="D40" s="231" t="inlineStr">
        <x:is>
          <x:t xml:space="preserve">Scripture</x:t>
        </x:is>
      </x:c>
      <x:c r="E40" s="231" t="inlineStr">
        <x:is>
          <x:t xml:space="preserve">Biblical People — Shared Canon</x:t>
        </x:is>
      </x:c>
      <x:c r="F40" s="231" t="inlineStr">
        <x:is>
          <x:t xml:space="preserve">Person</x:t>
        </x:is>
      </x:c>
      <x:c r="G40" s="231" t="inlineStr">
        <x:is>
          <x:t xml:space="preserve">King of Moab who hires Balaam to curse Israel.</x:t>
        </x:is>
      </x:c>
      <x:c r="H40" s="231" t="n">
        <x:v>3</x:v>
      </x:c>
      <x:c r="I40" s="231" t="inlineStr">
        <x:is>
          <x:t xml:space="preserve">3 — Significant</x:t>
        </x:is>
      </x:c>
      <x:c r="J40" s="231" t="inlineStr">
        <x:is>
          <x:t xml:space="preserve">Medium</x:t>
        </x:is>
      </x:c>
      <x:c r="K40" s="231" t="inlineStr">
        <x:is>
          <x:t xml:space="preserve">Uncommon</x:t>
        </x:is>
      </x:c>
      <x:c r="L40" s="231" t="inlineStr">
        <x:is>
          <x:t xml:space="preserve">No</x:t>
        </x:is>
      </x:c>
      <x:c r="M40" s="231" t="inlineStr">
        <x:is>
          <x:t xml:space="preserve">Numbers 22–24 | Wilderness period | Shared canon</x:t>
        </x:is>
      </x:c>
      <x:c r="N40" s="231" t="inlineStr">
        <x:is>
          <x:t xml:space="preserve">Balaam; Moab</x:t>
        </x:is>
      </x:c>
      <x:c r="O40" s="231" t="inlineStr">
        <x:is>
          <x:t xml:space="preserve">Idea</x:t>
        </x:is>
      </x:c>
      <x:c r="P40" s="231" t="n"/>
      <x:c r="Q40" s="231" t="inlineStr">
        <x:is>
          <x:t xml:space="preserve">Deferred from the 100-card first-pass active set; reconsider in a later expansion/deep-catalog pass.</x:t>
        </x:is>
      </x:c>
      <x:c r="R40" s="231" t="n"/>
      <x:c r="S40" s="231" t="n"/>
      <x:c r="T40" s="231" t="n"/>
      <x:c r="U40" s="205" t="n"/>
    </x:row>
    <x:row r="41" s="202" customFormat="1" ht="25.5" customHeight="1">
      <x:c r="A41" s="231" t="inlineStr">
        <x:is>
          <x:t xml:space="preserve">Biblical People</x:t>
        </x:is>
      </x:c>
      <x:c r="B41" s="231" t="inlineStr">
        <x:is>
          <x:t xml:space="preserve">BP-102</x:t>
        </x:is>
      </x:c>
      <x:c r="C41" s="231" t="inlineStr">
        <x:is>
          <x:t xml:space="preserve">Phinehas, Son of Eleazar</x:t>
        </x:is>
      </x:c>
      <x:c r="D41" s="231" t="inlineStr">
        <x:is>
          <x:t xml:space="preserve">Scripture</x:t>
        </x:is>
      </x:c>
      <x:c r="E41" s="231" t="inlineStr">
        <x:is>
          <x:t xml:space="preserve">Biblical People — Shared Canon</x:t>
        </x:is>
      </x:c>
      <x:c r="F41" s="231" t="inlineStr">
        <x:is>
          <x:t xml:space="preserve">Person</x:t>
        </x:is>
      </x:c>
      <x:c r="G41" s="231" t="inlineStr">
        <x:is>
          <x:t xml:space="preserve">Priest remembered for zeal in Numbers and later priestly leadership.</x:t>
        </x:is>
      </x:c>
      <x:c r="H41" s="231" t="n">
        <x:v>2</x:v>
      </x:c>
      <x:c r="I41" s="231" t="inlineStr">
        <x:is>
          <x:t xml:space="preserve">2 — Supporting</x:t>
        </x:is>
      </x:c>
      <x:c r="J41" s="231" t="inlineStr">
        <x:is>
          <x:t xml:space="preserve">Medium</x:t>
        </x:is>
      </x:c>
      <x:c r="K41" s="231" t="inlineStr">
        <x:is>
          <x:t xml:space="preserve">Common</x:t>
        </x:is>
      </x:c>
      <x:c r="L41" s="231" t="inlineStr">
        <x:is>
          <x:t xml:space="preserve">No</x:t>
        </x:is>
      </x:c>
      <x:c r="M41" s="231" t="inlineStr">
        <x:is>
          <x:t xml:space="preserve">Numbers 25, 31; Joshua 22 | Wilderness and conquest periods | Shared canon</x:t>
        </x:is>
      </x:c>
      <x:c r="N41" s="231" t="inlineStr">
        <x:is>
          <x:t xml:space="preserve">Eleazar; Aaron</x:t>
        </x:is>
      </x:c>
      <x:c r="O41" s="231" t="inlineStr">
        <x:is>
          <x:t xml:space="preserve">Idea</x:t>
        </x:is>
      </x:c>
      <x:c r="P41" s="231" t="n"/>
      <x:c r="Q41" s="231" t="inlineStr">
        <x:is>
          <x:t xml:space="preserve">Deferred from the 100-card first-pass active set; reconsider in a later expansion/deep-catalog pass.</x:t>
        </x:is>
      </x:c>
      <x:c r="R41" s="231" t="n"/>
      <x:c r="S41" s="231" t="n"/>
      <x:c r="T41" s="231" t="n"/>
      <x:c r="U41" s="205" t="n"/>
    </x:row>
    <x:row r="42" s="202" customFormat="1" ht="25.5" customHeight="1">
      <x:c r="A42" s="231" t="inlineStr">
        <x:is>
          <x:t xml:space="preserve">Biblical People</x:t>
        </x:is>
      </x:c>
      <x:c r="B42" s="231" t="inlineStr">
        <x:is>
          <x:t xml:space="preserve">BP-103</x:t>
        </x:is>
      </x:c>
      <x:c r="C42" s="231" t="inlineStr">
        <x:is>
          <x:t xml:space="preserve">Zelophehad</x:t>
        </x:is>
      </x:c>
      <x:c r="D42" s="231" t="inlineStr">
        <x:is>
          <x:t xml:space="preserve">Scripture</x:t>
        </x:is>
      </x:c>
      <x:c r="E42" s="231" t="inlineStr">
        <x:is>
          <x:t xml:space="preserve">Biblical People — Shared Canon</x:t>
        </x:is>
      </x:c>
      <x:c r="F42" s="231" t="inlineStr">
        <x:is>
          <x:t xml:space="preserve">Person</x:t>
        </x:is>
      </x:c>
      <x:c r="G42" s="231" t="inlineStr">
        <x:is>
          <x:t xml:space="preserve">Man whose lack of sons prompts a landmark inheritance ruling for his five daughters.</x:t>
        </x:is>
      </x:c>
      <x:c r="H42" s="231" t="n">
        <x:v>3</x:v>
      </x:c>
      <x:c r="I42" s="231" t="inlineStr">
        <x:is>
          <x:t xml:space="preserve">3 — Significant</x:t>
        </x:is>
      </x:c>
      <x:c r="J42" s="231" t="inlineStr">
        <x:is>
          <x:t xml:space="preserve">Medium</x:t>
        </x:is>
      </x:c>
      <x:c r="K42" s="231" t="inlineStr">
        <x:is>
          <x:t xml:space="preserve">Uncommon</x:t>
        </x:is>
      </x:c>
      <x:c r="L42" s="231" t="inlineStr">
        <x:is>
          <x:t xml:space="preserve">No</x:t>
        </x:is>
      </x:c>
      <x:c r="M42" s="231" t="inlineStr">
        <x:is>
          <x:t xml:space="preserve">Numbers 26–27, 36 | Wilderness period | Shared canon</x:t>
        </x:is>
      </x:c>
      <x:c r="N42" s="231" t="inlineStr">
        <x:is>
          <x:t xml:space="preserve">Mahlah; Noah; Hoglah; Milcah; Tirzah</x:t>
        </x:is>
      </x:c>
      <x:c r="O42" s="231" t="inlineStr">
        <x:is>
          <x:t xml:space="preserve">Idea</x:t>
        </x:is>
      </x:c>
      <x:c r="P42" s="231" t="n"/>
      <x:c r="Q42" s="231" t="inlineStr">
        <x:is>
          <x:t xml:space="preserve">Deferred from the 100-card first-pass active set; reconsider in a later expansion/deep-catalog pass.</x:t>
        </x:is>
      </x:c>
      <x:c r="R42" s="231" t="n"/>
      <x:c r="S42" s="231" t="n"/>
      <x:c r="T42" s="231" t="n"/>
      <x:c r="U42" s="205" t="n"/>
    </x:row>
    <x:row r="43" s="202" customFormat="1" ht="25.5" customHeight="1">
      <x:c r="A43" s="231" t="inlineStr">
        <x:is>
          <x:t xml:space="preserve">Biblical People</x:t>
        </x:is>
      </x:c>
      <x:c r="B43" s="231" t="inlineStr">
        <x:is>
          <x:t xml:space="preserve">BP-104</x:t>
        </x:is>
      </x:c>
      <x:c r="C43" s="231" t="inlineStr">
        <x:is>
          <x:t xml:space="preserve">Mahlah, Daughter of Zelophehad</x:t>
        </x:is>
      </x:c>
      <x:c r="D43" s="231" t="inlineStr">
        <x:is>
          <x:t xml:space="preserve">Scripture</x:t>
        </x:is>
      </x:c>
      <x:c r="E43" s="231" t="inlineStr">
        <x:is>
          <x:t xml:space="preserve">Biblical People — Shared Canon</x:t>
        </x:is>
      </x:c>
      <x:c r="F43" s="231" t="inlineStr">
        <x:is>
          <x:t xml:space="preserve">Person</x:t>
        </x:is>
      </x:c>
      <x:c r="G43" s="231" t="inlineStr">
        <x:is>
          <x:t xml:space="preserve">One of five sisters whose inheritance case shapes Israelite property law.</x:t>
        </x:is>
      </x:c>
      <x:c r="H43" s="231" t="n">
        <x:v>3</x:v>
      </x:c>
      <x:c r="I43" s="231" t="inlineStr">
        <x:is>
          <x:t xml:space="preserve">3 — Significant</x:t>
        </x:is>
      </x:c>
      <x:c r="J43" s="231" t="inlineStr">
        <x:is>
          <x:t xml:space="preserve">Medium</x:t>
        </x:is>
      </x:c>
      <x:c r="K43" s="231" t="inlineStr">
        <x:is>
          <x:t xml:space="preserve">Uncommon</x:t>
        </x:is>
      </x:c>
      <x:c r="L43" s="231" t="inlineStr">
        <x:is>
          <x:t xml:space="preserve">No</x:t>
        </x:is>
      </x:c>
      <x:c r="M43" s="231" t="inlineStr">
        <x:is>
          <x:t xml:space="preserve">Numbers 26–27, 36 | Wilderness period | Shared canon</x:t>
        </x:is>
      </x:c>
      <x:c r="N43" s="231" t="inlineStr">
        <x:is>
          <x:t xml:space="preserve">Zelophehad; Noah; Hoglah; Milcah; Tirzah</x:t>
        </x:is>
      </x:c>
      <x:c r="O43" s="231" t="inlineStr">
        <x:is>
          <x:t xml:space="preserve">Idea</x:t>
        </x:is>
      </x:c>
      <x:c r="P43" s="231" t="n"/>
      <x:c r="Q43" s="231" t="inlineStr">
        <x:is>
          <x:t xml:space="preserve">Deferred from the 100-card first-pass active set; reconsider in a later expansion/deep-catalog pass.</x:t>
        </x:is>
      </x:c>
      <x:c r="R43" s="231" t="n"/>
      <x:c r="S43" s="231" t="n"/>
      <x:c r="T43" s="231" t="n"/>
      <x:c r="U43" s="205" t="n"/>
    </x:row>
    <x:row r="44" s="202" customFormat="1" ht="25.5" customHeight="1">
      <x:c r="A44" s="231" t="inlineStr">
        <x:is>
          <x:t xml:space="preserve">Biblical People</x:t>
        </x:is>
      </x:c>
      <x:c r="B44" s="231" t="inlineStr">
        <x:is>
          <x:t xml:space="preserve">BP-105</x:t>
        </x:is>
      </x:c>
      <x:c r="C44" s="231" t="inlineStr">
        <x:is>
          <x:t xml:space="preserve">Noah, Daughter of Zelophehad</x:t>
        </x:is>
      </x:c>
      <x:c r="D44" s="231" t="inlineStr">
        <x:is>
          <x:t xml:space="preserve">Scripture</x:t>
        </x:is>
      </x:c>
      <x:c r="E44" s="231" t="inlineStr">
        <x:is>
          <x:t xml:space="preserve">Biblical People — Shared Canon</x:t>
        </x:is>
      </x:c>
      <x:c r="F44" s="231" t="inlineStr">
        <x:is>
          <x:t xml:space="preserve">Person</x:t>
        </x:is>
      </x:c>
      <x:c r="G44" s="231" t="inlineStr">
        <x:is>
          <x:t xml:space="preserve">One of five sisters who petition Moses for inheritance rights.</x:t>
        </x:is>
      </x:c>
      <x:c r="H44" s="231" t="n">
        <x:v>3</x:v>
      </x:c>
      <x:c r="I44" s="231" t="inlineStr">
        <x:is>
          <x:t xml:space="preserve">3 — Significant</x:t>
        </x:is>
      </x:c>
      <x:c r="J44" s="231" t="inlineStr">
        <x:is>
          <x:t xml:space="preserve">Medium</x:t>
        </x:is>
      </x:c>
      <x:c r="K44" s="231" t="inlineStr">
        <x:is>
          <x:t xml:space="preserve">Uncommon</x:t>
        </x:is>
      </x:c>
      <x:c r="L44" s="231" t="inlineStr">
        <x:is>
          <x:t xml:space="preserve">No</x:t>
        </x:is>
      </x:c>
      <x:c r="M44" s="231" t="inlineStr">
        <x:is>
          <x:t xml:space="preserve">Numbers 26–27, 36 | Wilderness period | Shared canon</x:t>
        </x:is>
      </x:c>
      <x:c r="N44" s="231" t="inlineStr">
        <x:is>
          <x:t xml:space="preserve">Zelophehad; Mahlah; Hoglah; Milcah; Tirzah</x:t>
        </x:is>
      </x:c>
      <x:c r="O44" s="231" t="inlineStr">
        <x:is>
          <x:t xml:space="preserve">Idea</x:t>
        </x:is>
      </x:c>
      <x:c r="P44" s="231" t="n"/>
      <x:c r="Q44" s="231" t="inlineStr">
        <x:is>
          <x:t xml:space="preserve">Deferred from the 100-card first-pass active set; reconsider in a later expansion/deep-catalog pass.</x:t>
        </x:is>
      </x:c>
      <x:c r="R44" s="231" t="n"/>
      <x:c r="S44" s="231" t="n"/>
      <x:c r="T44" s="231" t="n"/>
      <x:c r="U44" s="205" t="n"/>
    </x:row>
    <x:row r="45" s="202" customFormat="1" ht="25.5" customHeight="1">
      <x:c r="A45" s="231" t="inlineStr">
        <x:is>
          <x:t xml:space="preserve">Biblical People</x:t>
        </x:is>
      </x:c>
      <x:c r="B45" s="231" t="inlineStr">
        <x:is>
          <x:t xml:space="preserve">BP-106</x:t>
        </x:is>
      </x:c>
      <x:c r="C45" s="231" t="inlineStr">
        <x:is>
          <x:t xml:space="preserve">Hoglah, Daughter of Zelophehad</x:t>
        </x:is>
      </x:c>
      <x:c r="D45" s="231" t="inlineStr">
        <x:is>
          <x:t xml:space="preserve">Scripture</x:t>
        </x:is>
      </x:c>
      <x:c r="E45" s="231" t="inlineStr">
        <x:is>
          <x:t xml:space="preserve">Biblical People — Shared Canon</x:t>
        </x:is>
      </x:c>
      <x:c r="F45" s="231" t="inlineStr">
        <x:is>
          <x:t xml:space="preserve">Person</x:t>
        </x:is>
      </x:c>
      <x:c r="G45" s="231" t="inlineStr">
        <x:is>
          <x:t xml:space="preserve">One of five sisters in the inheritance case of Numbers 27 and 36.</x:t>
        </x:is>
      </x:c>
      <x:c r="H45" s="231" t="n">
        <x:v>3</x:v>
      </x:c>
      <x:c r="I45" s="231" t="inlineStr">
        <x:is>
          <x:t xml:space="preserve">3 — Significant</x:t>
        </x:is>
      </x:c>
      <x:c r="J45" s="231" t="inlineStr">
        <x:is>
          <x:t xml:space="preserve">Medium</x:t>
        </x:is>
      </x:c>
      <x:c r="K45" s="231" t="inlineStr">
        <x:is>
          <x:t xml:space="preserve">Uncommon</x:t>
        </x:is>
      </x:c>
      <x:c r="L45" s="231" t="inlineStr">
        <x:is>
          <x:t xml:space="preserve">No</x:t>
        </x:is>
      </x:c>
      <x:c r="M45" s="231" t="inlineStr">
        <x:is>
          <x:t xml:space="preserve">Numbers 26–27, 36 | Wilderness period | Shared canon</x:t>
        </x:is>
      </x:c>
      <x:c r="N45" s="231" t="inlineStr">
        <x:is>
          <x:t xml:space="preserve">Zelophehad; Mahlah; Noah; Milcah; Tirzah</x:t>
        </x:is>
      </x:c>
      <x:c r="O45" s="231" t="inlineStr">
        <x:is>
          <x:t xml:space="preserve">Idea</x:t>
        </x:is>
      </x:c>
      <x:c r="P45" s="231" t="n"/>
      <x:c r="Q45" s="231" t="inlineStr">
        <x:is>
          <x:t xml:space="preserve">Deferred from the 100-card first-pass active set; reconsider in a later expansion/deep-catalog pass.</x:t>
        </x:is>
      </x:c>
      <x:c r="R45" s="231" t="n"/>
      <x:c r="S45" s="231" t="n"/>
      <x:c r="T45" s="231" t="n"/>
      <x:c r="U45" s="205" t="n"/>
    </x:row>
    <x:row r="46" s="202" customFormat="1" ht="25.5" customHeight="1">
      <x:c r="A46" s="231" t="inlineStr">
        <x:is>
          <x:t xml:space="preserve">Biblical People</x:t>
        </x:is>
      </x:c>
      <x:c r="B46" s="231" t="inlineStr">
        <x:is>
          <x:t xml:space="preserve">BP-107</x:t>
        </x:is>
      </x:c>
      <x:c r="C46" s="231" t="inlineStr">
        <x:is>
          <x:t xml:space="preserve">Milcah, Daughter of Zelophehad</x:t>
        </x:is>
      </x:c>
      <x:c r="D46" s="231" t="inlineStr">
        <x:is>
          <x:t xml:space="preserve">Scripture</x:t>
        </x:is>
      </x:c>
      <x:c r="E46" s="231" t="inlineStr">
        <x:is>
          <x:t xml:space="preserve">Biblical People — Shared Canon</x:t>
        </x:is>
      </x:c>
      <x:c r="F46" s="231" t="inlineStr">
        <x:is>
          <x:t xml:space="preserve">Person</x:t>
        </x:is>
      </x:c>
      <x:c r="G46" s="231" t="inlineStr">
        <x:is>
          <x:t xml:space="preserve">One of five sisters whose case becomes an important legal precedent.</x:t>
        </x:is>
      </x:c>
      <x:c r="H46" s="231" t="n">
        <x:v>3</x:v>
      </x:c>
      <x:c r="I46" s="231" t="inlineStr">
        <x:is>
          <x:t xml:space="preserve">3 — Significant</x:t>
        </x:is>
      </x:c>
      <x:c r="J46" s="231" t="inlineStr">
        <x:is>
          <x:t xml:space="preserve">Medium</x:t>
        </x:is>
      </x:c>
      <x:c r="K46" s="231" t="inlineStr">
        <x:is>
          <x:t xml:space="preserve">Uncommon</x:t>
        </x:is>
      </x:c>
      <x:c r="L46" s="231" t="inlineStr">
        <x:is>
          <x:t xml:space="preserve">No</x:t>
        </x:is>
      </x:c>
      <x:c r="M46" s="231" t="inlineStr">
        <x:is>
          <x:t xml:space="preserve">Numbers 26–27, 36 | Wilderness period | Shared canon</x:t>
        </x:is>
      </x:c>
      <x:c r="N46" s="231" t="inlineStr">
        <x:is>
          <x:t xml:space="preserve">Zelophehad; Mahlah; Noah; Hoglah; Tirzah</x:t>
        </x:is>
      </x:c>
      <x:c r="O46" s="231" t="inlineStr">
        <x:is>
          <x:t xml:space="preserve">Idea</x:t>
        </x:is>
      </x:c>
      <x:c r="P46" s="231" t="n"/>
      <x:c r="Q46" s="231" t="inlineStr">
        <x:is>
          <x:t xml:space="preserve">Deferred from the 100-card first-pass active set; reconsider in a later expansion/deep-catalog pass.</x:t>
        </x:is>
      </x:c>
      <x:c r="R46" s="231" t="n"/>
      <x:c r="S46" s="231" t="n"/>
      <x:c r="T46" s="231" t="n"/>
      <x:c r="U46" s="205" t="n"/>
    </x:row>
    <x:row r="47" s="202" customFormat="1" ht="25.5" customHeight="1">
      <x:c r="A47" s="231" t="inlineStr">
        <x:is>
          <x:t xml:space="preserve">Biblical People</x:t>
        </x:is>
      </x:c>
      <x:c r="B47" s="231" t="inlineStr">
        <x:is>
          <x:t xml:space="preserve">BP-108</x:t>
        </x:is>
      </x:c>
      <x:c r="C47" s="231" t="inlineStr">
        <x:is>
          <x:t xml:space="preserve">Tirzah, Daughter of Zelophehad</x:t>
        </x:is>
      </x:c>
      <x:c r="D47" s="231" t="inlineStr">
        <x:is>
          <x:t xml:space="preserve">Scripture</x:t>
        </x:is>
      </x:c>
      <x:c r="E47" s="231" t="inlineStr">
        <x:is>
          <x:t xml:space="preserve">Biblical People — Shared Canon</x:t>
        </x:is>
      </x:c>
      <x:c r="F47" s="231" t="inlineStr">
        <x:is>
          <x:t xml:space="preserve">Person</x:t>
        </x:is>
      </x:c>
      <x:c r="G47" s="231" t="inlineStr">
        <x:is>
          <x:t xml:space="preserve">One of five sisters whose inheritance petition receives a favorable ruling.</x:t>
        </x:is>
      </x:c>
      <x:c r="H47" s="231" t="n">
        <x:v>3</x:v>
      </x:c>
      <x:c r="I47" s="231" t="inlineStr">
        <x:is>
          <x:t xml:space="preserve">3 — Significant</x:t>
        </x:is>
      </x:c>
      <x:c r="J47" s="231" t="inlineStr">
        <x:is>
          <x:t xml:space="preserve">Medium</x:t>
        </x:is>
      </x:c>
      <x:c r="K47" s="231" t="inlineStr">
        <x:is>
          <x:t xml:space="preserve">Uncommon</x:t>
        </x:is>
      </x:c>
      <x:c r="L47" s="231" t="inlineStr">
        <x:is>
          <x:t xml:space="preserve">No</x:t>
        </x:is>
      </x:c>
      <x:c r="M47" s="231" t="inlineStr">
        <x:is>
          <x:t xml:space="preserve">Numbers 26–27, 36 | Wilderness period | Shared canon</x:t>
        </x:is>
      </x:c>
      <x:c r="N47" s="231" t="inlineStr">
        <x:is>
          <x:t xml:space="preserve">Zelophehad; Mahlah; Noah; Hoglah; Milcah</x:t>
        </x:is>
      </x:c>
      <x:c r="O47" s="231" t="inlineStr">
        <x:is>
          <x:t xml:space="preserve">Idea</x:t>
        </x:is>
      </x:c>
      <x:c r="P47" s="231" t="n"/>
      <x:c r="Q47" s="231" t="inlineStr">
        <x:is>
          <x:t xml:space="preserve">Deferred from the 100-card first-pass active set; reconsider in a later expansion/deep-catalog pass.</x:t>
        </x:is>
      </x:c>
      <x:c r="R47" s="231" t="n"/>
      <x:c r="S47" s="231" t="n"/>
      <x:c r="T47" s="231" t="n"/>
      <x:c r="U47" s="205" t="n"/>
    </x:row>
    <x:row r="48" s="202" customFormat="1" ht="25.5" customHeight="1">
      <x:c r="A48" s="231" t="inlineStr">
        <x:is>
          <x:t xml:space="preserve">Biblical People</x:t>
        </x:is>
      </x:c>
      <x:c r="B48" s="231" t="inlineStr">
        <x:is>
          <x:t xml:space="preserve">BP-111</x:t>
        </x:is>
      </x:c>
      <x:c r="C48" s="231" t="inlineStr">
        <x:is>
          <x:t xml:space="preserve">Achan</x:t>
        </x:is>
      </x:c>
      <x:c r="D48" s="231" t="inlineStr">
        <x:is>
          <x:t xml:space="preserve">Scripture</x:t>
        </x:is>
      </x:c>
      <x:c r="E48" s="231" t="inlineStr">
        <x:is>
          <x:t xml:space="preserve">Biblical People — Shared Canon</x:t>
        </x:is>
      </x:c>
      <x:c r="F48" s="231" t="inlineStr">
        <x:is>
          <x:t xml:space="preserve">Person</x:t>
        </x:is>
      </x:c>
      <x:c r="G48" s="231" t="inlineStr">
        <x:is>
          <x:t xml:space="preserve">Israelite whose hidden theft after Jericho leads to communal defeat and judgment.</x:t>
        </x:is>
      </x:c>
      <x:c r="H48" s="231" t="n">
        <x:v>2</x:v>
      </x:c>
      <x:c r="I48" s="231" t="inlineStr">
        <x:is>
          <x:t xml:space="preserve">2 — Supporting</x:t>
        </x:is>
      </x:c>
      <x:c r="J48" s="231" t="inlineStr">
        <x:is>
          <x:t xml:space="preserve">Medium</x:t>
        </x:is>
      </x:c>
      <x:c r="K48" s="231" t="inlineStr">
        <x:is>
          <x:t xml:space="preserve">Common</x:t>
        </x:is>
      </x:c>
      <x:c r="L48" s="231" t="inlineStr">
        <x:is>
          <x:t xml:space="preserve">No</x:t>
        </x:is>
      </x:c>
      <x:c r="M48" s="231" t="inlineStr">
        <x:is>
          <x:t xml:space="preserve">Joshua 6–7 | Conquest period | Shared canon</x:t>
        </x:is>
      </x:c>
      <x:c r="N48" s="231" t="inlineStr">
        <x:is>
          <x:t xml:space="preserve">Joshua; Jericho; Ai</x:t>
        </x:is>
      </x:c>
      <x:c r="O48" s="231" t="inlineStr">
        <x:is>
          <x:t xml:space="preserve">Idea</x:t>
        </x:is>
      </x:c>
      <x:c r="P48" s="231" t="n"/>
      <x:c r="Q48" s="231" t="inlineStr">
        <x:is>
          <x:t xml:space="preserve">Deferred from the 100-card first-pass active set; reconsider in a later expansion/deep-catalog pass.</x:t>
        </x:is>
      </x:c>
      <x:c r="R48" s="231" t="n"/>
      <x:c r="S48" s="231" t="n"/>
      <x:c r="T48" s="231" t="n"/>
      <x:c r="U48" s="205" t="n"/>
    </x:row>
    <x:row r="49" s="202" customFormat="1" ht="25.5" customHeight="1">
      <x:c r="A49" s="231" t="inlineStr">
        <x:is>
          <x:t xml:space="preserve">Biblical People</x:t>
        </x:is>
      </x:c>
      <x:c r="B49" s="231" t="inlineStr">
        <x:is>
          <x:t xml:space="preserve">BP-112</x:t>
        </x:is>
      </x:c>
      <x:c r="C49" s="231" t="inlineStr">
        <x:is>
          <x:t xml:space="preserve">Othniel</x:t>
        </x:is>
      </x:c>
      <x:c r="D49" s="231" t="inlineStr">
        <x:is>
          <x:t xml:space="preserve">Scripture</x:t>
        </x:is>
      </x:c>
      <x:c r="E49" s="231" t="inlineStr">
        <x:is>
          <x:t xml:space="preserve">Biblical People — Shared Canon</x:t>
        </x:is>
      </x:c>
      <x:c r="F49" s="231" t="inlineStr">
        <x:is>
          <x:t xml:space="preserve">Person</x:t>
        </x:is>
      </x:c>
      <x:c r="G49" s="231" t="inlineStr">
        <x:is>
          <x:t xml:space="preserve">First judge named in Judges and a relative of Caleb.</x:t>
        </x:is>
      </x:c>
      <x:c r="H49" s="231" t="n">
        <x:v>2</x:v>
      </x:c>
      <x:c r="I49" s="231" t="inlineStr">
        <x:is>
          <x:t xml:space="preserve">2 — Supporting</x:t>
        </x:is>
      </x:c>
      <x:c r="J49" s="231" t="inlineStr">
        <x:is>
          <x:t xml:space="preserve">Medium</x:t>
        </x:is>
      </x:c>
      <x:c r="K49" s="231" t="inlineStr">
        <x:is>
          <x:t xml:space="preserve">Common</x:t>
        </x:is>
      </x:c>
      <x:c r="L49" s="231" t="inlineStr">
        <x:is>
          <x:t xml:space="preserve">No</x:t>
        </x:is>
      </x:c>
      <x:c r="M49" s="231" t="inlineStr">
        <x:is>
          <x:t xml:space="preserve">Joshua 15; Judges 1, 3 | Judges period | Shared canon</x:t>
        </x:is>
      </x:c>
      <x:c r="N49" s="231" t="inlineStr">
        <x:is>
          <x:t xml:space="preserve">Caleb; Judges</x:t>
        </x:is>
      </x:c>
      <x:c r="O49" s="231" t="inlineStr">
        <x:is>
          <x:t xml:space="preserve">Idea</x:t>
        </x:is>
      </x:c>
      <x:c r="P49" s="231" t="n"/>
      <x:c r="Q49" s="231" t="inlineStr">
        <x:is>
          <x:t xml:space="preserve">Deferred from the 100-card first-pass active set; reconsider in a later expansion/deep-catalog pass.</x:t>
        </x:is>
      </x:c>
      <x:c r="R49" s="231" t="n"/>
      <x:c r="S49" s="231" t="n"/>
      <x:c r="T49" s="231" t="n"/>
      <x:c r="U49" s="205" t="n"/>
    </x:row>
    <x:row r="50" s="202" customFormat="1" ht="25.5" customHeight="1">
      <x:c r="A50" s="231" t="inlineStr">
        <x:is>
          <x:t xml:space="preserve">Biblical People</x:t>
        </x:is>
      </x:c>
      <x:c r="B50" s="231" t="inlineStr">
        <x:is>
          <x:t xml:space="preserve">BP-113</x:t>
        </x:is>
      </x:c>
      <x:c r="C50" s="231" t="inlineStr">
        <x:is>
          <x:t xml:space="preserve">Ehud</x:t>
        </x:is>
      </x:c>
      <x:c r="D50" s="231" t="inlineStr">
        <x:is>
          <x:t xml:space="preserve">Scripture</x:t>
        </x:is>
      </x:c>
      <x:c r="E50" s="231" t="inlineStr">
        <x:is>
          <x:t xml:space="preserve">Biblical People — Shared Canon</x:t>
        </x:is>
      </x:c>
      <x:c r="F50" s="231" t="inlineStr">
        <x:is>
          <x:t xml:space="preserve">Person</x:t>
        </x:is>
      </x:c>
      <x:c r="G50" s="231" t="inlineStr">
        <x:is>
          <x:t xml:space="preserve">Left-handed judge who kills Eglon of Moab and leads Israel to victory.</x:t>
        </x:is>
      </x:c>
      <x:c r="H50" s="231" t="n">
        <x:v>2</x:v>
      </x:c>
      <x:c r="I50" s="231" t="inlineStr">
        <x:is>
          <x:t xml:space="preserve">2 — Supporting</x:t>
        </x:is>
      </x:c>
      <x:c r="J50" s="231" t="inlineStr">
        <x:is>
          <x:t xml:space="preserve">Medium</x:t>
        </x:is>
      </x:c>
      <x:c r="K50" s="231" t="inlineStr">
        <x:is>
          <x:t xml:space="preserve">Common</x:t>
        </x:is>
      </x:c>
      <x:c r="L50" s="231" t="inlineStr">
        <x:is>
          <x:t xml:space="preserve">No</x:t>
        </x:is>
      </x:c>
      <x:c r="M50" s="231" t="inlineStr">
        <x:is>
          <x:t xml:space="preserve">Judges 3 | Judges period | Shared canon</x:t>
        </x:is>
      </x:c>
      <x:c r="N50" s="231" t="inlineStr">
        <x:is>
          <x:t xml:space="preserve">Eglon; Moab</x:t>
        </x:is>
      </x:c>
      <x:c r="O50" s="231" t="inlineStr">
        <x:is>
          <x:t xml:space="preserve">Idea</x:t>
        </x:is>
      </x:c>
      <x:c r="P50" s="231" t="n"/>
      <x:c r="Q50" s="231" t="inlineStr">
        <x:is>
          <x:t xml:space="preserve">Deferred from the 100-card first-pass active set; reconsider in a later expansion/deep-catalog pass.</x:t>
        </x:is>
      </x:c>
      <x:c r="R50" s="231" t="n"/>
      <x:c r="S50" s="231" t="n"/>
      <x:c r="T50" s="231" t="n"/>
      <x:c r="U50" s="205" t="n"/>
    </x:row>
    <x:row r="51" s="202" customFormat="1" ht="25.5" customHeight="1">
      <x:c r="A51" s="231" t="inlineStr">
        <x:is>
          <x:t xml:space="preserve">Biblical People</x:t>
        </x:is>
      </x:c>
      <x:c r="B51" s="231" t="inlineStr">
        <x:is>
          <x:t xml:space="preserve">BP-114</x:t>
        </x:is>
      </x:c>
      <x:c r="C51" s="231" t="inlineStr">
        <x:is>
          <x:t xml:space="preserve">Shamgar</x:t>
        </x:is>
      </x:c>
      <x:c r="D51" s="231" t="inlineStr">
        <x:is>
          <x:t xml:space="preserve">Scripture</x:t>
        </x:is>
      </x:c>
      <x:c r="E51" s="231" t="inlineStr">
        <x:is>
          <x:t xml:space="preserve">Biblical People — Shared Canon</x:t>
        </x:is>
      </x:c>
      <x:c r="F51" s="231" t="inlineStr">
        <x:is>
          <x:t xml:space="preserve">Person</x:t>
        </x:is>
      </x:c>
      <x:c r="G51" s="231" t="inlineStr">
        <x:is>
          <x:t xml:space="preserve">Judge briefly credited with striking down Philistines using an oxgoad.</x:t>
        </x:is>
      </x:c>
      <x:c r="H51" s="231" t="n">
        <x:v>2</x:v>
      </x:c>
      <x:c r="I51" s="231" t="inlineStr">
        <x:is>
          <x:t xml:space="preserve">2 — Supporting</x:t>
        </x:is>
      </x:c>
      <x:c r="J51" s="231" t="inlineStr">
        <x:is>
          <x:t xml:space="preserve">Medium</x:t>
        </x:is>
      </x:c>
      <x:c r="K51" s="231" t="inlineStr">
        <x:is>
          <x:t xml:space="preserve">Common</x:t>
        </x:is>
      </x:c>
      <x:c r="L51" s="231" t="inlineStr">
        <x:is>
          <x:t xml:space="preserve">No</x:t>
        </x:is>
      </x:c>
      <x:c r="M51" s="231" t="inlineStr">
        <x:is>
          <x:t xml:space="preserve">Judges 3, 5 | Judges period | Shared canon</x:t>
        </x:is>
      </x:c>
      <x:c r="N51" s="231" t="inlineStr">
        <x:is>
          <x:t xml:space="preserve">Philistines; Judges</x:t>
        </x:is>
      </x:c>
      <x:c r="O51" s="231" t="inlineStr">
        <x:is>
          <x:t xml:space="preserve">Idea</x:t>
        </x:is>
      </x:c>
      <x:c r="P51" s="231" t="n"/>
      <x:c r="Q51" s="231" t="inlineStr">
        <x:is>
          <x:t xml:space="preserve">Deferred from the 100-card first-pass active set; reconsider in a later expansion/deep-catalog pass.</x:t>
        </x:is>
      </x:c>
      <x:c r="R51" s="231" t="n"/>
      <x:c r="S51" s="231" t="n"/>
      <x:c r="T51" s="231" t="n"/>
      <x:c r="U51" s="205" t="n"/>
    </x:row>
    <x:row r="52" s="202" customFormat="1" ht="25.5" customHeight="1">
      <x:c r="A52" s="231" t="inlineStr">
        <x:is>
          <x:t xml:space="preserve">Biblical People</x:t>
        </x:is>
      </x:c>
      <x:c r="B52" s="231" t="inlineStr">
        <x:is>
          <x:t xml:space="preserve">BP-115</x:t>
        </x:is>
      </x:c>
      <x:c r="C52" s="231" t="inlineStr">
        <x:is>
          <x:t xml:space="preserve">Barak</x:t>
        </x:is>
      </x:c>
      <x:c r="D52" s="231" t="inlineStr">
        <x:is>
          <x:t xml:space="preserve">Scripture</x:t>
        </x:is>
      </x:c>
      <x:c r="E52" s="231" t="inlineStr">
        <x:is>
          <x:t xml:space="preserve">Biblical People — Shared Canon</x:t>
        </x:is>
      </x:c>
      <x:c r="F52" s="231" t="inlineStr">
        <x:is>
          <x:t xml:space="preserve">Person</x:t>
        </x:is>
      </x:c>
      <x:c r="G52" s="231" t="inlineStr">
        <x:is>
          <x:t xml:space="preserve">Military leader summoned by Deborah to confront Sisera’s forces.</x:t>
        </x:is>
      </x:c>
      <x:c r="H52" s="231" t="n">
        <x:v>2</x:v>
      </x:c>
      <x:c r="I52" s="231" t="inlineStr">
        <x:is>
          <x:t xml:space="preserve">2 — Supporting</x:t>
        </x:is>
      </x:c>
      <x:c r="J52" s="231" t="inlineStr">
        <x:is>
          <x:t xml:space="preserve">Medium</x:t>
        </x:is>
      </x:c>
      <x:c r="K52" s="231" t="inlineStr">
        <x:is>
          <x:t xml:space="preserve">Common</x:t>
        </x:is>
      </x:c>
      <x:c r="L52" s="231" t="inlineStr">
        <x:is>
          <x:t xml:space="preserve">No</x:t>
        </x:is>
      </x:c>
      <x:c r="M52" s="231" t="inlineStr">
        <x:is>
          <x:t xml:space="preserve">Judges 4–5 | Judges period | Shared canon</x:t>
        </x:is>
      </x:c>
      <x:c r="N52" s="231" t="inlineStr">
        <x:is>
          <x:t xml:space="preserve">Deborah; Jael; Sisera</x:t>
        </x:is>
      </x:c>
      <x:c r="O52" s="231" t="inlineStr">
        <x:is>
          <x:t xml:space="preserve">Idea</x:t>
        </x:is>
      </x:c>
      <x:c r="P52" s="231" t="n"/>
      <x:c r="Q52" s="231" t="inlineStr">
        <x:is>
          <x:t xml:space="preserve">Deferred from the 100-card first-pass active set; reconsider in a later expansion/deep-catalog pass.</x:t>
        </x:is>
      </x:c>
      <x:c r="R52" s="231" t="n"/>
      <x:c r="S52" s="231" t="n"/>
      <x:c r="T52" s="231" t="n"/>
      <x:c r="U52" s="205" t="n"/>
    </x:row>
    <x:row r="53" s="202" customFormat="1" ht="25.5" customHeight="1">
      <x:c r="A53" s="231" t="inlineStr">
        <x:is>
          <x:t xml:space="preserve">Biblical People</x:t>
        </x:is>
      </x:c>
      <x:c r="B53" s="231" t="inlineStr">
        <x:is>
          <x:t xml:space="preserve">BP-116</x:t>
        </x:is>
      </x:c>
      <x:c r="C53" s="231" t="inlineStr">
        <x:is>
          <x:t xml:space="preserve">Jael</x:t>
        </x:is>
      </x:c>
      <x:c r="D53" s="231" t="inlineStr">
        <x:is>
          <x:t xml:space="preserve">Scripture</x:t>
        </x:is>
      </x:c>
      <x:c r="E53" s="231" t="inlineStr">
        <x:is>
          <x:t xml:space="preserve">Biblical People — Shared Canon</x:t>
        </x:is>
      </x:c>
      <x:c r="F53" s="231" t="inlineStr">
        <x:is>
          <x:t xml:space="preserve">Person</x:t>
        </x:is>
      </x:c>
      <x:c r="G53" s="231" t="inlineStr">
        <x:is>
          <x:t xml:space="preserve">Woman who kills Sisera after his defeat and becomes central to Deborah’s victory song.</x:t>
        </x:is>
      </x:c>
      <x:c r="H53" s="231" t="n">
        <x:v>2</x:v>
      </x:c>
      <x:c r="I53" s="231" t="inlineStr">
        <x:is>
          <x:t xml:space="preserve">2 — Supporting</x:t>
        </x:is>
      </x:c>
      <x:c r="J53" s="231" t="inlineStr">
        <x:is>
          <x:t xml:space="preserve">Medium</x:t>
        </x:is>
      </x:c>
      <x:c r="K53" s="231" t="inlineStr">
        <x:is>
          <x:t xml:space="preserve">Common</x:t>
        </x:is>
      </x:c>
      <x:c r="L53" s="231" t="inlineStr">
        <x:is>
          <x:t xml:space="preserve">No</x:t>
        </x:is>
      </x:c>
      <x:c r="M53" s="231" t="inlineStr">
        <x:is>
          <x:t xml:space="preserve">Judges 4–5 | Judges period | Shared canon</x:t>
        </x:is>
      </x:c>
      <x:c r="N53" s="231" t="inlineStr">
        <x:is>
          <x:t xml:space="preserve">Deborah; Barak; Sisera</x:t>
        </x:is>
      </x:c>
      <x:c r="O53" s="231" t="inlineStr">
        <x:is>
          <x:t xml:space="preserve">Idea</x:t>
        </x:is>
      </x:c>
      <x:c r="P53" s="231" t="n"/>
      <x:c r="Q53" s="231" t="inlineStr">
        <x:is>
          <x:t xml:space="preserve">Deferred from the 100-card first-pass active set; reconsider in a later expansion/deep-catalog pass.</x:t>
        </x:is>
      </x:c>
      <x:c r="R53" s="231" t="n"/>
      <x:c r="S53" s="231" t="n"/>
      <x:c r="T53" s="231" t="n"/>
      <x:c r="U53" s="205" t="n"/>
    </x:row>
    <x:row r="54" s="202" customFormat="1" ht="25.5" customHeight="1">
      <x:c r="A54" s="231" t="inlineStr">
        <x:is>
          <x:t xml:space="preserve">Biblical People</x:t>
        </x:is>
      </x:c>
      <x:c r="B54" s="231" t="inlineStr">
        <x:is>
          <x:t xml:space="preserve">BP-117</x:t>
        </x:is>
      </x:c>
      <x:c r="C54" s="231" t="inlineStr">
        <x:is>
          <x:t xml:space="preserve">Abimelech, Son of Gideon</x:t>
        </x:is>
      </x:c>
      <x:c r="D54" s="231" t="inlineStr">
        <x:is>
          <x:t xml:space="preserve">Scripture</x:t>
        </x:is>
      </x:c>
      <x:c r="E54" s="231" t="inlineStr">
        <x:is>
          <x:t xml:space="preserve">Biblical People — Shared Canon</x:t>
        </x:is>
      </x:c>
      <x:c r="F54" s="231" t="inlineStr">
        <x:is>
          <x:t xml:space="preserve">Person</x:t>
        </x:is>
      </x:c>
      <x:c r="G54" s="231" t="inlineStr">
        <x:is>
          <x:t xml:space="preserve">Gideon’s son who seizes kingship at Shechem and embodies the dangers of violent ambition.</x:t>
        </x:is>
      </x:c>
      <x:c r="H54" s="231" t="n">
        <x:v>2</x:v>
      </x:c>
      <x:c r="I54" s="231" t="inlineStr">
        <x:is>
          <x:t xml:space="preserve">2 — Supporting</x:t>
        </x:is>
      </x:c>
      <x:c r="J54" s="231" t="inlineStr">
        <x:is>
          <x:t xml:space="preserve">Medium</x:t>
        </x:is>
      </x:c>
      <x:c r="K54" s="231" t="inlineStr">
        <x:is>
          <x:t xml:space="preserve">Common</x:t>
        </x:is>
      </x:c>
      <x:c r="L54" s="231" t="inlineStr">
        <x:is>
          <x:t xml:space="preserve">No</x:t>
        </x:is>
      </x:c>
      <x:c r="M54" s="231" t="inlineStr">
        <x:is>
          <x:t xml:space="preserve">Judges 8–9 | Judges period | Shared canon</x:t>
        </x:is>
      </x:c>
      <x:c r="N54" s="231" t="inlineStr">
        <x:is>
          <x:t xml:space="preserve">Gideon; Jotham son of Gideon; Shechem</x:t>
        </x:is>
      </x:c>
      <x:c r="O54" s="231" t="inlineStr">
        <x:is>
          <x:t xml:space="preserve">Idea</x:t>
        </x:is>
      </x:c>
      <x:c r="P54" s="231" t="n"/>
      <x:c r="Q54" s="231" t="inlineStr">
        <x:is>
          <x:t xml:space="preserve">Deferred from the 100-card first-pass active set; reconsider in a later expansion/deep-catalog pass.</x:t>
        </x:is>
      </x:c>
      <x:c r="R54" s="231" t="n"/>
      <x:c r="S54" s="231" t="n"/>
      <x:c r="T54" s="231" t="n"/>
      <x:c r="U54" s="205" t="n"/>
    </x:row>
    <x:row r="55" s="202" customFormat="1" ht="25.5" customHeight="1">
      <x:c r="A55" s="231" t="inlineStr">
        <x:is>
          <x:t xml:space="preserve">Biblical People</x:t>
        </x:is>
      </x:c>
      <x:c r="B55" s="231" t="inlineStr">
        <x:is>
          <x:t xml:space="preserve">BP-118</x:t>
        </x:is>
      </x:c>
      <x:c r="C55" s="231" t="inlineStr">
        <x:is>
          <x:t xml:space="preserve">Tola</x:t>
        </x:is>
      </x:c>
      <x:c r="D55" s="231" t="inlineStr">
        <x:is>
          <x:t xml:space="preserve">Scripture</x:t>
        </x:is>
      </x:c>
      <x:c r="E55" s="231" t="inlineStr">
        <x:is>
          <x:t xml:space="preserve">Biblical People — Shared Canon</x:t>
        </x:is>
      </x:c>
      <x:c r="F55" s="231" t="inlineStr">
        <x:is>
          <x:t xml:space="preserve">Person</x:t>
        </x:is>
      </x:c>
      <x:c r="G55" s="231" t="inlineStr">
        <x:is>
          <x:t xml:space="preserve">Judge who leads Israel after Abimelech.</x:t>
        </x:is>
      </x:c>
      <x:c r="H55" s="231" t="n">
        <x:v>2</x:v>
      </x:c>
      <x:c r="I55" s="231" t="inlineStr">
        <x:is>
          <x:t xml:space="preserve">2 — Supporting</x:t>
        </x:is>
      </x:c>
      <x:c r="J55" s="231" t="inlineStr">
        <x:is>
          <x:t xml:space="preserve">Medium</x:t>
        </x:is>
      </x:c>
      <x:c r="K55" s="231" t="inlineStr">
        <x:is>
          <x:t xml:space="preserve">Common</x:t>
        </x:is>
      </x:c>
      <x:c r="L55" s="231" t="inlineStr">
        <x:is>
          <x:t xml:space="preserve">No</x:t>
        </x:is>
      </x:c>
      <x:c r="M55" s="231" t="inlineStr">
        <x:is>
          <x:t xml:space="preserve">Judges 10 | Judges period | Shared canon</x:t>
        </x:is>
      </x:c>
      <x:c r="N55" s="231" t="inlineStr">
        <x:is>
          <x:t xml:space="preserve">Jair the Judge; Judges</x:t>
        </x:is>
      </x:c>
      <x:c r="O55" s="231" t="inlineStr">
        <x:is>
          <x:t xml:space="preserve">Idea</x:t>
        </x:is>
      </x:c>
      <x:c r="P55" s="231" t="n"/>
      <x:c r="Q55" s="231" t="inlineStr">
        <x:is>
          <x:t xml:space="preserve">Deferred from the 100-card first-pass active set; reconsider in a later expansion/deep-catalog pass.</x:t>
        </x:is>
      </x:c>
      <x:c r="R55" s="231" t="n"/>
      <x:c r="S55" s="231" t="n"/>
      <x:c r="T55" s="231" t="n"/>
      <x:c r="U55" s="205" t="n"/>
    </x:row>
    <x:row r="56" s="202" customFormat="1" ht="25.5" customHeight="1">
      <x:c r="A56" s="231" t="inlineStr">
        <x:is>
          <x:t xml:space="preserve">Biblical People</x:t>
        </x:is>
      </x:c>
      <x:c r="B56" s="231" t="inlineStr">
        <x:is>
          <x:t xml:space="preserve">BP-119</x:t>
        </x:is>
      </x:c>
      <x:c r="C56" s="231" t="inlineStr">
        <x:is>
          <x:t xml:space="preserve">Jair the Judge</x:t>
        </x:is>
      </x:c>
      <x:c r="D56" s="231" t="inlineStr">
        <x:is>
          <x:t xml:space="preserve">Scripture</x:t>
        </x:is>
      </x:c>
      <x:c r="E56" s="231" t="inlineStr">
        <x:is>
          <x:t xml:space="preserve">Biblical People — Shared Canon</x:t>
        </x:is>
      </x:c>
      <x:c r="F56" s="231" t="inlineStr">
        <x:is>
          <x:t xml:space="preserve">Person</x:t>
        </x:is>
      </x:c>
      <x:c r="G56" s="231" t="inlineStr">
        <x:is>
          <x:t xml:space="preserve">Judge associated with thirty sons and towns in Gilead.</x:t>
        </x:is>
      </x:c>
      <x:c r="H56" s="231" t="n">
        <x:v>2</x:v>
      </x:c>
      <x:c r="I56" s="231" t="inlineStr">
        <x:is>
          <x:t xml:space="preserve">2 — Supporting</x:t>
        </x:is>
      </x:c>
      <x:c r="J56" s="231" t="inlineStr">
        <x:is>
          <x:t xml:space="preserve">Medium</x:t>
        </x:is>
      </x:c>
      <x:c r="K56" s="231" t="inlineStr">
        <x:is>
          <x:t xml:space="preserve">Common</x:t>
        </x:is>
      </x:c>
      <x:c r="L56" s="231" t="inlineStr">
        <x:is>
          <x:t xml:space="preserve">No</x:t>
        </x:is>
      </x:c>
      <x:c r="M56" s="231" t="inlineStr">
        <x:is>
          <x:t xml:space="preserve">Judges 10 | Judges period | Shared canon</x:t>
        </x:is>
      </x:c>
      <x:c r="N56" s="231" t="inlineStr">
        <x:is>
          <x:t xml:space="preserve">Tola; Judges</x:t>
        </x:is>
      </x:c>
      <x:c r="O56" s="231" t="inlineStr">
        <x:is>
          <x:t xml:space="preserve">Idea</x:t>
        </x:is>
      </x:c>
      <x:c r="P56" s="231" t="n"/>
      <x:c r="Q56" s="231" t="inlineStr">
        <x:is>
          <x:t xml:space="preserve">Deferred from the 100-card first-pass active set; reconsider in a later expansion/deep-catalog pass.</x:t>
        </x:is>
      </x:c>
      <x:c r="R56" s="231" t="n"/>
      <x:c r="S56" s="231" t="n"/>
      <x:c r="T56" s="231" t="n"/>
      <x:c r="U56" s="205" t="n"/>
    </x:row>
    <x:row r="57" s="202" customFormat="1" ht="25.5" customHeight="1">
      <x:c r="A57" s="231" t="inlineStr">
        <x:is>
          <x:t xml:space="preserve">Biblical People</x:t>
        </x:is>
      </x:c>
      <x:c r="B57" s="231" t="inlineStr">
        <x:is>
          <x:t xml:space="preserve">BP-120</x:t>
        </x:is>
      </x:c>
      <x:c r="C57" s="231" t="inlineStr">
        <x:is>
          <x:t xml:space="preserve">Jephthah</x:t>
        </x:is>
      </x:c>
      <x:c r="D57" s="231" t="inlineStr">
        <x:is>
          <x:t xml:space="preserve">Scripture</x:t>
        </x:is>
      </x:c>
      <x:c r="E57" s="231" t="inlineStr">
        <x:is>
          <x:t xml:space="preserve">Biblical People — Shared Canon</x:t>
        </x:is>
      </x:c>
      <x:c r="F57" s="231" t="inlineStr">
        <x:is>
          <x:t xml:space="preserve">Person</x:t>
        </x:is>
      </x:c>
      <x:c r="G57" s="231" t="inlineStr">
        <x:is>
          <x:t xml:space="preserve">Gileadite warrior and judge whose victory is overshadowed by a tragic vow.</x:t>
        </x:is>
      </x:c>
      <x:c r="H57" s="231" t="n">
        <x:v>2</x:v>
      </x:c>
      <x:c r="I57" s="231" t="inlineStr">
        <x:is>
          <x:t xml:space="preserve">2 — Supporting</x:t>
        </x:is>
      </x:c>
      <x:c r="J57" s="231" t="inlineStr">
        <x:is>
          <x:t xml:space="preserve">Medium</x:t>
        </x:is>
      </x:c>
      <x:c r="K57" s="231" t="inlineStr">
        <x:is>
          <x:t xml:space="preserve">Common</x:t>
        </x:is>
      </x:c>
      <x:c r="L57" s="231" t="inlineStr">
        <x:is>
          <x:t xml:space="preserve">No</x:t>
        </x:is>
      </x:c>
      <x:c r="M57" s="231" t="inlineStr">
        <x:is>
          <x:t xml:space="preserve">Judges 10–12 | Judges period | Shared canon</x:t>
        </x:is>
      </x:c>
      <x:c r="N57" s="231" t="inlineStr">
        <x:is>
          <x:t xml:space="preserve">Ammonites; Jephthah’s daughter</x:t>
        </x:is>
      </x:c>
      <x:c r="O57" s="231" t="inlineStr">
        <x:is>
          <x:t xml:space="preserve">Idea</x:t>
        </x:is>
      </x:c>
      <x:c r="P57" s="231" t="n"/>
      <x:c r="Q57" s="231" t="inlineStr">
        <x:is>
          <x:t xml:space="preserve">Deferred from the 100-card first-pass active set; reconsider in a later expansion/deep-catalog pass.</x:t>
        </x:is>
      </x:c>
      <x:c r="R57" s="231" t="n"/>
      <x:c r="S57" s="231" t="n"/>
      <x:c r="T57" s="231" t="n"/>
      <x:c r="U57" s="205" t="n"/>
    </x:row>
    <x:row r="58" s="202" customFormat="1" ht="25.5" customHeight="1">
      <x:c r="A58" s="231" t="inlineStr">
        <x:is>
          <x:t xml:space="preserve">Biblical People</x:t>
        </x:is>
      </x:c>
      <x:c r="B58" s="231" t="inlineStr">
        <x:is>
          <x:t xml:space="preserve">BP-121</x:t>
        </x:is>
      </x:c>
      <x:c r="C58" s="231" t="inlineStr">
        <x:is>
          <x:t xml:space="preserve">Ibzan</x:t>
        </x:is>
      </x:c>
      <x:c r="D58" s="231" t="inlineStr">
        <x:is>
          <x:t xml:space="preserve">Scripture</x:t>
        </x:is>
      </x:c>
      <x:c r="E58" s="231" t="inlineStr">
        <x:is>
          <x:t xml:space="preserve">Biblical People — Shared Canon</x:t>
        </x:is>
      </x:c>
      <x:c r="F58" s="231" t="inlineStr">
        <x:is>
          <x:t xml:space="preserve">Person</x:t>
        </x:is>
      </x:c>
      <x:c r="G58" s="231" t="inlineStr">
        <x:is>
          <x:t xml:space="preserve">Judge from Bethlehem noted briefly in Judges.</x:t>
        </x:is>
      </x:c>
      <x:c r="H58" s="231" t="n">
        <x:v>2</x:v>
      </x:c>
      <x:c r="I58" s="231" t="inlineStr">
        <x:is>
          <x:t xml:space="preserve">2 — Supporting</x:t>
        </x:is>
      </x:c>
      <x:c r="J58" s="231" t="inlineStr">
        <x:is>
          <x:t xml:space="preserve">Medium</x:t>
        </x:is>
      </x:c>
      <x:c r="K58" s="231" t="inlineStr">
        <x:is>
          <x:t xml:space="preserve">Common</x:t>
        </x:is>
      </x:c>
      <x:c r="L58" s="231" t="inlineStr">
        <x:is>
          <x:t xml:space="preserve">No</x:t>
        </x:is>
      </x:c>
      <x:c r="M58" s="231" t="inlineStr">
        <x:is>
          <x:t xml:space="preserve">Judges 12 | Judges period | Shared canon</x:t>
        </x:is>
      </x:c>
      <x:c r="N58" s="231" t="inlineStr">
        <x:is>
          <x:t xml:space="preserve">Elon the Judge; Abdon</x:t>
        </x:is>
      </x:c>
      <x:c r="O58" s="231" t="inlineStr">
        <x:is>
          <x:t xml:space="preserve">Idea</x:t>
        </x:is>
      </x:c>
      <x:c r="P58" s="231" t="n"/>
      <x:c r="Q58" s="231" t="inlineStr">
        <x:is>
          <x:t xml:space="preserve">Deferred from the 100-card first-pass active set; reconsider in a later expansion/deep-catalog pass.</x:t>
        </x:is>
      </x:c>
      <x:c r="R58" s="231" t="n"/>
      <x:c r="S58" s="231" t="n"/>
      <x:c r="T58" s="231" t="n"/>
      <x:c r="U58" s="205" t="n"/>
    </x:row>
    <x:row r="59" s="202" customFormat="1" ht="25.5" customHeight="1">
      <x:c r="A59" s="231" t="inlineStr">
        <x:is>
          <x:t xml:space="preserve">Biblical People</x:t>
        </x:is>
      </x:c>
      <x:c r="B59" s="231" t="inlineStr">
        <x:is>
          <x:t xml:space="preserve">BP-122</x:t>
        </x:is>
      </x:c>
      <x:c r="C59" s="231" t="inlineStr">
        <x:is>
          <x:t xml:space="preserve">Elon the Judge</x:t>
        </x:is>
      </x:c>
      <x:c r="D59" s="231" t="inlineStr">
        <x:is>
          <x:t xml:space="preserve">Scripture</x:t>
        </x:is>
      </x:c>
      <x:c r="E59" s="231" t="inlineStr">
        <x:is>
          <x:t xml:space="preserve">Biblical People — Shared Canon</x:t>
        </x:is>
      </x:c>
      <x:c r="F59" s="231" t="inlineStr">
        <x:is>
          <x:t xml:space="preserve">Person</x:t>
        </x:is>
      </x:c>
      <x:c r="G59" s="231" t="inlineStr">
        <x:is>
          <x:t xml:space="preserve">Judge from Zebulun mentioned briefly in Judges.</x:t>
        </x:is>
      </x:c>
      <x:c r="H59" s="231" t="n">
        <x:v>2</x:v>
      </x:c>
      <x:c r="I59" s="231" t="inlineStr">
        <x:is>
          <x:t xml:space="preserve">2 — Supporting</x:t>
        </x:is>
      </x:c>
      <x:c r="J59" s="231" t="inlineStr">
        <x:is>
          <x:t xml:space="preserve">Medium</x:t>
        </x:is>
      </x:c>
      <x:c r="K59" s="231" t="inlineStr">
        <x:is>
          <x:t xml:space="preserve">Common</x:t>
        </x:is>
      </x:c>
      <x:c r="L59" s="231" t="inlineStr">
        <x:is>
          <x:t xml:space="preserve">No</x:t>
        </x:is>
      </x:c>
      <x:c r="M59" s="231" t="inlineStr">
        <x:is>
          <x:t xml:space="preserve">Judges 12 | Judges period | Shared canon</x:t>
        </x:is>
      </x:c>
      <x:c r="N59" s="231" t="inlineStr">
        <x:is>
          <x:t xml:space="preserve">Ibzan; Abdon</x:t>
        </x:is>
      </x:c>
      <x:c r="O59" s="231" t="inlineStr">
        <x:is>
          <x:t xml:space="preserve">Idea</x:t>
        </x:is>
      </x:c>
      <x:c r="P59" s="231" t="n"/>
      <x:c r="Q59" s="231" t="inlineStr">
        <x:is>
          <x:t xml:space="preserve">Deferred from the 100-card first-pass active set; reconsider in a later expansion/deep-catalog pass.</x:t>
        </x:is>
      </x:c>
      <x:c r="R59" s="231" t="n"/>
      <x:c r="S59" s="231" t="n"/>
      <x:c r="T59" s="231" t="n"/>
      <x:c r="U59" s="205" t="n"/>
    </x:row>
    <x:row r="60" s="202" customFormat="1" ht="25.5" customHeight="1">
      <x:c r="A60" s="231" t="inlineStr">
        <x:is>
          <x:t xml:space="preserve">Biblical People</x:t>
        </x:is>
      </x:c>
      <x:c r="B60" s="231" t="inlineStr">
        <x:is>
          <x:t xml:space="preserve">BP-123</x:t>
        </x:is>
      </x:c>
      <x:c r="C60" s="231" t="inlineStr">
        <x:is>
          <x:t xml:space="preserve">Abdon</x:t>
        </x:is>
      </x:c>
      <x:c r="D60" s="231" t="inlineStr">
        <x:is>
          <x:t xml:space="preserve">Scripture</x:t>
        </x:is>
      </x:c>
      <x:c r="E60" s="231" t="inlineStr">
        <x:is>
          <x:t xml:space="preserve">Biblical People — Shared Canon</x:t>
        </x:is>
      </x:c>
      <x:c r="F60" s="231" t="inlineStr">
        <x:is>
          <x:t xml:space="preserve">Person</x:t>
        </x:is>
      </x:c>
      <x:c r="G60" s="231" t="inlineStr">
        <x:is>
          <x:t xml:space="preserve">Judge from Ephraim known for a large family and brief judgeship.</x:t>
        </x:is>
      </x:c>
      <x:c r="H60" s="231" t="n">
        <x:v>2</x:v>
      </x:c>
      <x:c r="I60" s="231" t="inlineStr">
        <x:is>
          <x:t xml:space="preserve">2 — Supporting</x:t>
        </x:is>
      </x:c>
      <x:c r="J60" s="231" t="inlineStr">
        <x:is>
          <x:t xml:space="preserve">Medium</x:t>
        </x:is>
      </x:c>
      <x:c r="K60" s="231" t="inlineStr">
        <x:is>
          <x:t xml:space="preserve">Common</x:t>
        </x:is>
      </x:c>
      <x:c r="L60" s="231" t="inlineStr">
        <x:is>
          <x:t xml:space="preserve">No</x:t>
        </x:is>
      </x:c>
      <x:c r="M60" s="231" t="inlineStr">
        <x:is>
          <x:t xml:space="preserve">Judges 12 | Judges period | Shared canon</x:t>
        </x:is>
      </x:c>
      <x:c r="N60" s="231" t="inlineStr">
        <x:is>
          <x:t xml:space="preserve">Ibzan; Elon the Judge</x:t>
        </x:is>
      </x:c>
      <x:c r="O60" s="231" t="inlineStr">
        <x:is>
          <x:t xml:space="preserve">Idea</x:t>
        </x:is>
      </x:c>
      <x:c r="P60" s="231" t="n"/>
      <x:c r="Q60" s="231" t="inlineStr">
        <x:is>
          <x:t xml:space="preserve">Deferred from the 100-card first-pass active set; reconsider in a later expansion/deep-catalog pass.</x:t>
        </x:is>
      </x:c>
      <x:c r="R60" s="231" t="n"/>
      <x:c r="S60" s="231" t="n"/>
      <x:c r="T60" s="231" t="n"/>
      <x:c r="U60" s="205" t="n"/>
    </x:row>
    <x:row r="61" s="202" customFormat="1" ht="25.5" customHeight="1">
      <x:c r="A61" s="231" t="inlineStr">
        <x:is>
          <x:t xml:space="preserve">Biblical People</x:t>
        </x:is>
      </x:c>
      <x:c r="B61" s="231" t="inlineStr">
        <x:is>
          <x:t xml:space="preserve">BP-124</x:t>
        </x:is>
      </x:c>
      <x:c r="C61" s="231" t="inlineStr">
        <x:is>
          <x:t xml:space="preserve">Manoah</x:t>
        </x:is>
      </x:c>
      <x:c r="D61" s="231" t="inlineStr">
        <x:is>
          <x:t xml:space="preserve">Scripture</x:t>
        </x:is>
      </x:c>
      <x:c r="E61" s="231" t="inlineStr">
        <x:is>
          <x:t xml:space="preserve">Biblical People — Shared Canon</x:t>
        </x:is>
      </x:c>
      <x:c r="F61" s="231" t="inlineStr">
        <x:is>
          <x:t xml:space="preserve">Person</x:t>
        </x:is>
      </x:c>
      <x:c r="G61" s="231" t="inlineStr">
        <x:is>
          <x:t xml:space="preserve">Father of Samson who receives angelic instructions concerning Samson’s birth and Nazirite calling.</x:t>
        </x:is>
      </x:c>
      <x:c r="H61" s="231" t="n">
        <x:v>2</x:v>
      </x:c>
      <x:c r="I61" s="231" t="inlineStr">
        <x:is>
          <x:t xml:space="preserve">2 — Supporting</x:t>
        </x:is>
      </x:c>
      <x:c r="J61" s="231" t="inlineStr">
        <x:is>
          <x:t xml:space="preserve">Medium</x:t>
        </x:is>
      </x:c>
      <x:c r="K61" s="231" t="inlineStr">
        <x:is>
          <x:t xml:space="preserve">Common</x:t>
        </x:is>
      </x:c>
      <x:c r="L61" s="231" t="inlineStr">
        <x:is>
          <x:t xml:space="preserve">No</x:t>
        </x:is>
      </x:c>
      <x:c r="M61" s="231" t="inlineStr">
        <x:is>
          <x:t xml:space="preserve">Judges 13 | Judges period | Shared canon</x:t>
        </x:is>
      </x:c>
      <x:c r="N61" s="231" t="inlineStr">
        <x:is>
          <x:t xml:space="preserve">Samson; Manoah’s wife</x:t>
        </x:is>
      </x:c>
      <x:c r="O61" s="231" t="inlineStr">
        <x:is>
          <x:t xml:space="preserve">Idea</x:t>
        </x:is>
      </x:c>
      <x:c r="P61" s="231" t="n"/>
      <x:c r="Q61" s="231" t="inlineStr">
        <x:is>
          <x:t xml:space="preserve">Deferred from the 100-card first-pass active set; reconsider in a later expansion/deep-catalog pass.</x:t>
        </x:is>
      </x:c>
      <x:c r="R61" s="231" t="n"/>
      <x:c r="S61" s="231" t="n"/>
      <x:c r="T61" s="231" t="n"/>
      <x:c r="U61" s="205" t="n"/>
    </x:row>
    <x:row r="62" s="202" customFormat="1" ht="25.5" customHeight="1">
      <x:c r="A62" s="231" t="inlineStr">
        <x:is>
          <x:t xml:space="preserve">Biblical People</x:t>
        </x:is>
      </x:c>
      <x:c r="B62" s="231" t="inlineStr">
        <x:is>
          <x:t xml:space="preserve">BP-125</x:t>
        </x:is>
      </x:c>
      <x:c r="C62" s="231" t="inlineStr">
        <x:is>
          <x:t xml:space="preserve">Delilah</x:t>
        </x:is>
      </x:c>
      <x:c r="D62" s="231" t="inlineStr">
        <x:is>
          <x:t xml:space="preserve">Scripture</x:t>
        </x:is>
      </x:c>
      <x:c r="E62" s="231" t="inlineStr">
        <x:is>
          <x:t xml:space="preserve">Biblical People — Shared Canon</x:t>
        </x:is>
      </x:c>
      <x:c r="F62" s="231" t="inlineStr">
        <x:is>
          <x:t xml:space="preserve">Person</x:t>
        </x:is>
      </x:c>
      <x:c r="G62" s="231" t="inlineStr">
        <x:is>
          <x:t xml:space="preserve">Woman bribed by Philistine rulers to discover the source of Samson’s strength.</x:t>
        </x:is>
      </x:c>
      <x:c r="H62" s="231" t="n">
        <x:v>2</x:v>
      </x:c>
      <x:c r="I62" s="231" t="inlineStr">
        <x:is>
          <x:t xml:space="preserve">2 — Supporting</x:t>
        </x:is>
      </x:c>
      <x:c r="J62" s="231" t="inlineStr">
        <x:is>
          <x:t xml:space="preserve">Medium</x:t>
        </x:is>
      </x:c>
      <x:c r="K62" s="231" t="inlineStr">
        <x:is>
          <x:t xml:space="preserve">Common</x:t>
        </x:is>
      </x:c>
      <x:c r="L62" s="231" t="inlineStr">
        <x:is>
          <x:t xml:space="preserve">No</x:t>
        </x:is>
      </x:c>
      <x:c r="M62" s="231" t="inlineStr">
        <x:is>
          <x:t xml:space="preserve">Judges 16 | Judges period | Shared canon</x:t>
        </x:is>
      </x:c>
      <x:c r="N62" s="231" t="inlineStr">
        <x:is>
          <x:t xml:space="preserve">Samson; Philistines</x:t>
        </x:is>
      </x:c>
      <x:c r="O62" s="231" t="inlineStr">
        <x:is>
          <x:t xml:space="preserve">Idea</x:t>
        </x:is>
      </x:c>
      <x:c r="P62" s="231" t="n"/>
      <x:c r="Q62" s="231" t="inlineStr">
        <x:is>
          <x:t xml:space="preserve">Deferred from the 100-card first-pass active set; reconsider in a later expansion/deep-catalog pass.</x:t>
        </x:is>
      </x:c>
      <x:c r="R62" s="231" t="n"/>
      <x:c r="S62" s="231" t="n"/>
      <x:c r="T62" s="231" t="n"/>
      <x:c r="U62" s="205" t="n"/>
    </x:row>
    <x:row r="63" s="202" customFormat="1" ht="25.5" customHeight="1">
      <x:c r="A63" s="231" t="inlineStr">
        <x:is>
          <x:t xml:space="preserve">Biblical People</x:t>
        </x:is>
      </x:c>
      <x:c r="B63" s="231" t="inlineStr">
        <x:is>
          <x:t xml:space="preserve">BP-126</x:t>
        </x:is>
      </x:c>
      <x:c r="C63" s="231" t="inlineStr">
        <x:is>
          <x:t xml:space="preserve">Micah of Ephraim</x:t>
        </x:is>
      </x:c>
      <x:c r="D63" s="231" t="inlineStr">
        <x:is>
          <x:t xml:space="preserve">Scripture</x:t>
        </x:is>
      </x:c>
      <x:c r="E63" s="231" t="inlineStr">
        <x:is>
          <x:t xml:space="preserve">Biblical People — Shared Canon</x:t>
        </x:is>
      </x:c>
      <x:c r="F63" s="231" t="inlineStr">
        <x:is>
          <x:t xml:space="preserve">Person</x:t>
        </x:is>
      </x:c>
      <x:c r="G63" s="231" t="inlineStr">
        <x:is>
          <x:t xml:space="preserve">Man whose private shrine and hired Levite illustrate religious disorder late in Judges.</x:t>
        </x:is>
      </x:c>
      <x:c r="H63" s="231" t="n">
        <x:v>2</x:v>
      </x:c>
      <x:c r="I63" s="231" t="inlineStr">
        <x:is>
          <x:t xml:space="preserve">2 — Supporting</x:t>
        </x:is>
      </x:c>
      <x:c r="J63" s="231" t="inlineStr">
        <x:is>
          <x:t xml:space="preserve">Medium</x:t>
        </x:is>
      </x:c>
      <x:c r="K63" s="231" t="inlineStr">
        <x:is>
          <x:t xml:space="preserve">Common</x:t>
        </x:is>
      </x:c>
      <x:c r="L63" s="231" t="inlineStr">
        <x:is>
          <x:t xml:space="preserve">No</x:t>
        </x:is>
      </x:c>
      <x:c r="M63" s="231" t="inlineStr">
        <x:is>
          <x:t xml:space="preserve">Judges 17–18 | Judges period | Shared canon</x:t>
        </x:is>
      </x:c>
      <x:c r="N63" s="231" t="inlineStr">
        <x:is>
          <x:t xml:space="preserve">Danites; Levite of Judges 17–18</x:t>
        </x:is>
      </x:c>
      <x:c r="O63" s="231" t="inlineStr">
        <x:is>
          <x:t xml:space="preserve">Idea</x:t>
        </x:is>
      </x:c>
      <x:c r="P63" s="231" t="n"/>
      <x:c r="Q63" s="231" t="inlineStr">
        <x:is>
          <x:t xml:space="preserve">Deferred from the 100-card first-pass active set; reconsider in a later expansion/deep-catalog pass.</x:t>
        </x:is>
      </x:c>
      <x:c r="R63" s="231" t="n"/>
      <x:c r="S63" s="231" t="n"/>
      <x:c r="T63" s="231" t="n"/>
      <x:c r="U63" s="205" t="n"/>
    </x:row>
    <x:row r="64" s="202" customFormat="1" ht="25.5" customHeight="1">
      <x:c r="A64" s="231" t="inlineStr">
        <x:is>
          <x:t xml:space="preserve">Biblical People</x:t>
        </x:is>
      </x:c>
      <x:c r="B64" s="231" t="inlineStr">
        <x:is>
          <x:t xml:space="preserve">BP-129</x:t>
        </x:is>
      </x:c>
      <x:c r="C64" s="231" t="inlineStr">
        <x:is>
          <x:t xml:space="preserve">Orpah</x:t>
        </x:is>
      </x:c>
      <x:c r="D64" s="231" t="inlineStr">
        <x:is>
          <x:t xml:space="preserve">Scripture</x:t>
        </x:is>
      </x:c>
      <x:c r="E64" s="231" t="inlineStr">
        <x:is>
          <x:t xml:space="preserve">Biblical People — Shared Canon</x:t>
        </x:is>
      </x:c>
      <x:c r="F64" s="231" t="inlineStr">
        <x:is>
          <x:t xml:space="preserve">Person</x:t>
        </x:is>
      </x:c>
      <x:c r="G64" s="231" t="inlineStr">
        <x:is>
          <x:t xml:space="preserve">Moabite widow who parts from Naomi while Ruth remains with her.</x:t>
        </x:is>
      </x:c>
      <x:c r="H64" s="231" t="n">
        <x:v>2</x:v>
      </x:c>
      <x:c r="I64" s="231" t="inlineStr">
        <x:is>
          <x:t xml:space="preserve">2 — Supporting</x:t>
        </x:is>
      </x:c>
      <x:c r="J64" s="231" t="inlineStr">
        <x:is>
          <x:t xml:space="preserve">Medium</x:t>
        </x:is>
      </x:c>
      <x:c r="K64" s="231" t="inlineStr">
        <x:is>
          <x:t xml:space="preserve">Common</x:t>
        </x:is>
      </x:c>
      <x:c r="L64" s="231" t="inlineStr">
        <x:is>
          <x:t xml:space="preserve">No</x:t>
        </x:is>
      </x:c>
      <x:c r="M64" s="231" t="inlineStr">
        <x:is>
          <x:t xml:space="preserve">Ruth 1 | Judges period | Shared canon</x:t>
        </x:is>
      </x:c>
      <x:c r="N64" s="231" t="inlineStr">
        <x:is>
          <x:t xml:space="preserve">Naomi; Ruth</x:t>
        </x:is>
      </x:c>
      <x:c r="O64" s="231" t="inlineStr">
        <x:is>
          <x:t xml:space="preserve">Idea</x:t>
        </x:is>
      </x:c>
      <x:c r="P64" s="231" t="n"/>
      <x:c r="Q64" s="231" t="inlineStr">
        <x:is>
          <x:t xml:space="preserve">Deferred from the 100-card first-pass active set; reconsider in a later expansion/deep-catalog pass.</x:t>
        </x:is>
      </x:c>
      <x:c r="R64" s="231" t="n"/>
      <x:c r="S64" s="231" t="n"/>
      <x:c r="T64" s="231" t="n"/>
      <x:c r="U64" s="205" t="n"/>
    </x:row>
    <x:row r="65" s="202" customFormat="1" ht="25.5" customHeight="1">
      <x:c r="A65" s="231" t="inlineStr">
        <x:is>
          <x:t xml:space="preserve">Biblical People</x:t>
        </x:is>
      </x:c>
      <x:c r="B65" s="231" t="inlineStr">
        <x:is>
          <x:t xml:space="preserve">BP-132</x:t>
        </x:is>
      </x:c>
      <x:c r="C65" s="231" t="inlineStr">
        <x:is>
          <x:t xml:space="preserve">Hophni</x:t>
        </x:is>
      </x:c>
      <x:c r="D65" s="231" t="inlineStr">
        <x:is>
          <x:t xml:space="preserve">Scripture</x:t>
        </x:is>
      </x:c>
      <x:c r="E65" s="231" t="inlineStr">
        <x:is>
          <x:t xml:space="preserve">Biblical People — Shared Canon</x:t>
        </x:is>
      </x:c>
      <x:c r="F65" s="231" t="inlineStr">
        <x:is>
          <x:t xml:space="preserve">Person</x:t>
        </x:is>
      </x:c>
      <x:c r="G65" s="231" t="inlineStr">
        <x:is>
          <x:t xml:space="preserve">Son of Eli whose corrupt priestly behavior contributes to the judgment on Eli’s house.</x:t>
        </x:is>
      </x:c>
      <x:c r="H65" s="231" t="n">
        <x:v>2</x:v>
      </x:c>
      <x:c r="I65" s="231" t="inlineStr">
        <x:is>
          <x:t xml:space="preserve">2 — Supporting</x:t>
        </x:is>
      </x:c>
      <x:c r="J65" s="231" t="inlineStr">
        <x:is>
          <x:t xml:space="preserve">Medium</x:t>
        </x:is>
      </x:c>
      <x:c r="K65" s="231" t="inlineStr">
        <x:is>
          <x:t xml:space="preserve">Common</x:t>
        </x:is>
      </x:c>
      <x:c r="L65" s="231" t="inlineStr">
        <x:is>
          <x:t xml:space="preserve">No</x:t>
        </x:is>
      </x:c>
      <x:c r="M65" s="231" t="inlineStr">
        <x:is>
          <x:t xml:space="preserve">1 Samuel 2–4 | Transition to monarchy | Shared canon</x:t>
        </x:is>
      </x:c>
      <x:c r="N65" s="231" t="inlineStr">
        <x:is>
          <x:t xml:space="preserve">Eli; Phinehas son of Eli</x:t>
        </x:is>
      </x:c>
      <x:c r="O65" s="231" t="inlineStr">
        <x:is>
          <x:t xml:space="preserve">Idea</x:t>
        </x:is>
      </x:c>
      <x:c r="P65" s="231" t="n"/>
      <x:c r="Q65" s="231" t="inlineStr">
        <x:is>
          <x:t xml:space="preserve">Deferred from the 100-card first-pass active set; reconsider in a later expansion/deep-catalog pass.</x:t>
        </x:is>
      </x:c>
      <x:c r="R65" s="231" t="n"/>
      <x:c r="S65" s="231" t="n"/>
      <x:c r="T65" s="231" t="n"/>
      <x:c r="U65" s="205" t="n"/>
    </x:row>
    <x:row r="66" s="202" customFormat="1" ht="25.5" customHeight="1">
      <x:c r="A66" s="231" t="inlineStr">
        <x:is>
          <x:t xml:space="preserve">Biblical People</x:t>
        </x:is>
      </x:c>
      <x:c r="B66" s="231" t="inlineStr">
        <x:is>
          <x:t xml:space="preserve">BP-133</x:t>
        </x:is>
      </x:c>
      <x:c r="C66" s="231" t="inlineStr">
        <x:is>
          <x:t xml:space="preserve">Phinehas, Son of Eli</x:t>
        </x:is>
      </x:c>
      <x:c r="D66" s="231" t="inlineStr">
        <x:is>
          <x:t xml:space="preserve">Scripture</x:t>
        </x:is>
      </x:c>
      <x:c r="E66" s="231" t="inlineStr">
        <x:is>
          <x:t xml:space="preserve">Biblical People — Shared Canon</x:t>
        </x:is>
      </x:c>
      <x:c r="F66" s="231" t="inlineStr">
        <x:is>
          <x:t xml:space="preserve">Person</x:t>
        </x:is>
      </x:c>
      <x:c r="G66" s="231" t="inlineStr">
        <x:is>
          <x:t xml:space="preserve">Son of Eli and brother of Hophni who dies when the ark is captured.</x:t>
        </x:is>
      </x:c>
      <x:c r="H66" s="231" t="n">
        <x:v>2</x:v>
      </x:c>
      <x:c r="I66" s="231" t="inlineStr">
        <x:is>
          <x:t xml:space="preserve">2 — Supporting</x:t>
        </x:is>
      </x:c>
      <x:c r="J66" s="231" t="inlineStr">
        <x:is>
          <x:t xml:space="preserve">Medium</x:t>
        </x:is>
      </x:c>
      <x:c r="K66" s="231" t="inlineStr">
        <x:is>
          <x:t xml:space="preserve">Common</x:t>
        </x:is>
      </x:c>
      <x:c r="L66" s="231" t="inlineStr">
        <x:is>
          <x:t xml:space="preserve">No</x:t>
        </x:is>
      </x:c>
      <x:c r="M66" s="231" t="inlineStr">
        <x:is>
          <x:t xml:space="preserve">1 Samuel 1–4 | Transition to monarchy | Shared canon</x:t>
        </x:is>
      </x:c>
      <x:c r="N66" s="231" t="inlineStr">
        <x:is>
          <x:t xml:space="preserve">Eli; Hophni; Ichabod</x:t>
        </x:is>
      </x:c>
      <x:c r="O66" s="231" t="inlineStr">
        <x:is>
          <x:t xml:space="preserve">Idea</x:t>
        </x:is>
      </x:c>
      <x:c r="P66" s="231" t="n"/>
      <x:c r="Q66" s="231" t="inlineStr">
        <x:is>
          <x:t xml:space="preserve">Deferred from the 100-card first-pass active set; reconsider in a later expansion/deep-catalog pass.</x:t>
        </x:is>
      </x:c>
      <x:c r="R66" s="231" t="n"/>
      <x:c r="S66" s="231" t="n"/>
      <x:c r="T66" s="231" t="n"/>
      <x:c r="U66" s="205" t="n"/>
    </x:row>
    <x:row r="67" s="202" customFormat="1" ht="25.5" customHeight="1">
      <x:c r="A67" s="231" t="inlineStr">
        <x:is>
          <x:t xml:space="preserve">Biblical People</x:t>
        </x:is>
      </x:c>
      <x:c r="B67" s="231" t="inlineStr">
        <x:is>
          <x:t xml:space="preserve">BP-134</x:t>
        </x:is>
      </x:c>
      <x:c r="C67" s="231" t="inlineStr">
        <x:is>
          <x:t xml:space="preserve">Ichabod</x:t>
        </x:is>
      </x:c>
      <x:c r="D67" s="231" t="inlineStr">
        <x:is>
          <x:t xml:space="preserve">Scripture</x:t>
        </x:is>
      </x:c>
      <x:c r="E67" s="231" t="inlineStr">
        <x:is>
          <x:t xml:space="preserve">Biblical People — Shared Canon</x:t>
        </x:is>
      </x:c>
      <x:c r="F67" s="231" t="inlineStr">
        <x:is>
          <x:t xml:space="preserve">Person</x:t>
        </x:is>
      </x:c>
      <x:c r="G67" s="231" t="inlineStr">
        <x:is>
          <x:t xml:space="preserve">Son born to Phinehas’s wife as news arrives of the ark’s capture and family deaths.</x:t>
        </x:is>
      </x:c>
      <x:c r="H67" s="231" t="n">
        <x:v>2</x:v>
      </x:c>
      <x:c r="I67" s="231" t="inlineStr">
        <x:is>
          <x:t xml:space="preserve">2 — Supporting</x:t>
        </x:is>
      </x:c>
      <x:c r="J67" s="231" t="inlineStr">
        <x:is>
          <x:t xml:space="preserve">Medium</x:t>
        </x:is>
      </x:c>
      <x:c r="K67" s="231" t="inlineStr">
        <x:is>
          <x:t xml:space="preserve">Common</x:t>
        </x:is>
      </x:c>
      <x:c r="L67" s="231" t="inlineStr">
        <x:is>
          <x:t xml:space="preserve">No</x:t>
        </x:is>
      </x:c>
      <x:c r="M67" s="231" t="inlineStr">
        <x:is>
          <x:t xml:space="preserve">1 Samuel 4 | Transition to monarchy | Shared canon</x:t>
        </x:is>
      </x:c>
      <x:c r="N67" s="231" t="inlineStr">
        <x:is>
          <x:t xml:space="preserve">Phinehas son of Eli; Ark of the Covenant</x:t>
        </x:is>
      </x:c>
      <x:c r="O67" s="231" t="inlineStr">
        <x:is>
          <x:t xml:space="preserve">Idea</x:t>
        </x:is>
      </x:c>
      <x:c r="P67" s="231" t="n"/>
      <x:c r="Q67" s="231" t="inlineStr">
        <x:is>
          <x:t xml:space="preserve">Deferred from the 100-card first-pass active set; reconsider in a later expansion/deep-catalog pass.</x:t>
        </x:is>
      </x:c>
      <x:c r="R67" s="231" t="n"/>
      <x:c r="S67" s="231" t="n"/>
      <x:c r="T67" s="231" t="n"/>
      <x:c r="U67" s="205" t="n"/>
    </x:row>
    <x:row r="68" s="202" customFormat="1" ht="25.5" customHeight="1">
      <x:c r="A68" s="231" t="inlineStr">
        <x:is>
          <x:t xml:space="preserve">Biblical People</x:t>
        </x:is>
      </x:c>
      <x:c r="B68" s="231" t="inlineStr">
        <x:is>
          <x:t xml:space="preserve">BP-135</x:t>
        </x:is>
      </x:c>
      <x:c r="C68" s="231" t="inlineStr">
        <x:is>
          <x:t xml:space="preserve">Kish</x:t>
        </x:is>
      </x:c>
      <x:c r="D68" s="231" t="inlineStr">
        <x:is>
          <x:t xml:space="preserve">Scripture</x:t>
        </x:is>
      </x:c>
      <x:c r="E68" s="231" t="inlineStr">
        <x:is>
          <x:t xml:space="preserve">Biblical People — Shared Canon</x:t>
        </x:is>
      </x:c>
      <x:c r="F68" s="231" t="inlineStr">
        <x:is>
          <x:t xml:space="preserve">Person</x:t>
        </x:is>
      </x:c>
      <x:c r="G68" s="231" t="inlineStr">
        <x:is>
          <x:t xml:space="preserve">Father of Saul from the tribe of Benjamin.</x:t>
        </x:is>
      </x:c>
      <x:c r="H68" s="231" t="n">
        <x:v>2</x:v>
      </x:c>
      <x:c r="I68" s="231" t="inlineStr">
        <x:is>
          <x:t xml:space="preserve">2 — Supporting</x:t>
        </x:is>
      </x:c>
      <x:c r="J68" s="231" t="inlineStr">
        <x:is>
          <x:t xml:space="preserve">Medium</x:t>
        </x:is>
      </x:c>
      <x:c r="K68" s="231" t="inlineStr">
        <x:is>
          <x:t xml:space="preserve">Common</x:t>
        </x:is>
      </x:c>
      <x:c r="L68" s="231" t="inlineStr">
        <x:is>
          <x:t xml:space="preserve">No</x:t>
        </x:is>
      </x:c>
      <x:c r="M68" s="231" t="inlineStr">
        <x:is>
          <x:t xml:space="preserve">1 Samuel 9–10 | Early monarchy | Shared canon</x:t>
        </x:is>
      </x:c>
      <x:c r="N68" s="231" t="inlineStr">
        <x:is>
          <x:t xml:space="preserve">Saul; Benjamin</x:t>
        </x:is>
      </x:c>
      <x:c r="O68" s="231" t="inlineStr">
        <x:is>
          <x:t xml:space="preserve">Idea</x:t>
        </x:is>
      </x:c>
      <x:c r="P68" s="231" t="n"/>
      <x:c r="Q68" s="231" t="inlineStr">
        <x:is>
          <x:t xml:space="preserve">Deferred from the 100-card first-pass active set; reconsider in a later expansion/deep-catalog pass.</x:t>
        </x:is>
      </x:c>
      <x:c r="R68" s="231" t="n"/>
      <x:c r="S68" s="231" t="n"/>
      <x:c r="T68" s="231" t="n"/>
      <x:c r="U68" s="205" t="n"/>
    </x:row>
    <x:row r="69" s="202" customFormat="1" ht="25.5" customHeight="1">
      <x:c r="A69" s="231" t="inlineStr">
        <x:is>
          <x:t xml:space="preserve">Biblical People</x:t>
        </x:is>
      </x:c>
      <x:c r="B69" s="231" t="inlineStr">
        <x:is>
          <x:t xml:space="preserve">BP-136</x:t>
        </x:is>
      </x:c>
      <x:c r="C69" s="231" t="inlineStr">
        <x:is>
          <x:t xml:space="preserve">Michal</x:t>
        </x:is>
      </x:c>
      <x:c r="D69" s="231" t="inlineStr">
        <x:is>
          <x:t xml:space="preserve">Scripture</x:t>
        </x:is>
      </x:c>
      <x:c r="E69" s="231" t="inlineStr">
        <x:is>
          <x:t xml:space="preserve">Biblical People — Shared Canon</x:t>
        </x:is>
      </x:c>
      <x:c r="F69" s="231" t="inlineStr">
        <x:is>
          <x:t xml:space="preserve">Person</x:t>
        </x:is>
      </x:c>
      <x:c r="G69" s="231" t="inlineStr">
        <x:is>
          <x:t xml:space="preserve">Daughter of Saul and wife of David; her story reflects political marriage, rescue, and later estrangement.</x:t>
        </x:is>
      </x:c>
      <x:c r="H69" s="231" t="n">
        <x:v>2</x:v>
      </x:c>
      <x:c r="I69" s="231" t="inlineStr">
        <x:is>
          <x:t xml:space="preserve">2 — Supporting</x:t>
        </x:is>
      </x:c>
      <x:c r="J69" s="231" t="inlineStr">
        <x:is>
          <x:t xml:space="preserve">Medium</x:t>
        </x:is>
      </x:c>
      <x:c r="K69" s="231" t="inlineStr">
        <x:is>
          <x:t xml:space="preserve">Common</x:t>
        </x:is>
      </x:c>
      <x:c r="L69" s="231" t="inlineStr">
        <x:is>
          <x:t xml:space="preserve">No</x:t>
        </x:is>
      </x:c>
      <x:c r="M69" s="231" t="inlineStr">
        <x:is>
          <x:t xml:space="preserve">1 Samuel 18–19, 25; 2 Samuel 3, 6 | United monarchy | Shared canon</x:t>
        </x:is>
      </x:c>
      <x:c r="N69" s="231" t="inlineStr">
        <x:is>
          <x:t xml:space="preserve">Saul; David; Jonathan</x:t>
        </x:is>
      </x:c>
      <x:c r="O69" s="231" t="inlineStr">
        <x:is>
          <x:t xml:space="preserve">Idea</x:t>
        </x:is>
      </x:c>
      <x:c r="P69" s="231" t="n"/>
      <x:c r="Q69" s="231" t="inlineStr">
        <x:is>
          <x:t xml:space="preserve">Deferred from the 100-card first-pass active set; reconsider in a later expansion/deep-catalog pass.</x:t>
        </x:is>
      </x:c>
      <x:c r="R69" s="231" t="n"/>
      <x:c r="S69" s="231" t="n"/>
      <x:c r="T69" s="231" t="n"/>
      <x:c r="U69" s="205" t="n"/>
    </x:row>
    <x:row r="70" s="202" customFormat="1" ht="25.5" customHeight="1">
      <x:c r="A70" s="231" t="inlineStr">
        <x:is>
          <x:t xml:space="preserve">Biblical People</x:t>
        </x:is>
      </x:c>
      <x:c r="B70" s="231" t="inlineStr">
        <x:is>
          <x:t xml:space="preserve">BP-137</x:t>
        </x:is>
      </x:c>
      <x:c r="C70" s="231" t="inlineStr">
        <x:is>
          <x:t xml:space="preserve">Abner</x:t>
        </x:is>
      </x:c>
      <x:c r="D70" s="231" t="inlineStr">
        <x:is>
          <x:t xml:space="preserve">Scripture</x:t>
        </x:is>
      </x:c>
      <x:c r="E70" s="231" t="inlineStr">
        <x:is>
          <x:t xml:space="preserve">Biblical People — Shared Canon</x:t>
        </x:is>
      </x:c>
      <x:c r="F70" s="231" t="inlineStr">
        <x:is>
          <x:t xml:space="preserve">Person</x:t>
        </x:is>
      </x:c>
      <x:c r="G70" s="231" t="inlineStr">
        <x:is>
          <x:t xml:space="preserve">Commander of Saul’s army who later supports Ish-bosheth before negotiating with David.</x:t>
        </x:is>
      </x:c>
      <x:c r="H70" s="231" t="n">
        <x:v>2</x:v>
      </x:c>
      <x:c r="I70" s="231" t="inlineStr">
        <x:is>
          <x:t xml:space="preserve">2 — Supporting</x:t>
        </x:is>
      </x:c>
      <x:c r="J70" s="231" t="inlineStr">
        <x:is>
          <x:t xml:space="preserve">Medium</x:t>
        </x:is>
      </x:c>
      <x:c r="K70" s="231" t="inlineStr">
        <x:is>
          <x:t xml:space="preserve">Common</x:t>
        </x:is>
      </x:c>
      <x:c r="L70" s="231" t="inlineStr">
        <x:is>
          <x:t xml:space="preserve">No</x:t>
        </x:is>
      </x:c>
      <x:c r="M70" s="231" t="inlineStr">
        <x:is>
          <x:t xml:space="preserve">1 Samuel 14–26; 2 Samuel 2–3 | Early united monarchy | Shared canon</x:t>
        </x:is>
      </x:c>
      <x:c r="N70" s="231" t="inlineStr">
        <x:is>
          <x:t xml:space="preserve">Saul; Ish-bosheth; David; Joab</x:t>
        </x:is>
      </x:c>
      <x:c r="O70" s="231" t="inlineStr">
        <x:is>
          <x:t xml:space="preserve">Idea</x:t>
        </x:is>
      </x:c>
      <x:c r="P70" s="231" t="n"/>
      <x:c r="Q70" s="231" t="inlineStr">
        <x:is>
          <x:t xml:space="preserve">Deferred from the 100-card first-pass active set; reconsider in a later expansion/deep-catalog pass.</x:t>
        </x:is>
      </x:c>
      <x:c r="R70" s="231" t="n"/>
      <x:c r="S70" s="231" t="n"/>
      <x:c r="T70" s="231" t="n"/>
      <x:c r="U70" s="205" t="n"/>
    </x:row>
    <x:row r="71" s="202" customFormat="1" ht="25.5" customHeight="1">
      <x:c r="A71" s="231" t="inlineStr">
        <x:is>
          <x:t xml:space="preserve">Biblical People</x:t>
        </x:is>
      </x:c>
      <x:c r="B71" s="231" t="inlineStr">
        <x:is>
          <x:t xml:space="preserve">BP-139</x:t>
        </x:is>
      </x:c>
      <x:c r="C71" s="231" t="inlineStr">
        <x:is>
          <x:t xml:space="preserve">Jesse</x:t>
        </x:is>
      </x:c>
      <x:c r="D71" s="231" t="inlineStr">
        <x:is>
          <x:t xml:space="preserve">Scripture</x:t>
        </x:is>
      </x:c>
      <x:c r="E71" s="231" t="inlineStr">
        <x:is>
          <x:t xml:space="preserve">Biblical People — Shared Canon</x:t>
        </x:is>
      </x:c>
      <x:c r="F71" s="231" t="inlineStr">
        <x:is>
          <x:t xml:space="preserve">Person</x:t>
        </x:is>
      </x:c>
      <x:c r="G71" s="231" t="inlineStr">
        <x:is>
          <x:t xml:space="preserve">Father of David whose household becomes the setting for David’s anointing.</x:t>
        </x:is>
      </x:c>
      <x:c r="H71" s="231" t="n">
        <x:v>3</x:v>
      </x:c>
      <x:c r="I71" s="231" t="inlineStr">
        <x:is>
          <x:t xml:space="preserve">3 — Significant</x:t>
        </x:is>
      </x:c>
      <x:c r="J71" s="231" t="inlineStr">
        <x:is>
          <x:t xml:space="preserve">Medium</x:t>
        </x:is>
      </x:c>
      <x:c r="K71" s="231" t="inlineStr">
        <x:is>
          <x:t xml:space="preserve">Uncommon</x:t>
        </x:is>
      </x:c>
      <x:c r="L71" s="231" t="inlineStr">
        <x:is>
          <x:t xml:space="preserve">No</x:t>
        </x:is>
      </x:c>
      <x:c r="M71" s="231" t="inlineStr">
        <x:is>
          <x:t xml:space="preserve">1 Samuel 16–17; Ruth 4 | Early united monarchy | Shared canon</x:t>
        </x:is>
      </x:c>
      <x:c r="N71" s="231" t="inlineStr">
        <x:is>
          <x:t xml:space="preserve">David; Samuel; Ruth; Boaz</x:t>
        </x:is>
      </x:c>
      <x:c r="O71" s="231" t="inlineStr">
        <x:is>
          <x:t xml:space="preserve">Idea</x:t>
        </x:is>
      </x:c>
      <x:c r="P71" s="231" t="n"/>
      <x:c r="Q71" s="231" t="inlineStr">
        <x:is>
          <x:t xml:space="preserve">Deferred from the 100-card first-pass active set; reconsider in a later expansion/deep-catalog pass.</x:t>
        </x:is>
      </x:c>
      <x:c r="R71" s="231" t="n"/>
      <x:c r="S71" s="231" t="n"/>
      <x:c r="T71" s="231" t="n"/>
      <x:c r="U71" s="205" t="n"/>
    </x:row>
    <x:row r="72" s="202" customFormat="1" ht="25.5" customHeight="1">
      <x:c r="A72" s="231" t="inlineStr">
        <x:is>
          <x:t xml:space="preserve">Biblical People</x:t>
        </x:is>
      </x:c>
      <x:c r="B72" s="231" t="inlineStr">
        <x:is>
          <x:t xml:space="preserve">BP-140</x:t>
        </x:is>
      </x:c>
      <x:c r="C72" s="231" t="inlineStr">
        <x:is>
          <x:t xml:space="preserve">Joab</x:t>
        </x:is>
      </x:c>
      <x:c r="D72" s="231" t="inlineStr">
        <x:is>
          <x:t xml:space="preserve">Scripture</x:t>
        </x:is>
      </x:c>
      <x:c r="E72" s="231" t="inlineStr">
        <x:is>
          <x:t xml:space="preserve">Biblical People — Shared Canon</x:t>
        </x:is>
      </x:c>
      <x:c r="F72" s="231" t="inlineStr">
        <x:is>
          <x:t xml:space="preserve">Person</x:t>
        </x:is>
      </x:c>
      <x:c r="G72" s="231" t="inlineStr">
        <x:is>
          <x:t xml:space="preserve">David’s powerful commander whose loyalty, violence, and political maneuvering shape the reign.</x:t>
        </x:is>
      </x:c>
      <x:c r="H72" s="231" t="n">
        <x:v>3</x:v>
      </x:c>
      <x:c r="I72" s="231" t="inlineStr">
        <x:is>
          <x:t xml:space="preserve">3 — Significant</x:t>
        </x:is>
      </x:c>
      <x:c r="J72" s="231" t="inlineStr">
        <x:is>
          <x:t xml:space="preserve">Medium</x:t>
        </x:is>
      </x:c>
      <x:c r="K72" s="231" t="inlineStr">
        <x:is>
          <x:t xml:space="preserve">Uncommon</x:t>
        </x:is>
      </x:c>
      <x:c r="L72" s="231" t="inlineStr">
        <x:is>
          <x:t xml:space="preserve">No</x:t>
        </x:is>
      </x:c>
      <x:c r="M72" s="231" t="inlineStr">
        <x:is>
          <x:t xml:space="preserve">2 Samuel; 1 Kings 1–2 | United monarchy | Shared canon</x:t>
        </x:is>
      </x:c>
      <x:c r="N72" s="231" t="inlineStr">
        <x:is>
          <x:t xml:space="preserve">David; Abishai; Asahel; Abner; Absalom</x:t>
        </x:is>
      </x:c>
      <x:c r="O72" s="231" t="inlineStr">
        <x:is>
          <x:t xml:space="preserve">Idea</x:t>
        </x:is>
      </x:c>
      <x:c r="P72" s="231" t="n"/>
      <x:c r="Q72" s="231" t="inlineStr">
        <x:is>
          <x:t xml:space="preserve">Deferred from the 100-card first-pass active set; reconsider in a later expansion/deep-catalog pass.</x:t>
        </x:is>
      </x:c>
      <x:c r="R72" s="231" t="n"/>
      <x:c r="S72" s="231" t="n"/>
      <x:c r="T72" s="231" t="n"/>
      <x:c r="U72" s="205" t="n"/>
    </x:row>
    <x:row r="73" s="202" customFormat="1" ht="25.5" customHeight="1">
      <x:c r="A73" s="231" t="inlineStr">
        <x:is>
          <x:t xml:space="preserve">Biblical People</x:t>
        </x:is>
      </x:c>
      <x:c r="B73" s="231" t="inlineStr">
        <x:is>
          <x:t xml:space="preserve">BP-141</x:t>
        </x:is>
      </x:c>
      <x:c r="C73" s="231" t="inlineStr">
        <x:is>
          <x:t xml:space="preserve">Abishai</x:t>
        </x:is>
      </x:c>
      <x:c r="D73" s="231" t="inlineStr">
        <x:is>
          <x:t xml:space="preserve">Scripture</x:t>
        </x:is>
      </x:c>
      <x:c r="E73" s="231" t="inlineStr">
        <x:is>
          <x:t xml:space="preserve">Biblical People — Shared Canon</x:t>
        </x:is>
      </x:c>
      <x:c r="F73" s="231" t="inlineStr">
        <x:is>
          <x:t xml:space="preserve">Person</x:t>
        </x:is>
      </x:c>
      <x:c r="G73" s="231" t="inlineStr">
        <x:is>
          <x:t xml:space="preserve">Brother of Joab and one of David’s leading warriors.</x:t>
        </x:is>
      </x:c>
      <x:c r="H73" s="231" t="n">
        <x:v>2</x:v>
      </x:c>
      <x:c r="I73" s="231" t="inlineStr">
        <x:is>
          <x:t xml:space="preserve">2 — Supporting</x:t>
        </x:is>
      </x:c>
      <x:c r="J73" s="231" t="inlineStr">
        <x:is>
          <x:t xml:space="preserve">Medium</x:t>
        </x:is>
      </x:c>
      <x:c r="K73" s="231" t="inlineStr">
        <x:is>
          <x:t xml:space="preserve">Common</x:t>
        </x:is>
      </x:c>
      <x:c r="L73" s="231" t="inlineStr">
        <x:is>
          <x:t xml:space="preserve">No</x:t>
        </x:is>
      </x:c>
      <x:c r="M73" s="231" t="inlineStr">
        <x:is>
          <x:t xml:space="preserve">1 Samuel 26; 2 Samuel | United monarchy | Shared canon</x:t>
        </x:is>
      </x:c>
      <x:c r="N73" s="231" t="inlineStr">
        <x:is>
          <x:t xml:space="preserve">Joab; Asahel; David</x:t>
        </x:is>
      </x:c>
      <x:c r="O73" s="231" t="inlineStr">
        <x:is>
          <x:t xml:space="preserve">Idea</x:t>
        </x:is>
      </x:c>
      <x:c r="P73" s="231" t="n"/>
      <x:c r="Q73" s="231" t="inlineStr">
        <x:is>
          <x:t xml:space="preserve">Deferred from the 100-card first-pass active set; reconsider in a later expansion/deep-catalog pass.</x:t>
        </x:is>
      </x:c>
      <x:c r="R73" s="231" t="n"/>
      <x:c r="S73" s="231" t="n"/>
      <x:c r="T73" s="231" t="n"/>
      <x:c r="U73" s="205" t="n"/>
    </x:row>
    <x:row r="74" s="202" customFormat="1" ht="25.5" customHeight="1">
      <x:c r="A74" s="231" t="inlineStr">
        <x:is>
          <x:t xml:space="preserve">Biblical People</x:t>
        </x:is>
      </x:c>
      <x:c r="B74" s="231" t="inlineStr">
        <x:is>
          <x:t xml:space="preserve">BP-142</x:t>
        </x:is>
      </x:c>
      <x:c r="C74" s="231" t="inlineStr">
        <x:is>
          <x:t xml:space="preserve">Asahel</x:t>
        </x:is>
      </x:c>
      <x:c r="D74" s="231" t="inlineStr">
        <x:is>
          <x:t xml:space="preserve">Scripture</x:t>
        </x:is>
      </x:c>
      <x:c r="E74" s="231" t="inlineStr">
        <x:is>
          <x:t xml:space="preserve">Biblical People — Shared Canon</x:t>
        </x:is>
      </x:c>
      <x:c r="F74" s="231" t="inlineStr">
        <x:is>
          <x:t xml:space="preserve">Person</x:t>
        </x:is>
      </x:c>
      <x:c r="G74" s="231" t="inlineStr">
        <x:is>
          <x:t xml:space="preserve">Brother of Joab and Abishai whose death at Abner’s hands fuels later bloodshed.</x:t>
        </x:is>
      </x:c>
      <x:c r="H74" s="231" t="n">
        <x:v>2</x:v>
      </x:c>
      <x:c r="I74" s="231" t="inlineStr">
        <x:is>
          <x:t xml:space="preserve">2 — Supporting</x:t>
        </x:is>
      </x:c>
      <x:c r="J74" s="231" t="inlineStr">
        <x:is>
          <x:t xml:space="preserve">Medium</x:t>
        </x:is>
      </x:c>
      <x:c r="K74" s="231" t="inlineStr">
        <x:is>
          <x:t xml:space="preserve">Common</x:t>
        </x:is>
      </x:c>
      <x:c r="L74" s="231" t="inlineStr">
        <x:is>
          <x:t xml:space="preserve">No</x:t>
        </x:is>
      </x:c>
      <x:c r="M74" s="231" t="inlineStr">
        <x:is>
          <x:t xml:space="preserve">2 Samuel 2–3 | United monarchy | Shared canon</x:t>
        </x:is>
      </x:c>
      <x:c r="N74" s="231" t="inlineStr">
        <x:is>
          <x:t xml:space="preserve">Joab; Abishai; Abner</x:t>
        </x:is>
      </x:c>
      <x:c r="O74" s="231" t="inlineStr">
        <x:is>
          <x:t xml:space="preserve">Idea</x:t>
        </x:is>
      </x:c>
      <x:c r="P74" s="231" t="n"/>
      <x:c r="Q74" s="231" t="inlineStr">
        <x:is>
          <x:t xml:space="preserve">Deferred from the 100-card first-pass active set; reconsider in a later expansion/deep-catalog pass.</x:t>
        </x:is>
      </x:c>
      <x:c r="R74" s="231" t="n"/>
      <x:c r="S74" s="231" t="n"/>
      <x:c r="T74" s="231" t="n"/>
      <x:c r="U74" s="205" t="n"/>
    </x:row>
    <x:row r="75" s="202" customFormat="1" ht="25.5" customHeight="1">
      <x:c r="A75" s="231" t="inlineStr">
        <x:is>
          <x:t xml:space="preserve">Biblical People</x:t>
        </x:is>
      </x:c>
      <x:c r="B75" s="231" t="inlineStr">
        <x:is>
          <x:t xml:space="preserve">BP-144</x:t>
        </x:is>
      </x:c>
      <x:c r="C75" s="231" t="inlineStr">
        <x:is>
          <x:t xml:space="preserve">Nabal</x:t>
        </x:is>
      </x:c>
      <x:c r="D75" s="231" t="inlineStr">
        <x:is>
          <x:t xml:space="preserve">Scripture</x:t>
        </x:is>
      </x:c>
      <x:c r="E75" s="231" t="inlineStr">
        <x:is>
          <x:t xml:space="preserve">Biblical People — Shared Canon</x:t>
        </x:is>
      </x:c>
      <x:c r="F75" s="231" t="inlineStr">
        <x:is>
          <x:t xml:space="preserve">Person</x:t>
        </x:is>
      </x:c>
      <x:c r="G75" s="231" t="inlineStr">
        <x:is>
          <x:t xml:space="preserve">Wealthy man whose refusal to aid David creates the crisis resolved by Abigail.</x:t>
        </x:is>
      </x:c>
      <x:c r="H75" s="231" t="n">
        <x:v>2</x:v>
      </x:c>
      <x:c r="I75" s="231" t="inlineStr">
        <x:is>
          <x:t xml:space="preserve">2 — Supporting</x:t>
        </x:is>
      </x:c>
      <x:c r="J75" s="231" t="inlineStr">
        <x:is>
          <x:t xml:space="preserve">Medium</x:t>
        </x:is>
      </x:c>
      <x:c r="K75" s="231" t="inlineStr">
        <x:is>
          <x:t xml:space="preserve">Common</x:t>
        </x:is>
      </x:c>
      <x:c r="L75" s="231" t="inlineStr">
        <x:is>
          <x:t xml:space="preserve">No</x:t>
        </x:is>
      </x:c>
      <x:c r="M75" s="231" t="inlineStr">
        <x:is>
          <x:t xml:space="preserve">1 Samuel 25 | Early united monarchy | Shared canon</x:t>
        </x:is>
      </x:c>
      <x:c r="N75" s="231" t="inlineStr">
        <x:is>
          <x:t xml:space="preserve">Abigail; David</x:t>
        </x:is>
      </x:c>
      <x:c r="O75" s="231" t="inlineStr">
        <x:is>
          <x:t xml:space="preserve">Idea</x:t>
        </x:is>
      </x:c>
      <x:c r="P75" s="231" t="n"/>
      <x:c r="Q75" s="231" t="inlineStr">
        <x:is>
          <x:t xml:space="preserve">Deferred from the 100-card first-pass active set; reconsider in a later expansion/deep-catalog pass.</x:t>
        </x:is>
      </x:c>
      <x:c r="R75" s="231" t="n"/>
      <x:c r="S75" s="231" t="n"/>
      <x:c r="T75" s="231" t="n"/>
      <x:c r="U75" s="205" t="n"/>
    </x:row>
    <x:row r="76" s="202" customFormat="1" ht="25.5" customHeight="1">
      <x:c r="A76" s="231" t="inlineStr">
        <x:is>
          <x:t xml:space="preserve">Biblical People</x:t>
        </x:is>
      </x:c>
      <x:c r="B76" s="231" t="inlineStr">
        <x:is>
          <x:t xml:space="preserve">BP-146</x:t>
        </x:is>
      </x:c>
      <x:c r="C76" s="231" t="inlineStr">
        <x:is>
          <x:t xml:space="preserve">Uriah the Hittite</x:t>
        </x:is>
      </x:c>
      <x:c r="D76" s="231" t="inlineStr">
        <x:is>
          <x:t xml:space="preserve">Scripture</x:t>
        </x:is>
      </x:c>
      <x:c r="E76" s="231" t="inlineStr">
        <x:is>
          <x:t xml:space="preserve">Biblical People — Shared Canon</x:t>
        </x:is>
      </x:c>
      <x:c r="F76" s="231" t="inlineStr">
        <x:is>
          <x:t xml:space="preserve">Person</x:t>
        </x:is>
      </x:c>
      <x:c r="G76" s="231" t="inlineStr">
        <x:is>
          <x:t xml:space="preserve">Loyal soldier killed through David’s scheme after David’s adultery with Bathsheba.</x:t>
        </x:is>
      </x:c>
      <x:c r="H76" s="231" t="n">
        <x:v>3</x:v>
      </x:c>
      <x:c r="I76" s="231" t="inlineStr">
        <x:is>
          <x:t xml:space="preserve">3 — Significant</x:t>
        </x:is>
      </x:c>
      <x:c r="J76" s="231" t="inlineStr">
        <x:is>
          <x:t xml:space="preserve">Medium</x:t>
        </x:is>
      </x:c>
      <x:c r="K76" s="231" t="inlineStr">
        <x:is>
          <x:t xml:space="preserve">Uncommon</x:t>
        </x:is>
      </x:c>
      <x:c r="L76" s="231" t="inlineStr">
        <x:is>
          <x:t xml:space="preserve">No</x:t>
        </x:is>
      </x:c>
      <x:c r="M76" s="231" t="inlineStr">
        <x:is>
          <x:t xml:space="preserve">2 Samuel 11–12 | United monarchy | Shared canon</x:t>
        </x:is>
      </x:c>
      <x:c r="N76" s="231" t="inlineStr">
        <x:is>
          <x:t xml:space="preserve">Bathsheba; David; Joab</x:t>
        </x:is>
      </x:c>
      <x:c r="O76" s="231" t="inlineStr">
        <x:is>
          <x:t xml:space="preserve">Idea</x:t>
        </x:is>
      </x:c>
      <x:c r="P76" s="231" t="n"/>
      <x:c r="Q76" s="231" t="inlineStr">
        <x:is>
          <x:t xml:space="preserve">Deferred from the 100-card first-pass active set; reconsider in a later expansion/deep-catalog pass.</x:t>
        </x:is>
      </x:c>
      <x:c r="R76" s="231" t="n"/>
      <x:c r="S76" s="231" t="n"/>
      <x:c r="T76" s="231" t="n"/>
      <x:c r="U76" s="205" t="n"/>
    </x:row>
    <x:row r="77" s="202" customFormat="1" ht="25.5" customHeight="1">
      <x:c r="A77" s="231" t="inlineStr">
        <x:is>
          <x:t xml:space="preserve">Biblical People</x:t>
        </x:is>
      </x:c>
      <x:c r="B77" s="231" t="inlineStr">
        <x:is>
          <x:t xml:space="preserve">BP-148</x:t>
        </x:is>
      </x:c>
      <x:c r="C77" s="231" t="inlineStr">
        <x:is>
          <x:t xml:space="preserve">Gad the Prophet</x:t>
        </x:is>
      </x:c>
      <x:c r="D77" s="231" t="inlineStr">
        <x:is>
          <x:t xml:space="preserve">Scripture</x:t>
        </x:is>
      </x:c>
      <x:c r="E77" s="231" t="inlineStr">
        <x:is>
          <x:t xml:space="preserve">Biblical People — Shared Canon</x:t>
        </x:is>
      </x:c>
      <x:c r="F77" s="231" t="inlineStr">
        <x:is>
          <x:t xml:space="preserve">Person</x:t>
        </x:is>
      </x:c>
      <x:c r="G77" s="231" t="inlineStr">
        <x:is>
          <x:t xml:space="preserve">Prophet and seer who advises David and delivers judgment after David’s census.</x:t>
        </x:is>
      </x:c>
      <x:c r="H77" s="231" t="n">
        <x:v>2</x:v>
      </x:c>
      <x:c r="I77" s="231" t="inlineStr">
        <x:is>
          <x:t xml:space="preserve">2 — Supporting</x:t>
        </x:is>
      </x:c>
      <x:c r="J77" s="231" t="inlineStr">
        <x:is>
          <x:t xml:space="preserve">Medium</x:t>
        </x:is>
      </x:c>
      <x:c r="K77" s="231" t="inlineStr">
        <x:is>
          <x:t xml:space="preserve">Common</x:t>
        </x:is>
      </x:c>
      <x:c r="L77" s="231" t="inlineStr">
        <x:is>
          <x:t xml:space="preserve">No</x:t>
        </x:is>
      </x:c>
      <x:c r="M77" s="231" t="inlineStr">
        <x:is>
          <x:t xml:space="preserve">1 Samuel 22; 2 Samuel 24; 1 Chronicles 21 | United monarchy | Shared canon</x:t>
        </x:is>
      </x:c>
      <x:c r="N77" s="231" t="inlineStr">
        <x:is>
          <x:t xml:space="preserve">David; Araunah</x:t>
        </x:is>
      </x:c>
      <x:c r="O77" s="231" t="inlineStr">
        <x:is>
          <x:t xml:space="preserve">Idea</x:t>
        </x:is>
      </x:c>
      <x:c r="P77" s="231" t="n"/>
      <x:c r="Q77" s="231" t="inlineStr">
        <x:is>
          <x:t xml:space="preserve">Deferred from the 100-card first-pass active set; reconsider in a later expansion/deep-catalog pass.</x:t>
        </x:is>
      </x:c>
      <x:c r="R77" s="231" t="n"/>
      <x:c r="S77" s="231" t="n"/>
      <x:c r="T77" s="231" t="n"/>
      <x:c r="U77" s="205" t="n"/>
    </x:row>
    <x:row r="78" s="202" customFormat="1" ht="25.5" customHeight="1">
      <x:c r="A78" s="231" t="inlineStr">
        <x:is>
          <x:t xml:space="preserve">Biblical People</x:t>
        </x:is>
      </x:c>
      <x:c r="B78" s="231" t="inlineStr">
        <x:is>
          <x:t xml:space="preserve">BP-150</x:t>
        </x:is>
      </x:c>
      <x:c r="C78" s="231" t="inlineStr">
        <x:is>
          <x:t xml:space="preserve">Amnon</x:t>
        </x:is>
      </x:c>
      <x:c r="D78" s="231" t="inlineStr">
        <x:is>
          <x:t xml:space="preserve">Scripture</x:t>
        </x:is>
      </x:c>
      <x:c r="E78" s="231" t="inlineStr">
        <x:is>
          <x:t xml:space="preserve">Biblical People — Shared Canon</x:t>
        </x:is>
      </x:c>
      <x:c r="F78" s="231" t="inlineStr">
        <x:is>
          <x:t xml:space="preserve">Person</x:t>
        </x:is>
      </x:c>
      <x:c r="G78" s="231" t="inlineStr">
        <x:is>
          <x:t xml:space="preserve">Eldest son of David whose assault of Tamar leads to vengeance and dynastic crisis.</x:t>
        </x:is>
      </x:c>
      <x:c r="H78" s="231" t="n">
        <x:v>2</x:v>
      </x:c>
      <x:c r="I78" s="231" t="inlineStr">
        <x:is>
          <x:t xml:space="preserve">2 — Supporting</x:t>
        </x:is>
      </x:c>
      <x:c r="J78" s="231" t="inlineStr">
        <x:is>
          <x:t xml:space="preserve">Medium</x:t>
        </x:is>
      </x:c>
      <x:c r="K78" s="231" t="inlineStr">
        <x:is>
          <x:t xml:space="preserve">Common</x:t>
        </x:is>
      </x:c>
      <x:c r="L78" s="231" t="inlineStr">
        <x:is>
          <x:t xml:space="preserve">No</x:t>
        </x:is>
      </x:c>
      <x:c r="M78" s="231" t="inlineStr">
        <x:is>
          <x:t xml:space="preserve">2 Samuel 13 | United monarchy | Shared canon</x:t>
        </x:is>
      </x:c>
      <x:c r="N78" s="231" t="inlineStr">
        <x:is>
          <x:t xml:space="preserve">Tamar daughter of David; Absalom; David</x:t>
        </x:is>
      </x:c>
      <x:c r="O78" s="231" t="inlineStr">
        <x:is>
          <x:t xml:space="preserve">Idea</x:t>
        </x:is>
      </x:c>
      <x:c r="P78" s="231" t="n"/>
      <x:c r="Q78" s="231" t="inlineStr">
        <x:is>
          <x:t xml:space="preserve">Deferred from the 100-card first-pass active set; reconsider in a later expansion/deep-catalog pass.</x:t>
        </x:is>
      </x:c>
      <x:c r="R78" s="231" t="n"/>
      <x:c r="S78" s="231" t="n"/>
      <x:c r="T78" s="231" t="n"/>
      <x:c r="U78" s="205" t="n"/>
    </x:row>
    <x:row r="79" s="202" customFormat="1" ht="25.5" customHeight="1">
      <x:c r="A79" s="231" t="inlineStr">
        <x:is>
          <x:t xml:space="preserve">Biblical People</x:t>
        </x:is>
      </x:c>
      <x:c r="B79" s="231" t="inlineStr">
        <x:is>
          <x:t xml:space="preserve">BP-151</x:t>
        </x:is>
      </x:c>
      <x:c r="C79" s="231" t="inlineStr">
        <x:is>
          <x:t xml:space="preserve">Tamar, Daughter of David</x:t>
        </x:is>
      </x:c>
      <x:c r="D79" s="231" t="inlineStr">
        <x:is>
          <x:t xml:space="preserve">Scripture</x:t>
        </x:is>
      </x:c>
      <x:c r="E79" s="231" t="inlineStr">
        <x:is>
          <x:t xml:space="preserve">Biblical People — Shared Canon</x:t>
        </x:is>
      </x:c>
      <x:c r="F79" s="231" t="inlineStr">
        <x:is>
          <x:t xml:space="preserve">Person</x:t>
        </x:is>
      </x:c>
      <x:c r="G79" s="231" t="inlineStr">
        <x:is>
          <x:t xml:space="preserve">Daughter of David whose assault by Amnon triggers Absalom’s vengeance and exposes royal family failure.</x:t>
        </x:is>
      </x:c>
      <x:c r="H79" s="231" t="n">
        <x:v>2</x:v>
      </x:c>
      <x:c r="I79" s="231" t="inlineStr">
        <x:is>
          <x:t xml:space="preserve">2 — Supporting</x:t>
        </x:is>
      </x:c>
      <x:c r="J79" s="231" t="inlineStr">
        <x:is>
          <x:t xml:space="preserve">Medium</x:t>
        </x:is>
      </x:c>
      <x:c r="K79" s="231" t="inlineStr">
        <x:is>
          <x:t xml:space="preserve">Common</x:t>
        </x:is>
      </x:c>
      <x:c r="L79" s="231" t="inlineStr">
        <x:is>
          <x:t xml:space="preserve">No</x:t>
        </x:is>
      </x:c>
      <x:c r="M79" s="231" t="inlineStr">
        <x:is>
          <x:t xml:space="preserve">2 Samuel 13 | United monarchy | Shared canon</x:t>
        </x:is>
      </x:c>
      <x:c r="N79" s="231" t="inlineStr">
        <x:is>
          <x:t xml:space="preserve">Amnon; Absalom; David</x:t>
        </x:is>
      </x:c>
      <x:c r="O79" s="231" t="inlineStr">
        <x:is>
          <x:t xml:space="preserve">Idea</x:t>
        </x:is>
      </x:c>
      <x:c r="P79" s="231" t="n"/>
      <x:c r="Q79" s="231" t="inlineStr">
        <x:is>
          <x:t xml:space="preserve">Deferred from the 100-card first-pass active set; reconsider in a later expansion/deep-catalog pass.</x:t>
        </x:is>
      </x:c>
      <x:c r="R79" s="231" t="n"/>
      <x:c r="S79" s="231" t="n"/>
      <x:c r="T79" s="231" t="n"/>
      <x:c r="U79" s="205" t="n"/>
    </x:row>
    <x:row r="80" s="202" customFormat="1" ht="25.5" customHeight="1">
      <x:c r="A80" s="231" t="inlineStr">
        <x:is>
          <x:t xml:space="preserve">Biblical People</x:t>
        </x:is>
      </x:c>
      <x:c r="B80" s="231" t="inlineStr">
        <x:is>
          <x:t xml:space="preserve">BP-152</x:t>
        </x:is>
      </x:c>
      <x:c r="C80" s="231" t="inlineStr">
        <x:is>
          <x:t xml:space="preserve">Adonijah</x:t>
        </x:is>
      </x:c>
      <x:c r="D80" s="231" t="inlineStr">
        <x:is>
          <x:t xml:space="preserve">Scripture</x:t>
        </x:is>
      </x:c>
      <x:c r="E80" s="231" t="inlineStr">
        <x:is>
          <x:t xml:space="preserve">Biblical People — Shared Canon</x:t>
        </x:is>
      </x:c>
      <x:c r="F80" s="231" t="inlineStr">
        <x:is>
          <x:t xml:space="preserve">Person</x:t>
        </x:is>
      </x:c>
      <x:c r="G80" s="231" t="inlineStr">
        <x:is>
          <x:t xml:space="preserve">Son of David who attempts to secure the throne before Solomon’s accession.</x:t>
        </x:is>
      </x:c>
      <x:c r="H80" s="231" t="n">
        <x:v>2</x:v>
      </x:c>
      <x:c r="I80" s="231" t="inlineStr">
        <x:is>
          <x:t xml:space="preserve">2 — Supporting</x:t>
        </x:is>
      </x:c>
      <x:c r="J80" s="231" t="inlineStr">
        <x:is>
          <x:t xml:space="preserve">Medium</x:t>
        </x:is>
      </x:c>
      <x:c r="K80" s="231" t="inlineStr">
        <x:is>
          <x:t xml:space="preserve">Common</x:t>
        </x:is>
      </x:c>
      <x:c r="L80" s="231" t="inlineStr">
        <x:is>
          <x:t xml:space="preserve">No</x:t>
        </x:is>
      </x:c>
      <x:c r="M80" s="231" t="inlineStr">
        <x:is>
          <x:t xml:space="preserve">1 Kings 1–2 | United monarchy transition | Shared canon</x:t>
        </x:is>
      </x:c>
      <x:c r="N80" s="231" t="inlineStr">
        <x:is>
          <x:t xml:space="preserve">David; Solomon; Bathsheba; Nathan</x:t>
        </x:is>
      </x:c>
      <x:c r="O80" s="231" t="inlineStr">
        <x:is>
          <x:t xml:space="preserve">Idea</x:t>
        </x:is>
      </x:c>
      <x:c r="P80" s="231" t="n"/>
      <x:c r="Q80" s="231" t="inlineStr">
        <x:is>
          <x:t xml:space="preserve">Deferred from the 100-card first-pass active set; reconsider in a later expansion/deep-catalog pass.</x:t>
        </x:is>
      </x:c>
      <x:c r="R80" s="231" t="n"/>
      <x:c r="S80" s="231" t="n"/>
      <x:c r="T80" s="231" t="n"/>
      <x:c r="U80" s="205" t="n"/>
    </x:row>
    <x:row r="81" s="202" customFormat="1" ht="25.5" customHeight="1">
      <x:c r="A81" s="231" t="inlineStr">
        <x:is>
          <x:t xml:space="preserve">Biblical People</x:t>
        </x:is>
      </x:c>
      <x:c r="B81" s="231" t="inlineStr">
        <x:is>
          <x:t xml:space="preserve">BP-153</x:t>
        </x:is>
      </x:c>
      <x:c r="C81" s="231" t="inlineStr">
        <x:is>
          <x:t xml:space="preserve">Mephibosheth</x:t>
        </x:is>
      </x:c>
      <x:c r="D81" s="231" t="inlineStr">
        <x:is>
          <x:t xml:space="preserve">Scripture</x:t>
        </x:is>
      </x:c>
      <x:c r="E81" s="231" t="inlineStr">
        <x:is>
          <x:t xml:space="preserve">Biblical People — Shared Canon</x:t>
        </x:is>
      </x:c>
      <x:c r="F81" s="231" t="inlineStr">
        <x:is>
          <x:t xml:space="preserve">Person</x:t>
        </x:is>
      </x:c>
      <x:c r="G81" s="231" t="inlineStr">
        <x:is>
          <x:t xml:space="preserve">Son of Jonathan shown covenant kindness by David despite ties to Saul’s house.</x:t>
        </x:is>
      </x:c>
      <x:c r="H81" s="231" t="n">
        <x:v>2</x:v>
      </x:c>
      <x:c r="I81" s="231" t="inlineStr">
        <x:is>
          <x:t xml:space="preserve">2 — Supporting</x:t>
        </x:is>
      </x:c>
      <x:c r="J81" s="231" t="inlineStr">
        <x:is>
          <x:t xml:space="preserve">Medium</x:t>
        </x:is>
      </x:c>
      <x:c r="K81" s="231" t="inlineStr">
        <x:is>
          <x:t xml:space="preserve">Common</x:t>
        </x:is>
      </x:c>
      <x:c r="L81" s="231" t="inlineStr">
        <x:is>
          <x:t xml:space="preserve">No</x:t>
        </x:is>
      </x:c>
      <x:c r="M81" s="231" t="inlineStr">
        <x:is>
          <x:t xml:space="preserve">2 Samuel 4, 9, 16, 19, 21 | United monarchy | Shared canon</x:t>
        </x:is>
      </x:c>
      <x:c r="N81" s="231" t="inlineStr">
        <x:is>
          <x:t xml:space="preserve">Jonathan; Saul; David; Ziba</x:t>
        </x:is>
      </x:c>
      <x:c r="O81" s="231" t="inlineStr">
        <x:is>
          <x:t xml:space="preserve">Idea</x:t>
        </x:is>
      </x:c>
      <x:c r="P81" s="231" t="n"/>
      <x:c r="Q81" s="231" t="inlineStr">
        <x:is>
          <x:t xml:space="preserve">Deferred from the 100-card first-pass active set; reconsider in a later expansion/deep-catalog pass.</x:t>
        </x:is>
      </x:c>
      <x:c r="R81" s="231" t="n"/>
      <x:c r="S81" s="231" t="n"/>
      <x:c r="T81" s="231" t="n"/>
      <x:c r="U81" s="205" t="n"/>
    </x:row>
    <x:row r="82" s="202" customFormat="1" ht="25.5" customHeight="1">
      <x:c r="A82" s="231" t="inlineStr">
        <x:is>
          <x:t xml:space="preserve">Biblical People</x:t>
        </x:is>
      </x:c>
      <x:c r="B82" s="231" t="inlineStr">
        <x:is>
          <x:t xml:space="preserve">BP-154</x:t>
        </x:is>
      </x:c>
      <x:c r="C82" s="231" t="inlineStr">
        <x:is>
          <x:t xml:space="preserve">Ahithophel</x:t>
        </x:is>
      </x:c>
      <x:c r="D82" s="231" t="inlineStr">
        <x:is>
          <x:t xml:space="preserve">Scripture</x:t>
        </x:is>
      </x:c>
      <x:c r="E82" s="231" t="inlineStr">
        <x:is>
          <x:t xml:space="preserve">Biblical People — Shared Canon</x:t>
        </x:is>
      </x:c>
      <x:c r="F82" s="231" t="inlineStr">
        <x:is>
          <x:t xml:space="preserve">Person</x:t>
        </x:is>
      </x:c>
      <x:c r="G82" s="231" t="inlineStr">
        <x:is>
          <x:t xml:space="preserve">Respected counselor who joins Absalom’s rebellion against David.</x:t>
        </x:is>
      </x:c>
      <x:c r="H82" s="231" t="n">
        <x:v>2</x:v>
      </x:c>
      <x:c r="I82" s="231" t="inlineStr">
        <x:is>
          <x:t xml:space="preserve">2 — Supporting</x:t>
        </x:is>
      </x:c>
      <x:c r="J82" s="231" t="inlineStr">
        <x:is>
          <x:t xml:space="preserve">Medium</x:t>
        </x:is>
      </x:c>
      <x:c r="K82" s="231" t="inlineStr">
        <x:is>
          <x:t xml:space="preserve">Common</x:t>
        </x:is>
      </x:c>
      <x:c r="L82" s="231" t="inlineStr">
        <x:is>
          <x:t xml:space="preserve">No</x:t>
        </x:is>
      </x:c>
      <x:c r="M82" s="231" t="inlineStr">
        <x:is>
          <x:t xml:space="preserve">2 Samuel 15–17 | United monarchy | Shared canon</x:t>
        </x:is>
      </x:c>
      <x:c r="N82" s="231" t="inlineStr">
        <x:is>
          <x:t xml:space="preserve">David; Absalom; Hushai</x:t>
        </x:is>
      </x:c>
      <x:c r="O82" s="231" t="inlineStr">
        <x:is>
          <x:t xml:space="preserve">Idea</x:t>
        </x:is>
      </x:c>
      <x:c r="P82" s="231" t="n"/>
      <x:c r="Q82" s="231" t="inlineStr">
        <x:is>
          <x:t xml:space="preserve">Deferred from the 100-card first-pass active set; reconsider in a later expansion/deep-catalog pass.</x:t>
        </x:is>
      </x:c>
      <x:c r="R82" s="231" t="n"/>
      <x:c r="S82" s="231" t="n"/>
      <x:c r="T82" s="231" t="n"/>
      <x:c r="U82" s="205" t="n"/>
    </x:row>
    <x:row r="83" s="202" customFormat="1" ht="25.5" customHeight="1">
      <x:c r="A83" s="231" t="inlineStr">
        <x:is>
          <x:t xml:space="preserve">Biblical People</x:t>
        </x:is>
      </x:c>
      <x:c r="B83" s="231" t="inlineStr">
        <x:is>
          <x:t xml:space="preserve">BP-155</x:t>
        </x:is>
      </x:c>
      <x:c r="C83" s="231" t="inlineStr">
        <x:is>
          <x:t xml:space="preserve">Hushai</x:t>
        </x:is>
      </x:c>
      <x:c r="D83" s="231" t="inlineStr">
        <x:is>
          <x:t xml:space="preserve">Scripture</x:t>
        </x:is>
      </x:c>
      <x:c r="E83" s="231" t="inlineStr">
        <x:is>
          <x:t xml:space="preserve">Biblical People — Shared Canon</x:t>
        </x:is>
      </x:c>
      <x:c r="F83" s="231" t="inlineStr">
        <x:is>
          <x:t xml:space="preserve">Person</x:t>
        </x:is>
      </x:c>
      <x:c r="G83" s="231" t="inlineStr">
        <x:is>
          <x:t xml:space="preserve">Friend of David who counters Ahithophel’s counsel during Absalom’s rebellion.</x:t>
        </x:is>
      </x:c>
      <x:c r="H83" s="231" t="n">
        <x:v>2</x:v>
      </x:c>
      <x:c r="I83" s="231" t="inlineStr">
        <x:is>
          <x:t xml:space="preserve">2 — Supporting</x:t>
        </x:is>
      </x:c>
      <x:c r="J83" s="231" t="inlineStr">
        <x:is>
          <x:t xml:space="preserve">Medium</x:t>
        </x:is>
      </x:c>
      <x:c r="K83" s="231" t="inlineStr">
        <x:is>
          <x:t xml:space="preserve">Common</x:t>
        </x:is>
      </x:c>
      <x:c r="L83" s="231" t="inlineStr">
        <x:is>
          <x:t xml:space="preserve">No</x:t>
        </x:is>
      </x:c>
      <x:c r="M83" s="231" t="inlineStr">
        <x:is>
          <x:t xml:space="preserve">2 Samuel 15–17 | United monarchy | Shared canon</x:t>
        </x:is>
      </x:c>
      <x:c r="N83" s="231" t="inlineStr">
        <x:is>
          <x:t xml:space="preserve">David; Absalom; Ahithophel</x:t>
        </x:is>
      </x:c>
      <x:c r="O83" s="231" t="inlineStr">
        <x:is>
          <x:t xml:space="preserve">Idea</x:t>
        </x:is>
      </x:c>
      <x:c r="P83" s="231" t="n"/>
      <x:c r="Q83" s="231" t="inlineStr">
        <x:is>
          <x:t xml:space="preserve">Deferred from the 100-card first-pass active set; reconsider in a later expansion/deep-catalog pass.</x:t>
        </x:is>
      </x:c>
      <x:c r="R83" s="231" t="n"/>
      <x:c r="S83" s="231" t="n"/>
      <x:c r="T83" s="231" t="n"/>
      <x:c r="U83" s="205" t="n"/>
    </x:row>
    <x:row r="84" s="202" customFormat="1" ht="25.5" customHeight="1">
      <x:c r="A84" s="231" t="inlineStr">
        <x:is>
          <x:t xml:space="preserve">Biblical People</x:t>
        </x:is>
      </x:c>
      <x:c r="B84" s="231" t="inlineStr">
        <x:is>
          <x:t xml:space="preserve">BP-156</x:t>
        </x:is>
      </x:c>
      <x:c r="C84" s="231" t="inlineStr">
        <x:is>
          <x:t xml:space="preserve">Shimei, Son of Gera</x:t>
        </x:is>
      </x:c>
      <x:c r="D84" s="231" t="inlineStr">
        <x:is>
          <x:t xml:space="preserve">Scripture</x:t>
        </x:is>
      </x:c>
      <x:c r="E84" s="231" t="inlineStr">
        <x:is>
          <x:t xml:space="preserve">Biblical People — Shared Canon</x:t>
        </x:is>
      </x:c>
      <x:c r="F84" s="231" t="inlineStr">
        <x:is>
          <x:t xml:space="preserve">Person</x:t>
        </x:is>
      </x:c>
      <x:c r="G84" s="231" t="inlineStr">
        <x:is>
          <x:t xml:space="preserve">Benjaminite who curses David during Absalom’s revolt and later seeks pardon.</x:t>
        </x:is>
      </x:c>
      <x:c r="H84" s="231" t="n">
        <x:v>2</x:v>
      </x:c>
      <x:c r="I84" s="231" t="inlineStr">
        <x:is>
          <x:t xml:space="preserve">2 — Supporting</x:t>
        </x:is>
      </x:c>
      <x:c r="J84" s="231" t="inlineStr">
        <x:is>
          <x:t xml:space="preserve">Medium</x:t>
        </x:is>
      </x:c>
      <x:c r="K84" s="231" t="inlineStr">
        <x:is>
          <x:t xml:space="preserve">Common</x:t>
        </x:is>
      </x:c>
      <x:c r="L84" s="231" t="inlineStr">
        <x:is>
          <x:t xml:space="preserve">No</x:t>
        </x:is>
      </x:c>
      <x:c r="M84" s="231" t="inlineStr">
        <x:is>
          <x:t xml:space="preserve">2 Samuel 16, 19; 1 Kings 2 | United monarchy | Shared canon</x:t>
        </x:is>
      </x:c>
      <x:c r="N84" s="231" t="inlineStr">
        <x:is>
          <x:t xml:space="preserve">David; Absalom; Solomon</x:t>
        </x:is>
      </x:c>
      <x:c r="O84" s="231" t="inlineStr">
        <x:is>
          <x:t xml:space="preserve">Idea</x:t>
        </x:is>
      </x:c>
      <x:c r="P84" s="231" t="n"/>
      <x:c r="Q84" s="231" t="inlineStr">
        <x:is>
          <x:t xml:space="preserve">Deferred from the 100-card first-pass active set; reconsider in a later expansion/deep-catalog pass.</x:t>
        </x:is>
      </x:c>
      <x:c r="R84" s="231" t="n"/>
      <x:c r="S84" s="231" t="n"/>
      <x:c r="T84" s="231" t="n"/>
      <x:c r="U84" s="205" t="n"/>
    </x:row>
    <x:row r="85" s="202" customFormat="1" ht="25.5" customHeight="1">
      <x:c r="A85" s="231" t="inlineStr">
        <x:is>
          <x:t xml:space="preserve">Biblical People</x:t>
        </x:is>
      </x:c>
      <x:c r="B85" s="231" t="inlineStr">
        <x:is>
          <x:t xml:space="preserve">BP-157</x:t>
        </x:is>
      </x:c>
      <x:c r="C85" s="231" t="inlineStr">
        <x:is>
          <x:t xml:space="preserve">Zadok</x:t>
        </x:is>
      </x:c>
      <x:c r="D85" s="231" t="inlineStr">
        <x:is>
          <x:t xml:space="preserve">Scripture</x:t>
        </x:is>
      </x:c>
      <x:c r="E85" s="231" t="inlineStr">
        <x:is>
          <x:t xml:space="preserve">Biblical People — Shared Canon</x:t>
        </x:is>
      </x:c>
      <x:c r="F85" s="231" t="inlineStr">
        <x:is>
          <x:t xml:space="preserve">Person</x:t>
        </x:is>
      </x:c>
      <x:c r="G85" s="231" t="inlineStr">
        <x:is>
          <x:t xml:space="preserve">Priest loyal to David who supports Solomon and becomes central to later priestly lineage.</x:t>
        </x:is>
      </x:c>
      <x:c r="H85" s="231" t="n">
        <x:v>2</x:v>
      </x:c>
      <x:c r="I85" s="231" t="inlineStr">
        <x:is>
          <x:t xml:space="preserve">2 — Supporting</x:t>
        </x:is>
      </x:c>
      <x:c r="J85" s="231" t="inlineStr">
        <x:is>
          <x:t xml:space="preserve">Medium</x:t>
        </x:is>
      </x:c>
      <x:c r="K85" s="231" t="inlineStr">
        <x:is>
          <x:t xml:space="preserve">Common</x:t>
        </x:is>
      </x:c>
      <x:c r="L85" s="231" t="inlineStr">
        <x:is>
          <x:t xml:space="preserve">No</x:t>
        </x:is>
      </x:c>
      <x:c r="M85" s="231" t="inlineStr">
        <x:is>
          <x:t xml:space="preserve">2 Samuel 15–20; 1 Kings 1–2 | United monarchy | Shared canon</x:t>
        </x:is>
      </x:c>
      <x:c r="N85" s="231" t="inlineStr">
        <x:is>
          <x:t xml:space="preserve">David; Abiathar; Solomon</x:t>
        </x:is>
      </x:c>
      <x:c r="O85" s="231" t="inlineStr">
        <x:is>
          <x:t xml:space="preserve">Idea</x:t>
        </x:is>
      </x:c>
      <x:c r="P85" s="231" t="n"/>
      <x:c r="Q85" s="231" t="inlineStr">
        <x:is>
          <x:t xml:space="preserve">Deferred from the 100-card first-pass active set; reconsider in a later expansion/deep-catalog pass.</x:t>
        </x:is>
      </x:c>
      <x:c r="R85" s="231" t="n"/>
      <x:c r="S85" s="231" t="n"/>
      <x:c r="T85" s="231" t="n"/>
      <x:c r="U85" s="205" t="n"/>
    </x:row>
    <x:row r="86" s="202" customFormat="1" ht="25.5" customHeight="1">
      <x:c r="A86" s="231" t="inlineStr">
        <x:is>
          <x:t xml:space="preserve">Biblical People</x:t>
        </x:is>
      </x:c>
      <x:c r="B86" s="231" t="inlineStr">
        <x:is>
          <x:t xml:space="preserve">BP-158</x:t>
        </x:is>
      </x:c>
      <x:c r="C86" s="231" t="inlineStr">
        <x:is>
          <x:t xml:space="preserve">Abiathar</x:t>
        </x:is>
      </x:c>
      <x:c r="D86" s="231" t="inlineStr">
        <x:is>
          <x:t xml:space="preserve">Scripture</x:t>
        </x:is>
      </x:c>
      <x:c r="E86" s="231" t="inlineStr">
        <x:is>
          <x:t xml:space="preserve">Biblical People — Shared Canon</x:t>
        </x:is>
      </x:c>
      <x:c r="F86" s="231" t="inlineStr">
        <x:is>
          <x:t xml:space="preserve">Person</x:t>
        </x:is>
      </x:c>
      <x:c r="G86" s="231" t="inlineStr">
        <x:is>
          <x:t xml:space="preserve">Priest who serves David but later backs Adonijah and is removed by Solomon.</x:t>
        </x:is>
      </x:c>
      <x:c r="H86" s="231" t="n">
        <x:v>2</x:v>
      </x:c>
      <x:c r="I86" s="231" t="inlineStr">
        <x:is>
          <x:t xml:space="preserve">2 — Supporting</x:t>
        </x:is>
      </x:c>
      <x:c r="J86" s="231" t="inlineStr">
        <x:is>
          <x:t xml:space="preserve">Medium</x:t>
        </x:is>
      </x:c>
      <x:c r="K86" s="231" t="inlineStr">
        <x:is>
          <x:t xml:space="preserve">Common</x:t>
        </x:is>
      </x:c>
      <x:c r="L86" s="231" t="inlineStr">
        <x:is>
          <x:t xml:space="preserve">No</x:t>
        </x:is>
      </x:c>
      <x:c r="M86" s="231" t="inlineStr">
        <x:is>
          <x:t xml:space="preserve">1 Samuel 22–23; 2 Samuel; 1 Kings 1–2 | United monarchy | Shared canon</x:t>
        </x:is>
      </x:c>
      <x:c r="N86" s="231" t="inlineStr">
        <x:is>
          <x:t xml:space="preserve">Ahimelech; David; Zadok; Adonijah</x:t>
        </x:is>
      </x:c>
      <x:c r="O86" s="231" t="inlineStr">
        <x:is>
          <x:t xml:space="preserve">Idea</x:t>
        </x:is>
      </x:c>
      <x:c r="P86" s="231" t="n"/>
      <x:c r="Q86" s="231" t="inlineStr">
        <x:is>
          <x:t xml:space="preserve">Deferred from the 100-card first-pass active set; reconsider in a later expansion/deep-catalog pass.</x:t>
        </x:is>
      </x:c>
      <x:c r="R86" s="231" t="n"/>
      <x:c r="S86" s="231" t="n"/>
      <x:c r="T86" s="231" t="n"/>
      <x:c r="U86" s="205" t="n"/>
    </x:row>
    <x:row r="87" s="202" customFormat="1" ht="25.5" customHeight="1">
      <x:c r="A87" s="231" t="inlineStr">
        <x:is>
          <x:t xml:space="preserve">Biblical People</x:t>
        </x:is>
      </x:c>
      <x:c r="B87" s="231" t="inlineStr">
        <x:is>
          <x:t xml:space="preserve">BP-159</x:t>
        </x:is>
      </x:c>
      <x:c r="C87" s="231" t="inlineStr">
        <x:is>
          <x:t xml:space="preserve">Benaiah, Son of Jehoiada</x:t>
        </x:is>
      </x:c>
      <x:c r="D87" s="231" t="inlineStr">
        <x:is>
          <x:t xml:space="preserve">Scripture</x:t>
        </x:is>
      </x:c>
      <x:c r="E87" s="231" t="inlineStr">
        <x:is>
          <x:t xml:space="preserve">Biblical People — Shared Canon</x:t>
        </x:is>
      </x:c>
      <x:c r="F87" s="231" t="inlineStr">
        <x:is>
          <x:t xml:space="preserve">Person</x:t>
        </x:is>
      </x:c>
      <x:c r="G87" s="231" t="inlineStr">
        <x:is>
          <x:t xml:space="preserve">Elite warrior who becomes Solomon’s military commander after supporting his succession.</x:t>
        </x:is>
      </x:c>
      <x:c r="H87" s="231" t="n">
        <x:v>2</x:v>
      </x:c>
      <x:c r="I87" s="231" t="inlineStr">
        <x:is>
          <x:t xml:space="preserve">2 — Supporting</x:t>
        </x:is>
      </x:c>
      <x:c r="J87" s="231" t="inlineStr">
        <x:is>
          <x:t xml:space="preserve">Medium</x:t>
        </x:is>
      </x:c>
      <x:c r="K87" s="231" t="inlineStr">
        <x:is>
          <x:t xml:space="preserve">Common</x:t>
        </x:is>
      </x:c>
      <x:c r="L87" s="231" t="inlineStr">
        <x:is>
          <x:t xml:space="preserve">No</x:t>
        </x:is>
      </x:c>
      <x:c r="M87" s="231" t="inlineStr">
        <x:is>
          <x:t xml:space="preserve">2 Samuel 23; 1 Kings 1–2 | United monarchy | Shared canon</x:t>
        </x:is>
      </x:c>
      <x:c r="N87" s="231" t="inlineStr">
        <x:is>
          <x:t xml:space="preserve">David; Solomon; Joab</x:t>
        </x:is>
      </x:c>
      <x:c r="O87" s="231" t="inlineStr">
        <x:is>
          <x:t xml:space="preserve">Idea</x:t>
        </x:is>
      </x:c>
      <x:c r="P87" s="231" t="n"/>
      <x:c r="Q87" s="231" t="inlineStr">
        <x:is>
          <x:t xml:space="preserve">Deferred from the 100-card first-pass active set; reconsider in a later expansion/deep-catalog pass.</x:t>
        </x:is>
      </x:c>
      <x:c r="R87" s="231" t="n"/>
      <x:c r="S87" s="231" t="n"/>
      <x:c r="T87" s="231" t="n"/>
      <x:c r="U87" s="205" t="n"/>
    </x:row>
    <x:row r="88" s="202" customFormat="1" ht="25.5" customHeight="1">
      <x:c r="A88" s="231" t="inlineStr">
        <x:is>
          <x:t xml:space="preserve">Biblical People</x:t>
        </x:is>
      </x:c>
      <x:c r="B88" s="231" t="inlineStr">
        <x:is>
          <x:t xml:space="preserve">BP-162</x:t>
        </x:is>
      </x:c>
      <x:c r="C88" s="231" t="inlineStr">
        <x:is>
          <x:t xml:space="preserve">Abijah, King of Judah</x:t>
        </x:is>
      </x:c>
      <x:c r="D88" s="231" t="inlineStr">
        <x:is>
          <x:t xml:space="preserve">Scripture</x:t>
        </x:is>
      </x:c>
      <x:c r="E88" s="231" t="inlineStr">
        <x:is>
          <x:t xml:space="preserve">Biblical People — Shared Canon</x:t>
        </x:is>
      </x:c>
      <x:c r="F88" s="231" t="inlineStr">
        <x:is>
          <x:t xml:space="preserve">Person</x:t>
        </x:is>
      </x:c>
      <x:c r="G88" s="231" t="inlineStr">
        <x:is>
          <x:t xml:space="preserve">Son of Rehoboam and early king of Judah.</x:t>
        </x:is>
      </x:c>
      <x:c r="H88" s="231" t="n">
        <x:v>2</x:v>
      </x:c>
      <x:c r="I88" s="231" t="inlineStr">
        <x:is>
          <x:t xml:space="preserve">2 — Supporting</x:t>
        </x:is>
      </x:c>
      <x:c r="J88" s="231" t="inlineStr">
        <x:is>
          <x:t xml:space="preserve">Medium</x:t>
        </x:is>
      </x:c>
      <x:c r="K88" s="231" t="inlineStr">
        <x:is>
          <x:t xml:space="preserve">Common</x:t>
        </x:is>
      </x:c>
      <x:c r="L88" s="231" t="inlineStr">
        <x:is>
          <x:t xml:space="preserve">No</x:t>
        </x:is>
      </x:c>
      <x:c r="M88" s="231" t="inlineStr">
        <x:is>
          <x:t xml:space="preserve">1 Kings 14–15; 2 Chronicles 13 | Divided monarchy | Shared canon</x:t>
        </x:is>
      </x:c>
      <x:c r="N88" s="231" t="inlineStr">
        <x:is>
          <x:t xml:space="preserve">Rehoboam; Asa king of Judah</x:t>
        </x:is>
      </x:c>
      <x:c r="O88" s="231" t="inlineStr">
        <x:is>
          <x:t xml:space="preserve">Idea</x:t>
        </x:is>
      </x:c>
      <x:c r="P88" s="231" t="n"/>
      <x:c r="Q88" s="231" t="inlineStr">
        <x:is>
          <x:t xml:space="preserve">Deferred from the 100-card first-pass active set; reconsider in a later expansion/deep-catalog pass.</x:t>
        </x:is>
      </x:c>
      <x:c r="R88" s="231" t="n"/>
      <x:c r="S88" s="231" t="n"/>
      <x:c r="T88" s="231" t="n"/>
      <x:c r="U88" s="205" t="n"/>
    </x:row>
    <x:row r="89" s="202" customFormat="1" ht="25.5" customHeight="1">
      <x:c r="A89" s="231" t="inlineStr">
        <x:is>
          <x:t xml:space="preserve">Biblical People</x:t>
        </x:is>
      </x:c>
      <x:c r="B89" s="231" t="inlineStr">
        <x:is>
          <x:t xml:space="preserve">BP-163</x:t>
        </x:is>
      </x:c>
      <x:c r="C89" s="231" t="inlineStr">
        <x:is>
          <x:t xml:space="preserve">Asa, King of Judah</x:t>
        </x:is>
      </x:c>
      <x:c r="D89" s="231" t="inlineStr">
        <x:is>
          <x:t xml:space="preserve">Scripture</x:t>
        </x:is>
      </x:c>
      <x:c r="E89" s="231" t="inlineStr">
        <x:is>
          <x:t xml:space="preserve">Biblical People — Shared Canon</x:t>
        </x:is>
      </x:c>
      <x:c r="F89" s="231" t="inlineStr">
        <x:is>
          <x:t xml:space="preserve">Person</x:t>
        </x:is>
      </x:c>
      <x:c r="G89" s="231" t="inlineStr">
        <x:is>
          <x:t xml:space="preserve">King of Judah remembered for reforms and conflict with Baasha.</x:t>
        </x:is>
      </x:c>
      <x:c r="H89" s="231" t="n">
        <x:v>2</x:v>
      </x:c>
      <x:c r="I89" s="231" t="inlineStr">
        <x:is>
          <x:t xml:space="preserve">2 — Supporting</x:t>
        </x:is>
      </x:c>
      <x:c r="J89" s="231" t="inlineStr">
        <x:is>
          <x:t xml:space="preserve">Medium</x:t>
        </x:is>
      </x:c>
      <x:c r="K89" s="231" t="inlineStr">
        <x:is>
          <x:t xml:space="preserve">Common</x:t>
        </x:is>
      </x:c>
      <x:c r="L89" s="231" t="inlineStr">
        <x:is>
          <x:t xml:space="preserve">No</x:t>
        </x:is>
      </x:c>
      <x:c r="M89" s="231" t="inlineStr">
        <x:is>
          <x:t xml:space="preserve">1 Kings 15; 2 Chronicles 14–16 | Divided monarchy | Shared canon</x:t>
        </x:is>
      </x:c>
      <x:c r="N89" s="231" t="inlineStr">
        <x:is>
          <x:t xml:space="preserve">Abijah king of Judah; Baasha; Jehoshaphat</x:t>
        </x:is>
      </x:c>
      <x:c r="O89" s="231" t="inlineStr">
        <x:is>
          <x:t xml:space="preserve">Idea</x:t>
        </x:is>
      </x:c>
      <x:c r="P89" s="231" t="n"/>
      <x:c r="Q89" s="231" t="inlineStr">
        <x:is>
          <x:t xml:space="preserve">Deferred from the 100-card first-pass active set; reconsider in a later expansion/deep-catalog pass.</x:t>
        </x:is>
      </x:c>
      <x:c r="R89" s="231" t="n"/>
      <x:c r="S89" s="231" t="n"/>
      <x:c r="T89" s="231" t="n"/>
      <x:c r="U89" s="205" t="n"/>
    </x:row>
    <x:row r="90" s="202" customFormat="1" ht="25.5" customHeight="1">
      <x:c r="A90" s="231" t="inlineStr">
        <x:is>
          <x:t xml:space="preserve">Biblical People</x:t>
        </x:is>
      </x:c>
      <x:c r="B90" s="231" t="inlineStr">
        <x:is>
          <x:t xml:space="preserve">BP-164</x:t>
        </x:is>
      </x:c>
      <x:c r="C90" s="231" t="inlineStr">
        <x:is>
          <x:t xml:space="preserve">Nadab, King of Israel</x:t>
        </x:is>
      </x:c>
      <x:c r="D90" s="231" t="inlineStr">
        <x:is>
          <x:t xml:space="preserve">Scripture</x:t>
        </x:is>
      </x:c>
      <x:c r="E90" s="231" t="inlineStr">
        <x:is>
          <x:t xml:space="preserve">Biblical People — Shared Canon</x:t>
        </x:is>
      </x:c>
      <x:c r="F90" s="231" t="inlineStr">
        <x:is>
          <x:t xml:space="preserve">Person</x:t>
        </x:is>
      </x:c>
      <x:c r="G90" s="231" t="inlineStr">
        <x:is>
          <x:t xml:space="preserve">Son of Jeroboam I whose brief reign ends in Baasha’s coup.</x:t>
        </x:is>
      </x:c>
      <x:c r="H90" s="231" t="n">
        <x:v>2</x:v>
      </x:c>
      <x:c r="I90" s="231" t="inlineStr">
        <x:is>
          <x:t xml:space="preserve">2 — Supporting</x:t>
        </x:is>
      </x:c>
      <x:c r="J90" s="231" t="inlineStr">
        <x:is>
          <x:t xml:space="preserve">Medium</x:t>
        </x:is>
      </x:c>
      <x:c r="K90" s="231" t="inlineStr">
        <x:is>
          <x:t xml:space="preserve">Common</x:t>
        </x:is>
      </x:c>
      <x:c r="L90" s="231" t="inlineStr">
        <x:is>
          <x:t xml:space="preserve">No</x:t>
        </x:is>
      </x:c>
      <x:c r="M90" s="231" t="inlineStr">
        <x:is>
          <x:t xml:space="preserve">1 Kings 15 | Divided monarchy | Shared canon</x:t>
        </x:is>
      </x:c>
      <x:c r="N90" s="231" t="inlineStr">
        <x:is>
          <x:t xml:space="preserve">Jeroboam I; Baasha</x:t>
        </x:is>
      </x:c>
      <x:c r="O90" s="231" t="inlineStr">
        <x:is>
          <x:t xml:space="preserve">Idea</x:t>
        </x:is>
      </x:c>
      <x:c r="P90" s="231" t="n"/>
      <x:c r="Q90" s="231" t="inlineStr">
        <x:is>
          <x:t xml:space="preserve">Deferred from the 100-card first-pass active set; reconsider in a later expansion/deep-catalog pass.</x:t>
        </x:is>
      </x:c>
      <x:c r="R90" s="231" t="n"/>
      <x:c r="S90" s="231" t="n"/>
      <x:c r="T90" s="231" t="n"/>
      <x:c r="U90" s="205" t="n"/>
    </x:row>
    <x:row r="91" s="202" customFormat="1" ht="25.5" customHeight="1">
      <x:c r="A91" s="231" t="inlineStr">
        <x:is>
          <x:t xml:space="preserve">Biblical People</x:t>
        </x:is>
      </x:c>
      <x:c r="B91" s="231" t="inlineStr">
        <x:is>
          <x:t xml:space="preserve">BP-165</x:t>
        </x:is>
      </x:c>
      <x:c r="C91" s="231" t="inlineStr">
        <x:is>
          <x:t xml:space="preserve">Baasha</x:t>
        </x:is>
      </x:c>
      <x:c r="D91" s="231" t="inlineStr">
        <x:is>
          <x:t xml:space="preserve">Scripture</x:t>
        </x:is>
      </x:c>
      <x:c r="E91" s="231" t="inlineStr">
        <x:is>
          <x:t xml:space="preserve">Biblical People — Shared Canon</x:t>
        </x:is>
      </x:c>
      <x:c r="F91" s="231" t="inlineStr">
        <x:is>
          <x:t xml:space="preserve">Person</x:t>
        </x:is>
      </x:c>
      <x:c r="G91" s="231" t="inlineStr">
        <x:is>
          <x:t xml:space="preserve">King of Israel who overthrows Nadab and wars with Asa.</x:t>
        </x:is>
      </x:c>
      <x:c r="H91" s="231" t="n">
        <x:v>2</x:v>
      </x:c>
      <x:c r="I91" s="231" t="inlineStr">
        <x:is>
          <x:t xml:space="preserve">2 — Supporting</x:t>
        </x:is>
      </x:c>
      <x:c r="J91" s="231" t="inlineStr">
        <x:is>
          <x:t xml:space="preserve">Medium</x:t>
        </x:is>
      </x:c>
      <x:c r="K91" s="231" t="inlineStr">
        <x:is>
          <x:t xml:space="preserve">Common</x:t>
        </x:is>
      </x:c>
      <x:c r="L91" s="231" t="inlineStr">
        <x:is>
          <x:t xml:space="preserve">No</x:t>
        </x:is>
      </x:c>
      <x:c r="M91" s="231" t="inlineStr">
        <x:is>
          <x:t xml:space="preserve">1 Kings 15–16 | Divided monarchy | Shared canon</x:t>
        </x:is>
      </x:c>
      <x:c r="N91" s="231" t="inlineStr">
        <x:is>
          <x:t xml:space="preserve">Nadab king of Israel; Asa; Elah king of Israel</x:t>
        </x:is>
      </x:c>
      <x:c r="O91" s="231" t="inlineStr">
        <x:is>
          <x:t xml:space="preserve">Idea</x:t>
        </x:is>
      </x:c>
      <x:c r="P91" s="231" t="n"/>
      <x:c r="Q91" s="231" t="inlineStr">
        <x:is>
          <x:t xml:space="preserve">Deferred from the 100-card first-pass active set; reconsider in a later expansion/deep-catalog pass.</x:t>
        </x:is>
      </x:c>
      <x:c r="R91" s="231" t="n"/>
      <x:c r="S91" s="231" t="n"/>
      <x:c r="T91" s="231" t="n"/>
      <x:c r="U91" s="205" t="n"/>
    </x:row>
    <x:row r="92" s="202" customFormat="1" ht="25.5" customHeight="1">
      <x:c r="A92" s="231" t="inlineStr">
        <x:is>
          <x:t xml:space="preserve">Biblical People</x:t>
        </x:is>
      </x:c>
      <x:c r="B92" s="231" t="inlineStr">
        <x:is>
          <x:t xml:space="preserve">BP-166</x:t>
        </x:is>
      </x:c>
      <x:c r="C92" s="231" t="inlineStr">
        <x:is>
          <x:t xml:space="preserve">Elah, King of Israel</x:t>
        </x:is>
      </x:c>
      <x:c r="D92" s="231" t="inlineStr">
        <x:is>
          <x:t xml:space="preserve">Scripture</x:t>
        </x:is>
      </x:c>
      <x:c r="E92" s="231" t="inlineStr">
        <x:is>
          <x:t xml:space="preserve">Biblical People — Shared Canon</x:t>
        </x:is>
      </x:c>
      <x:c r="F92" s="231" t="inlineStr">
        <x:is>
          <x:t xml:space="preserve">Person</x:t>
        </x:is>
      </x:c>
      <x:c r="G92" s="231" t="inlineStr">
        <x:is>
          <x:t xml:space="preserve">Son of Baasha whose short reign ends when Zimri assassinates him.</x:t>
        </x:is>
      </x:c>
      <x:c r="H92" s="231" t="n">
        <x:v>2</x:v>
      </x:c>
      <x:c r="I92" s="231" t="inlineStr">
        <x:is>
          <x:t xml:space="preserve">2 — Supporting</x:t>
        </x:is>
      </x:c>
      <x:c r="J92" s="231" t="inlineStr">
        <x:is>
          <x:t xml:space="preserve">Medium</x:t>
        </x:is>
      </x:c>
      <x:c r="K92" s="231" t="inlineStr">
        <x:is>
          <x:t xml:space="preserve">Common</x:t>
        </x:is>
      </x:c>
      <x:c r="L92" s="231" t="inlineStr">
        <x:is>
          <x:t xml:space="preserve">No</x:t>
        </x:is>
      </x:c>
      <x:c r="M92" s="231" t="inlineStr">
        <x:is>
          <x:t xml:space="preserve">1 Kings 16 | Divided monarchy | Shared canon</x:t>
        </x:is>
      </x:c>
      <x:c r="N92" s="231" t="inlineStr">
        <x:is>
          <x:t xml:space="preserve">Baasha; Zimri</x:t>
        </x:is>
      </x:c>
      <x:c r="O92" s="231" t="inlineStr">
        <x:is>
          <x:t xml:space="preserve">Idea</x:t>
        </x:is>
      </x:c>
      <x:c r="P92" s="231" t="n"/>
      <x:c r="Q92" s="231" t="inlineStr">
        <x:is>
          <x:t xml:space="preserve">Deferred from the 100-card first-pass active set; reconsider in a later expansion/deep-catalog pass.</x:t>
        </x:is>
      </x:c>
      <x:c r="R92" s="231" t="n"/>
      <x:c r="S92" s="231" t="n"/>
      <x:c r="T92" s="231" t="n"/>
      <x:c r="U92" s="205" t="n"/>
    </x:row>
    <x:row r="93" s="202" customFormat="1" ht="25.5" customHeight="1">
      <x:c r="A93" s="231" t="inlineStr">
        <x:is>
          <x:t xml:space="preserve">Biblical People</x:t>
        </x:is>
      </x:c>
      <x:c r="B93" s="231" t="inlineStr">
        <x:is>
          <x:t xml:space="preserve">BP-167</x:t>
        </x:is>
      </x:c>
      <x:c r="C93" s="231" t="inlineStr">
        <x:is>
          <x:t xml:space="preserve">Zimri</x:t>
        </x:is>
      </x:c>
      <x:c r="D93" s="231" t="inlineStr">
        <x:is>
          <x:t xml:space="preserve">Scripture</x:t>
        </x:is>
      </x:c>
      <x:c r="E93" s="231" t="inlineStr">
        <x:is>
          <x:t xml:space="preserve">Biblical People — Shared Canon</x:t>
        </x:is>
      </x:c>
      <x:c r="F93" s="231" t="inlineStr">
        <x:is>
          <x:t xml:space="preserve">Person</x:t>
        </x:is>
      </x:c>
      <x:c r="G93" s="231" t="inlineStr">
        <x:is>
          <x:t xml:space="preserve">Commander who seizes Israel’s throne for seven days before Omri’s faction prevails.</x:t>
        </x:is>
      </x:c>
      <x:c r="H93" s="231" t="n">
        <x:v>2</x:v>
      </x:c>
      <x:c r="I93" s="231" t="inlineStr">
        <x:is>
          <x:t xml:space="preserve">2 — Supporting</x:t>
        </x:is>
      </x:c>
      <x:c r="J93" s="231" t="inlineStr">
        <x:is>
          <x:t xml:space="preserve">Medium</x:t>
        </x:is>
      </x:c>
      <x:c r="K93" s="231" t="inlineStr">
        <x:is>
          <x:t xml:space="preserve">Common</x:t>
        </x:is>
      </x:c>
      <x:c r="L93" s="231" t="inlineStr">
        <x:is>
          <x:t xml:space="preserve">No</x:t>
        </x:is>
      </x:c>
      <x:c r="M93" s="231" t="inlineStr">
        <x:is>
          <x:t xml:space="preserve">1 Kings 16 | Divided monarchy | Shared canon</x:t>
        </x:is>
      </x:c>
      <x:c r="N93" s="231" t="inlineStr">
        <x:is>
          <x:t xml:space="preserve">Elah king of Israel; Omri</x:t>
        </x:is>
      </x:c>
      <x:c r="O93" s="231" t="inlineStr">
        <x:is>
          <x:t xml:space="preserve">Idea</x:t>
        </x:is>
      </x:c>
      <x:c r="P93" s="231" t="n"/>
      <x:c r="Q93" s="231" t="inlineStr">
        <x:is>
          <x:t xml:space="preserve">Deferred from the 100-card first-pass active set; reconsider in a later expansion/deep-catalog pass.</x:t>
        </x:is>
      </x:c>
      <x:c r="R93" s="231" t="n"/>
      <x:c r="S93" s="231" t="n"/>
      <x:c r="T93" s="231" t="n"/>
      <x:c r="U93" s="205" t="n"/>
    </x:row>
    <x:row r="94" s="202" customFormat="1" ht="25.5" customHeight="1">
      <x:c r="A94" s="231" t="inlineStr">
        <x:is>
          <x:t xml:space="preserve">Biblical People</x:t>
        </x:is>
      </x:c>
      <x:c r="B94" s="231" t="inlineStr">
        <x:is>
          <x:t xml:space="preserve">BP-168</x:t>
        </x:is>
      </x:c>
      <x:c r="C94" s="231" t="inlineStr">
        <x:is>
          <x:t xml:space="preserve">Omri</x:t>
        </x:is>
      </x:c>
      <x:c r="D94" s="231" t="inlineStr">
        <x:is>
          <x:t xml:space="preserve">Scripture</x:t>
        </x:is>
      </x:c>
      <x:c r="E94" s="231" t="inlineStr">
        <x:is>
          <x:t xml:space="preserve">Biblical People — Shared Canon</x:t>
        </x:is>
      </x:c>
      <x:c r="F94" s="231" t="inlineStr">
        <x:is>
          <x:t xml:space="preserve">Person</x:t>
        </x:is>
      </x:c>
      <x:c r="G94" s="231" t="inlineStr">
        <x:is>
          <x:t xml:space="preserve">Powerful king of Israel who establishes Samaria as the northern capital and fathers Ahab.</x:t>
        </x:is>
      </x:c>
      <x:c r="H94" s="231" t="n">
        <x:v>2</x:v>
      </x:c>
      <x:c r="I94" s="231" t="inlineStr">
        <x:is>
          <x:t xml:space="preserve">2 — Supporting</x:t>
        </x:is>
      </x:c>
      <x:c r="J94" s="231" t="inlineStr">
        <x:is>
          <x:t xml:space="preserve">Medium</x:t>
        </x:is>
      </x:c>
      <x:c r="K94" s="231" t="inlineStr">
        <x:is>
          <x:t xml:space="preserve">Common</x:t>
        </x:is>
      </x:c>
      <x:c r="L94" s="231" t="inlineStr">
        <x:is>
          <x:t xml:space="preserve">No</x:t>
        </x:is>
      </x:c>
      <x:c r="M94" s="231" t="inlineStr">
        <x:is>
          <x:t xml:space="preserve">1 Kings 16 | Divided monarchy | Shared canon</x:t>
        </x:is>
      </x:c>
      <x:c r="N94" s="231" t="inlineStr">
        <x:is>
          <x:t xml:space="preserve">Ahab; Samaria; Zimri</x:t>
        </x:is>
      </x:c>
      <x:c r="O94" s="231" t="inlineStr">
        <x:is>
          <x:t xml:space="preserve">Idea</x:t>
        </x:is>
      </x:c>
      <x:c r="P94" s="231" t="n"/>
      <x:c r="Q94" s="231" t="inlineStr">
        <x:is>
          <x:t xml:space="preserve">Deferred from the 100-card first-pass active set; reconsider in a later expansion/deep-catalog pass.</x:t>
        </x:is>
      </x:c>
      <x:c r="R94" s="231" t="n"/>
      <x:c r="S94" s="231" t="n"/>
      <x:c r="T94" s="231" t="n"/>
      <x:c r="U94" s="205" t="n"/>
    </x:row>
    <x:row r="95" s="202" customFormat="1" ht="25.5" customHeight="1">
      <x:c r="A95" s="231" t="inlineStr">
        <x:is>
          <x:t xml:space="preserve">Biblical People</x:t>
        </x:is>
      </x:c>
      <x:c r="B95" s="231" t="inlineStr">
        <x:is>
          <x:t xml:space="preserve">BP-171</x:t>
        </x:is>
      </x:c>
      <x:c r="C95" s="231" t="inlineStr">
        <x:is>
          <x:t xml:space="preserve">Jehoshaphat</x:t>
        </x:is>
      </x:c>
      <x:c r="D95" s="231" t="inlineStr">
        <x:is>
          <x:t xml:space="preserve">Scripture</x:t>
        </x:is>
      </x:c>
      <x:c r="E95" s="231" t="inlineStr">
        <x:is>
          <x:t xml:space="preserve">Biblical People — Shared Canon</x:t>
        </x:is>
      </x:c>
      <x:c r="F95" s="231" t="inlineStr">
        <x:is>
          <x:t xml:space="preserve">Person</x:t>
        </x:is>
      </x:c>
      <x:c r="G95" s="231" t="inlineStr">
        <x:is>
          <x:t xml:space="preserve">King of Judah known for reforms and alliances with the northern kingdom.</x:t>
        </x:is>
      </x:c>
      <x:c r="H95" s="231" t="n">
        <x:v>3</x:v>
      </x:c>
      <x:c r="I95" s="231" t="inlineStr">
        <x:is>
          <x:t xml:space="preserve">3 — Significant</x:t>
        </x:is>
      </x:c>
      <x:c r="J95" s="231" t="inlineStr">
        <x:is>
          <x:t xml:space="preserve">Medium</x:t>
        </x:is>
      </x:c>
      <x:c r="K95" s="231" t="inlineStr">
        <x:is>
          <x:t xml:space="preserve">Uncommon</x:t>
        </x:is>
      </x:c>
      <x:c r="L95" s="231" t="inlineStr">
        <x:is>
          <x:t xml:space="preserve">No</x:t>
        </x:is>
      </x:c>
      <x:c r="M95" s="231" t="inlineStr">
        <x:is>
          <x:t xml:space="preserve">1 Kings 22; 2 Chronicles 17–20 | Divided monarchy | Shared canon</x:t>
        </x:is>
      </x:c>
      <x:c r="N95" s="231" t="inlineStr">
        <x:is>
          <x:t xml:space="preserve">Asa; Ahab; Jehoram king of Judah</x:t>
        </x:is>
      </x:c>
      <x:c r="O95" s="231" t="inlineStr">
        <x:is>
          <x:t xml:space="preserve">Idea</x:t>
        </x:is>
      </x:c>
      <x:c r="P95" s="231" t="n"/>
      <x:c r="Q95" s="231" t="inlineStr">
        <x:is>
          <x:t xml:space="preserve">Deferred from the 100-card first-pass active set; reconsider in a later expansion/deep-catalog pass.</x:t>
        </x:is>
      </x:c>
      <x:c r="R95" s="231" t="n"/>
      <x:c r="S95" s="231" t="n"/>
      <x:c r="T95" s="231" t="n"/>
      <x:c r="U95" s="205" t="n"/>
    </x:row>
    <x:row r="96" s="202" customFormat="1" ht="25.5" customHeight="1">
      <x:c r="A96" s="231" t="inlineStr">
        <x:is>
          <x:t xml:space="preserve">Biblical People</x:t>
        </x:is>
      </x:c>
      <x:c r="B96" s="231" t="inlineStr">
        <x:is>
          <x:t xml:space="preserve">BP-172</x:t>
        </x:is>
      </x:c>
      <x:c r="C96" s="231" t="inlineStr">
        <x:is>
          <x:t xml:space="preserve">Ahaziah, King of Israel</x:t>
        </x:is>
      </x:c>
      <x:c r="D96" s="231" t="inlineStr">
        <x:is>
          <x:t xml:space="preserve">Scripture</x:t>
        </x:is>
      </x:c>
      <x:c r="E96" s="231" t="inlineStr">
        <x:is>
          <x:t xml:space="preserve">Biblical People — Shared Canon</x:t>
        </x:is>
      </x:c>
      <x:c r="F96" s="231" t="inlineStr">
        <x:is>
          <x:t xml:space="preserve">Person</x:t>
        </x:is>
      </x:c>
      <x:c r="G96" s="231" t="inlineStr">
        <x:is>
          <x:t xml:space="preserve">Son of Ahab whose brief reign continues the Omride dynasty.</x:t>
        </x:is>
      </x:c>
      <x:c r="H96" s="231" t="n">
        <x:v>2</x:v>
      </x:c>
      <x:c r="I96" s="231" t="inlineStr">
        <x:is>
          <x:t xml:space="preserve">2 — Supporting</x:t>
        </x:is>
      </x:c>
      <x:c r="J96" s="231" t="inlineStr">
        <x:is>
          <x:t xml:space="preserve">Medium</x:t>
        </x:is>
      </x:c>
      <x:c r="K96" s="231" t="inlineStr">
        <x:is>
          <x:t xml:space="preserve">Common</x:t>
        </x:is>
      </x:c>
      <x:c r="L96" s="231" t="inlineStr">
        <x:is>
          <x:t xml:space="preserve">No</x:t>
        </x:is>
      </x:c>
      <x:c r="M96" s="231" t="inlineStr">
        <x:is>
          <x:t xml:space="preserve">1 Kings 22; 2 Kings 1 | Divided monarchy | Shared canon</x:t>
        </x:is>
      </x:c>
      <x:c r="N96" s="231" t="inlineStr">
        <x:is>
          <x:t xml:space="preserve">Ahab; Jezebel; Elijah; Jehoram king of Israel</x:t>
        </x:is>
      </x:c>
      <x:c r="O96" s="231" t="inlineStr">
        <x:is>
          <x:t xml:space="preserve">Idea</x:t>
        </x:is>
      </x:c>
      <x:c r="P96" s="231" t="n"/>
      <x:c r="Q96" s="231" t="inlineStr">
        <x:is>
          <x:t xml:space="preserve">Deferred from the 100-card first-pass active set; reconsider in a later expansion/deep-catalog pass.</x:t>
        </x:is>
      </x:c>
      <x:c r="R96" s="231" t="n"/>
      <x:c r="S96" s="231" t="n"/>
      <x:c r="T96" s="231" t="n"/>
      <x:c r="U96" s="205" t="n"/>
    </x:row>
    <x:row r="97" s="202" customFormat="1" ht="25.5" customHeight="1">
      <x:c r="A97" s="231" t="inlineStr">
        <x:is>
          <x:t xml:space="preserve">Biblical People</x:t>
        </x:is>
      </x:c>
      <x:c r="B97" s="231" t="inlineStr">
        <x:is>
          <x:t xml:space="preserve">BP-173</x:t>
        </x:is>
      </x:c>
      <x:c r="C97" s="231" t="inlineStr">
        <x:is>
          <x:t xml:space="preserve">Jehoram (Joram), King of Israel</x:t>
        </x:is>
      </x:c>
      <x:c r="D97" s="231" t="inlineStr">
        <x:is>
          <x:t xml:space="preserve">Scripture</x:t>
        </x:is>
      </x:c>
      <x:c r="E97" s="231" t="inlineStr">
        <x:is>
          <x:t xml:space="preserve">Biblical People — Shared Canon</x:t>
        </x:is>
      </x:c>
      <x:c r="F97" s="231" t="inlineStr">
        <x:is>
          <x:t xml:space="preserve">Person</x:t>
        </x:is>
      </x:c>
      <x:c r="G97" s="231" t="inlineStr">
        <x:is>
          <x:t xml:space="preserve">Son of Ahab who reigns during much of Elisha’s ministry and dies in Jehu’s coup.</x:t>
        </x:is>
      </x:c>
      <x:c r="H97" s="231" t="n">
        <x:v>2</x:v>
      </x:c>
      <x:c r="I97" s="231" t="inlineStr">
        <x:is>
          <x:t xml:space="preserve">2 — Supporting</x:t>
        </x:is>
      </x:c>
      <x:c r="J97" s="231" t="inlineStr">
        <x:is>
          <x:t xml:space="preserve">Medium</x:t>
        </x:is>
      </x:c>
      <x:c r="K97" s="231" t="inlineStr">
        <x:is>
          <x:t xml:space="preserve">Common</x:t>
        </x:is>
      </x:c>
      <x:c r="L97" s="231" t="inlineStr">
        <x:is>
          <x:t xml:space="preserve">No</x:t>
        </x:is>
      </x:c>
      <x:c r="M97" s="231" t="inlineStr">
        <x:is>
          <x:t xml:space="preserve">2 Kings 3–9 | Divided monarchy | Shared canon</x:t>
        </x:is>
      </x:c>
      <x:c r="N97" s="231" t="inlineStr">
        <x:is>
          <x:t xml:space="preserve">Elisha; Jehu; Ahab; Jezebel</x:t>
        </x:is>
      </x:c>
      <x:c r="O97" s="231" t="inlineStr">
        <x:is>
          <x:t xml:space="preserve">Idea</x:t>
        </x:is>
      </x:c>
      <x:c r="P97" s="231" t="n"/>
      <x:c r="Q97" s="231" t="inlineStr">
        <x:is>
          <x:t xml:space="preserve">Deferred from the 100-card first-pass active set; reconsider in a later expansion/deep-catalog pass.</x:t>
        </x:is>
      </x:c>
      <x:c r="R97" s="231" t="n"/>
      <x:c r="S97" s="231" t="n"/>
      <x:c r="T97" s="231" t="n"/>
      <x:c r="U97" s="205" t="n"/>
    </x:row>
    <x:row r="98" s="202" customFormat="1" ht="25.5" customHeight="1">
      <x:c r="A98" s="231" t="inlineStr">
        <x:is>
          <x:t xml:space="preserve">Biblical People</x:t>
        </x:is>
      </x:c>
      <x:c r="B98" s="231" t="inlineStr">
        <x:is>
          <x:t xml:space="preserve">BP-174</x:t>
        </x:is>
      </x:c>
      <x:c r="C98" s="231" t="inlineStr">
        <x:is>
          <x:t xml:space="preserve">Jehoram, King of Judah</x:t>
        </x:is>
      </x:c>
      <x:c r="D98" s="231" t="inlineStr">
        <x:is>
          <x:t xml:space="preserve">Scripture</x:t>
        </x:is>
      </x:c>
      <x:c r="E98" s="231" t="inlineStr">
        <x:is>
          <x:t xml:space="preserve">Biblical People — Shared Canon</x:t>
        </x:is>
      </x:c>
      <x:c r="F98" s="231" t="inlineStr">
        <x:is>
          <x:t xml:space="preserve">Person</x:t>
        </x:is>
      </x:c>
      <x:c r="G98" s="231" t="inlineStr">
        <x:is>
          <x:t xml:space="preserve">Son of Jehoshaphat whose reign is linked by marriage to the house of Ahab.</x:t>
        </x:is>
      </x:c>
      <x:c r="H98" s="231" t="n">
        <x:v>2</x:v>
      </x:c>
      <x:c r="I98" s="231" t="inlineStr">
        <x:is>
          <x:t xml:space="preserve">2 — Supporting</x:t>
        </x:is>
      </x:c>
      <x:c r="J98" s="231" t="inlineStr">
        <x:is>
          <x:t xml:space="preserve">Medium</x:t>
        </x:is>
      </x:c>
      <x:c r="K98" s="231" t="inlineStr">
        <x:is>
          <x:t xml:space="preserve">Common</x:t>
        </x:is>
      </x:c>
      <x:c r="L98" s="231" t="inlineStr">
        <x:is>
          <x:t xml:space="preserve">No</x:t>
        </x:is>
      </x:c>
      <x:c r="M98" s="231" t="inlineStr">
        <x:is>
          <x:t xml:space="preserve">2 Kings 8; 2 Chronicles 21 | Divided monarchy | Shared canon</x:t>
        </x:is>
      </x:c>
      <x:c r="N98" s="231" t="inlineStr">
        <x:is>
          <x:t xml:space="preserve">Jehoshaphat; Athaliah; Ahaziah king of Judah</x:t>
        </x:is>
      </x:c>
      <x:c r="O98" s="231" t="inlineStr">
        <x:is>
          <x:t xml:space="preserve">Idea</x:t>
        </x:is>
      </x:c>
      <x:c r="P98" s="231" t="n"/>
      <x:c r="Q98" s="231" t="inlineStr">
        <x:is>
          <x:t xml:space="preserve">Deferred from the 100-card first-pass active set; reconsider in a later expansion/deep-catalog pass.</x:t>
        </x:is>
      </x:c>
      <x:c r="R98" s="231" t="n"/>
      <x:c r="S98" s="231" t="n"/>
      <x:c r="T98" s="231" t="n"/>
      <x:c r="U98" s="205" t="n"/>
    </x:row>
    <x:row r="99" s="202" customFormat="1" ht="25.5" customHeight="1">
      <x:c r="A99" s="231" t="inlineStr">
        <x:is>
          <x:t xml:space="preserve">Biblical People</x:t>
        </x:is>
      </x:c>
      <x:c r="B99" s="231" t="inlineStr">
        <x:is>
          <x:t xml:space="preserve">BP-175</x:t>
        </x:is>
      </x:c>
      <x:c r="C99" s="231" t="inlineStr">
        <x:is>
          <x:t xml:space="preserve">Jehu</x:t>
        </x:is>
      </x:c>
      <x:c r="D99" s="231" t="inlineStr">
        <x:is>
          <x:t xml:space="preserve">Scripture</x:t>
        </x:is>
      </x:c>
      <x:c r="E99" s="231" t="inlineStr">
        <x:is>
          <x:t xml:space="preserve">Biblical People — Shared Canon</x:t>
        </x:is>
      </x:c>
      <x:c r="F99" s="231" t="inlineStr">
        <x:is>
          <x:t xml:space="preserve">Person</x:t>
        </x:is>
      </x:c>
      <x:c r="G99" s="231" t="inlineStr">
        <x:is>
          <x:t xml:space="preserve">Commander anointed to overthrow Ahab’s dynasty; destroys Baal worshipers but retains other northern sins.</x:t>
        </x:is>
      </x:c>
      <x:c r="H99" s="231" t="n">
        <x:v>3</x:v>
      </x:c>
      <x:c r="I99" s="231" t="inlineStr">
        <x:is>
          <x:t xml:space="preserve">3 — Significant</x:t>
        </x:is>
      </x:c>
      <x:c r="J99" s="231" t="inlineStr">
        <x:is>
          <x:t xml:space="preserve">High</x:t>
        </x:is>
      </x:c>
      <x:c r="K99" s="231" t="inlineStr">
        <x:is>
          <x:t xml:space="preserve">Uncommon</x:t>
        </x:is>
      </x:c>
      <x:c r="L99" s="231" t="inlineStr">
        <x:is>
          <x:t xml:space="preserve">No</x:t>
        </x:is>
      </x:c>
      <x:c r="M99" s="231" t="inlineStr">
        <x:is>
          <x:t xml:space="preserve">2 Kings 9–10 | Divided monarchy | Shared canon</x:t>
        </x:is>
      </x:c>
      <x:c r="N99" s="231" t="inlineStr">
        <x:is>
          <x:t xml:space="preserve">Elisha; Jezebel; Jehoram king of Israel</x:t>
        </x:is>
      </x:c>
      <x:c r="O99" s="231" t="inlineStr">
        <x:is>
          <x:t xml:space="preserve">Idea</x:t>
        </x:is>
      </x:c>
      <x:c r="P99" s="231" t="n"/>
      <x:c r="Q99" s="231" t="inlineStr">
        <x:is>
          <x:t xml:space="preserve">Deferred from the 100-card first-pass active set; reconsider in a later expansion/deep-catalog pass.</x:t>
        </x:is>
      </x:c>
      <x:c r="R99" s="231" t="n"/>
      <x:c r="S99" s="231" t="n"/>
      <x:c r="T99" s="231" t="n"/>
      <x:c r="U99" s="205" t="n"/>
    </x:row>
    <x:row r="100" s="202" customFormat="1" ht="25.5" customHeight="1">
      <x:c r="A100" s="231" t="inlineStr">
        <x:is>
          <x:t xml:space="preserve">Biblical People</x:t>
        </x:is>
      </x:c>
      <x:c r="B100" s="231" t="inlineStr">
        <x:is>
          <x:t xml:space="preserve">BP-176</x:t>
        </x:is>
      </x:c>
      <x:c r="C100" s="231" t="inlineStr">
        <x:is>
          <x:t xml:space="preserve">Athaliah</x:t>
        </x:is>
      </x:c>
      <x:c r="D100" s="231" t="inlineStr">
        <x:is>
          <x:t xml:space="preserve">Scripture</x:t>
        </x:is>
      </x:c>
      <x:c r="E100" s="231" t="inlineStr">
        <x:is>
          <x:t xml:space="preserve">Biblical People — Shared Canon</x:t>
        </x:is>
      </x:c>
      <x:c r="F100" s="231" t="inlineStr">
        <x:is>
          <x:t xml:space="preserve">Person</x:t>
        </x:is>
      </x:c>
      <x:c r="G100" s="231" t="inlineStr">
        <x:is>
          <x:t xml:space="preserve">Daughter of Ahab’s house who seizes Judah’s throne until the priest Jehoiada restores Joash.</x:t>
        </x:is>
      </x:c>
      <x:c r="H100" s="231" t="n">
        <x:v>3</x:v>
      </x:c>
      <x:c r="I100" s="231" t="inlineStr">
        <x:is>
          <x:t xml:space="preserve">3 — Significant</x:t>
        </x:is>
      </x:c>
      <x:c r="J100" s="231" t="inlineStr">
        <x:is>
          <x:t xml:space="preserve">Medium</x:t>
        </x:is>
      </x:c>
      <x:c r="K100" s="231" t="inlineStr">
        <x:is>
          <x:t xml:space="preserve">Uncommon</x:t>
        </x:is>
      </x:c>
      <x:c r="L100" s="231" t="inlineStr">
        <x:is>
          <x:t xml:space="preserve">No</x:t>
        </x:is>
      </x:c>
      <x:c r="M100" s="231" t="inlineStr">
        <x:is>
          <x:t xml:space="preserve">2 Kings 11; 2 Chronicles 22–23 | Divided monarchy | Shared canon</x:t>
        </x:is>
      </x:c>
      <x:c r="N100" s="231" t="inlineStr">
        <x:is>
          <x:t xml:space="preserve">Jezebel; Jehoiada; Joash king of Judah</x:t>
        </x:is>
      </x:c>
      <x:c r="O100" s="231" t="inlineStr">
        <x:is>
          <x:t xml:space="preserve">Idea</x:t>
        </x:is>
      </x:c>
      <x:c r="P100" s="231" t="n"/>
      <x:c r="Q100" s="231" t="inlineStr">
        <x:is>
          <x:t xml:space="preserve">Deferred from the 100-card first-pass active set; reconsider in a later expansion/deep-catalog pass.</x:t>
        </x:is>
      </x:c>
      <x:c r="R100" s="231" t="n"/>
      <x:c r="S100" s="231" t="n"/>
      <x:c r="T100" s="231" t="n"/>
      <x:c r="U100" s="205" t="n"/>
    </x:row>
    <x:row r="101" s="202" customFormat="1" ht="25.5" customHeight="1">
      <x:c r="A101" s="231" t="inlineStr">
        <x:is>
          <x:t xml:space="preserve">Biblical People</x:t>
        </x:is>
      </x:c>
      <x:c r="B101" s="231" t="inlineStr">
        <x:is>
          <x:t xml:space="preserve">BP-177</x:t>
        </x:is>
      </x:c>
      <x:c r="C101" s="231" t="inlineStr">
        <x:is>
          <x:t xml:space="preserve">Joash, King of Judah</x:t>
        </x:is>
      </x:c>
      <x:c r="D101" s="231" t="inlineStr">
        <x:is>
          <x:t xml:space="preserve">Scripture</x:t>
        </x:is>
      </x:c>
      <x:c r="E101" s="231" t="inlineStr">
        <x:is>
          <x:t xml:space="preserve">Biblical People — Shared Canon</x:t>
        </x:is>
      </x:c>
      <x:c r="F101" s="231" t="inlineStr">
        <x:is>
          <x:t xml:space="preserve">Person</x:t>
        </x:is>
      </x:c>
      <x:c r="G101" s="231" t="inlineStr">
        <x:is>
          <x:t xml:space="preserve">Child king preserved from Athaliah and restored through Jehoiada’s coup.</x:t>
        </x:is>
      </x:c>
      <x:c r="H101" s="231" t="n">
        <x:v>2</x:v>
      </x:c>
      <x:c r="I101" s="231" t="inlineStr">
        <x:is>
          <x:t xml:space="preserve">2 — Supporting</x:t>
        </x:is>
      </x:c>
      <x:c r="J101" s="231" t="inlineStr">
        <x:is>
          <x:t xml:space="preserve">Medium</x:t>
        </x:is>
      </x:c>
      <x:c r="K101" s="231" t="inlineStr">
        <x:is>
          <x:t xml:space="preserve">Common</x:t>
        </x:is>
      </x:c>
      <x:c r="L101" s="231" t="inlineStr">
        <x:is>
          <x:t xml:space="preserve">No</x:t>
        </x:is>
      </x:c>
      <x:c r="M101" s="231" t="inlineStr">
        <x:is>
          <x:t xml:space="preserve">2 Kings 11–12; 2 Chronicles 22–24 | Divided monarchy | Shared canon</x:t>
        </x:is>
      </x:c>
      <x:c r="N101" s="231" t="inlineStr">
        <x:is>
          <x:t xml:space="preserve">Athaliah; Jehoiada; Zechariah son of Jehoiada</x:t>
        </x:is>
      </x:c>
      <x:c r="O101" s="231" t="inlineStr">
        <x:is>
          <x:t xml:space="preserve">Idea</x:t>
        </x:is>
      </x:c>
      <x:c r="P101" s="231" t="n"/>
      <x:c r="Q101" s="231" t="inlineStr">
        <x:is>
          <x:t xml:space="preserve">Deferred from the 100-card first-pass active set; reconsider in a later expansion/deep-catalog pass.</x:t>
        </x:is>
      </x:c>
      <x:c r="R101" s="231" t="n"/>
      <x:c r="S101" s="231" t="n"/>
      <x:c r="T101" s="231" t="n"/>
      <x:c r="U101" s="205" t="n"/>
    </x:row>
    <x:row r="102" s="202" customFormat="1" ht="25.5" customHeight="1">
      <x:c r="A102" s="231" t="inlineStr">
        <x:is>
          <x:t xml:space="preserve">Biblical People</x:t>
        </x:is>
      </x:c>
      <x:c r="B102" s="231" t="inlineStr">
        <x:is>
          <x:t xml:space="preserve">BP-178</x:t>
        </x:is>
      </x:c>
      <x:c r="C102" s="231" t="inlineStr">
        <x:is>
          <x:t xml:space="preserve">Jehoahaz, King of Israel</x:t>
        </x:is>
      </x:c>
      <x:c r="D102" s="231" t="inlineStr">
        <x:is>
          <x:t xml:space="preserve">Scripture</x:t>
        </x:is>
      </x:c>
      <x:c r="E102" s="231" t="inlineStr">
        <x:is>
          <x:t xml:space="preserve">Biblical People — Shared Canon</x:t>
        </x:is>
      </x:c>
      <x:c r="F102" s="231" t="inlineStr">
        <x:is>
          <x:t xml:space="preserve">Person</x:t>
        </x:is>
      </x:c>
      <x:c r="G102" s="231" t="inlineStr">
        <x:is>
          <x:t xml:space="preserve">Son of Jehu whose reign occurs amid Syrian pressure on Israel.</x:t>
        </x:is>
      </x:c>
      <x:c r="H102" s="231" t="n">
        <x:v>2</x:v>
      </x:c>
      <x:c r="I102" s="231" t="inlineStr">
        <x:is>
          <x:t xml:space="preserve">2 — Supporting</x:t>
        </x:is>
      </x:c>
      <x:c r="J102" s="231" t="inlineStr">
        <x:is>
          <x:t xml:space="preserve">Medium</x:t>
        </x:is>
      </x:c>
      <x:c r="K102" s="231" t="inlineStr">
        <x:is>
          <x:t xml:space="preserve">Common</x:t>
        </x:is>
      </x:c>
      <x:c r="L102" s="231" t="inlineStr">
        <x:is>
          <x:t xml:space="preserve">No</x:t>
        </x:is>
      </x:c>
      <x:c r="M102" s="231" t="inlineStr">
        <x:is>
          <x:t xml:space="preserve">2 Kings 13 | Divided monarchy | Shared canon</x:t>
        </x:is>
      </x:c>
      <x:c r="N102" s="231" t="inlineStr">
        <x:is>
          <x:t xml:space="preserve">Jehu; Jehoash king of Israel; Elisha</x:t>
        </x:is>
      </x:c>
      <x:c r="O102" s="231" t="inlineStr">
        <x:is>
          <x:t xml:space="preserve">Idea</x:t>
        </x:is>
      </x:c>
      <x:c r="P102" s="231" t="n"/>
      <x:c r="Q102" s="231" t="inlineStr">
        <x:is>
          <x:t xml:space="preserve">Deferred from the 100-card first-pass active set; reconsider in a later expansion/deep-catalog pass.</x:t>
        </x:is>
      </x:c>
      <x:c r="R102" s="231" t="n"/>
      <x:c r="S102" s="231" t="n"/>
      <x:c r="T102" s="231" t="n"/>
      <x:c r="U102" s="205" t="n"/>
    </x:row>
    <x:row r="103" s="202" customFormat="1" ht="25.5" customHeight="1">
      <x:c r="A103" s="231" t="inlineStr">
        <x:is>
          <x:t xml:space="preserve">Biblical People</x:t>
        </x:is>
      </x:c>
      <x:c r="B103" s="231" t="inlineStr">
        <x:is>
          <x:t xml:space="preserve">BP-179</x:t>
        </x:is>
      </x:c>
      <x:c r="C103" s="231" t="inlineStr">
        <x:is>
          <x:t xml:space="preserve">Jehoash, King of Israel</x:t>
        </x:is>
      </x:c>
      <x:c r="D103" s="231" t="inlineStr">
        <x:is>
          <x:t xml:space="preserve">Scripture</x:t>
        </x:is>
      </x:c>
      <x:c r="E103" s="231" t="inlineStr">
        <x:is>
          <x:t xml:space="preserve">Biblical People — Shared Canon</x:t>
        </x:is>
      </x:c>
      <x:c r="F103" s="231" t="inlineStr">
        <x:is>
          <x:t xml:space="preserve">Person</x:t>
        </x:is>
      </x:c>
      <x:c r="G103" s="231" t="inlineStr">
        <x:is>
          <x:t xml:space="preserve">Son of Jehoahaz who visits Elisha near the prophet’s death and fights Syria and Judah.</x:t>
        </x:is>
      </x:c>
      <x:c r="H103" s="231" t="n">
        <x:v>2</x:v>
      </x:c>
      <x:c r="I103" s="231" t="inlineStr">
        <x:is>
          <x:t xml:space="preserve">2 — Supporting</x:t>
        </x:is>
      </x:c>
      <x:c r="J103" s="231" t="inlineStr">
        <x:is>
          <x:t xml:space="preserve">Medium</x:t>
        </x:is>
      </x:c>
      <x:c r="K103" s="231" t="inlineStr">
        <x:is>
          <x:t xml:space="preserve">Common</x:t>
        </x:is>
      </x:c>
      <x:c r="L103" s="231" t="inlineStr">
        <x:is>
          <x:t xml:space="preserve">No</x:t>
        </x:is>
      </x:c>
      <x:c r="M103" s="231" t="inlineStr">
        <x:is>
          <x:t xml:space="preserve">2 Kings 13–14 | Divided monarchy | Shared canon</x:t>
        </x:is>
      </x:c>
      <x:c r="N103" s="231" t="inlineStr">
        <x:is>
          <x:t xml:space="preserve">Jehoahaz king of Israel; Elisha; Amaziah</x:t>
        </x:is>
      </x:c>
      <x:c r="O103" s="231" t="inlineStr">
        <x:is>
          <x:t xml:space="preserve">Idea</x:t>
        </x:is>
      </x:c>
      <x:c r="P103" s="231" t="n"/>
      <x:c r="Q103" s="231" t="inlineStr">
        <x:is>
          <x:t xml:space="preserve">Deferred from the 100-card first-pass active set; reconsider in a later expansion/deep-catalog pass.</x:t>
        </x:is>
      </x:c>
      <x:c r="R103" s="231" t="n"/>
      <x:c r="S103" s="231" t="n"/>
      <x:c r="T103" s="231" t="n"/>
      <x:c r="U103" s="205" t="n"/>
    </x:row>
    <x:row r="104" s="202" customFormat="1" ht="25.5" customHeight="1">
      <x:c r="A104" s="231" t="inlineStr">
        <x:is>
          <x:t xml:space="preserve">Biblical People</x:t>
        </x:is>
      </x:c>
      <x:c r="B104" s="231" t="inlineStr">
        <x:is>
          <x:t xml:space="preserve">BP-180</x:t>
        </x:is>
      </x:c>
      <x:c r="C104" s="231" t="inlineStr">
        <x:is>
          <x:t xml:space="preserve">Amaziah, King of Judah</x:t>
        </x:is>
      </x:c>
      <x:c r="D104" s="231" t="inlineStr">
        <x:is>
          <x:t xml:space="preserve">Scripture</x:t>
        </x:is>
      </x:c>
      <x:c r="E104" s="231" t="inlineStr">
        <x:is>
          <x:t xml:space="preserve">Biblical People — Shared Canon</x:t>
        </x:is>
      </x:c>
      <x:c r="F104" s="231" t="inlineStr">
        <x:is>
          <x:t xml:space="preserve">Person</x:t>
        </x:is>
      </x:c>
      <x:c r="G104" s="231" t="inlineStr">
        <x:is>
          <x:t xml:space="preserve">King of Judah who defeats Edom but later loses a confrontation with Israel.</x:t>
        </x:is>
      </x:c>
      <x:c r="H104" s="231" t="n">
        <x:v>2</x:v>
      </x:c>
      <x:c r="I104" s="231" t="inlineStr">
        <x:is>
          <x:t xml:space="preserve">2 — Supporting</x:t>
        </x:is>
      </x:c>
      <x:c r="J104" s="231" t="inlineStr">
        <x:is>
          <x:t xml:space="preserve">Medium</x:t>
        </x:is>
      </x:c>
      <x:c r="K104" s="231" t="inlineStr">
        <x:is>
          <x:t xml:space="preserve">Common</x:t>
        </x:is>
      </x:c>
      <x:c r="L104" s="231" t="inlineStr">
        <x:is>
          <x:t xml:space="preserve">No</x:t>
        </x:is>
      </x:c>
      <x:c r="M104" s="231" t="inlineStr">
        <x:is>
          <x:t xml:space="preserve">2 Kings 14; 2 Chronicles 25 | Divided monarchy | Shared canon</x:t>
        </x:is>
      </x:c>
      <x:c r="N104" s="231" t="inlineStr">
        <x:is>
          <x:t xml:space="preserve">Joash king of Judah; Jehoash king of Israel; Uzziah</x:t>
        </x:is>
      </x:c>
      <x:c r="O104" s="231" t="inlineStr">
        <x:is>
          <x:t xml:space="preserve">Idea</x:t>
        </x:is>
      </x:c>
      <x:c r="P104" s="231" t="n"/>
      <x:c r="Q104" s="231" t="inlineStr">
        <x:is>
          <x:t xml:space="preserve">Deferred from the 100-card first-pass active set; reconsider in a later expansion/deep-catalog pass.</x:t>
        </x:is>
      </x:c>
      <x:c r="R104" s="231" t="n"/>
      <x:c r="S104" s="231" t="n"/>
      <x:c r="T104" s="231" t="n"/>
      <x:c r="U104" s="205" t="n"/>
    </x:row>
    <x:row r="105" s="202" customFormat="1" ht="25.5" customHeight="1">
      <x:c r="A105" s="231" t="inlineStr">
        <x:is>
          <x:t xml:space="preserve">Biblical People</x:t>
        </x:is>
      </x:c>
      <x:c r="B105" s="231" t="inlineStr">
        <x:is>
          <x:t xml:space="preserve">BP-181</x:t>
        </x:is>
      </x:c>
      <x:c r="C105" s="231" t="inlineStr">
        <x:is>
          <x:t xml:space="preserve">Jeroboam II</x:t>
        </x:is>
      </x:c>
      <x:c r="D105" s="231" t="inlineStr">
        <x:is>
          <x:t xml:space="preserve">Scripture</x:t>
        </x:is>
      </x:c>
      <x:c r="E105" s="231" t="inlineStr">
        <x:is>
          <x:t xml:space="preserve">Biblical People — Shared Canon</x:t>
        </x:is>
      </x:c>
      <x:c r="F105" s="231" t="inlineStr">
        <x:is>
          <x:t xml:space="preserve">Person</x:t>
        </x:is>
      </x:c>
      <x:c r="G105" s="231" t="inlineStr">
        <x:is>
          <x:t xml:space="preserve">Long-reigning northern king during a period of prosperity criticized by prophets such as Amos and Hosea.</x:t>
        </x:is>
      </x:c>
      <x:c r="H105" s="231" t="n">
        <x:v>2</x:v>
      </x:c>
      <x:c r="I105" s="231" t="inlineStr">
        <x:is>
          <x:t xml:space="preserve">2 — Supporting</x:t>
        </x:is>
      </x:c>
      <x:c r="J105" s="231" t="inlineStr">
        <x:is>
          <x:t xml:space="preserve">Medium</x:t>
        </x:is>
      </x:c>
      <x:c r="K105" s="231" t="inlineStr">
        <x:is>
          <x:t xml:space="preserve">Common</x:t>
        </x:is>
      </x:c>
      <x:c r="L105" s="231" t="inlineStr">
        <x:is>
          <x:t xml:space="preserve">No</x:t>
        </x:is>
      </x:c>
      <x:c r="M105" s="231" t="inlineStr">
        <x:is>
          <x:t xml:space="preserve">2 Kings 14; Amos; Hosea | Eighth century BC | Shared canon</x:t>
        </x:is>
      </x:c>
      <x:c r="N105" s="231" t="inlineStr">
        <x:is>
          <x:t xml:space="preserve">Amos; Hosea; Zechariah king of Israel</x:t>
        </x:is>
      </x:c>
      <x:c r="O105" s="231" t="inlineStr">
        <x:is>
          <x:t xml:space="preserve">Idea</x:t>
        </x:is>
      </x:c>
      <x:c r="P105" s="231" t="n"/>
      <x:c r="Q105" s="231" t="inlineStr">
        <x:is>
          <x:t xml:space="preserve">Deferred from the 100-card first-pass active set; reconsider in a later expansion/deep-catalog pass.</x:t>
        </x:is>
      </x:c>
      <x:c r="R105" s="231" t="n"/>
      <x:c r="S105" s="231" t="n"/>
      <x:c r="T105" s="231" t="n"/>
      <x:c r="U105" s="205" t="n"/>
    </x:row>
    <x:row r="106" s="202" customFormat="1" ht="25.5" customHeight="1">
      <x:c r="A106" s="231" t="inlineStr">
        <x:is>
          <x:t xml:space="preserve">Biblical People</x:t>
        </x:is>
      </x:c>
      <x:c r="B106" s="231" t="inlineStr">
        <x:is>
          <x:t xml:space="preserve">BP-182</x:t>
        </x:is>
      </x:c>
      <x:c r="C106" s="231" t="inlineStr">
        <x:is>
          <x:t xml:space="preserve">Uzziah (Azariah), King of Judah</x:t>
        </x:is>
      </x:c>
      <x:c r="D106" s="231" t="inlineStr">
        <x:is>
          <x:t xml:space="preserve">Scripture</x:t>
        </x:is>
      </x:c>
      <x:c r="E106" s="231" t="inlineStr">
        <x:is>
          <x:t xml:space="preserve">Biblical People — Shared Canon</x:t>
        </x:is>
      </x:c>
      <x:c r="F106" s="231" t="inlineStr">
        <x:is>
          <x:t xml:space="preserve">Person</x:t>
        </x:is>
      </x:c>
      <x:c r="G106" s="231" t="inlineStr">
        <x:is>
          <x:t xml:space="preserve">Long-reigning king of Judah whose prosperity ends with pride and ritual transgression.</x:t>
        </x:is>
      </x:c>
      <x:c r="H106" s="231" t="n">
        <x:v>3</x:v>
      </x:c>
      <x:c r="I106" s="231" t="inlineStr">
        <x:is>
          <x:t xml:space="preserve">3 — Significant</x:t>
        </x:is>
      </x:c>
      <x:c r="J106" s="231" t="inlineStr">
        <x:is>
          <x:t xml:space="preserve">Medium</x:t>
        </x:is>
      </x:c>
      <x:c r="K106" s="231" t="inlineStr">
        <x:is>
          <x:t xml:space="preserve">Uncommon</x:t>
        </x:is>
      </x:c>
      <x:c r="L106" s="231" t="inlineStr">
        <x:is>
          <x:t xml:space="preserve">No</x:t>
        </x:is>
      </x:c>
      <x:c r="M106" s="231" t="inlineStr">
        <x:is>
          <x:t xml:space="preserve">2 Kings 15; 2 Chronicles 26; Isaiah 6 | Eighth century BC | Shared canon</x:t>
        </x:is>
      </x:c>
      <x:c r="N106" s="231" t="inlineStr">
        <x:is>
          <x:t xml:space="preserve">Jotham; Isaiah</x:t>
        </x:is>
      </x:c>
      <x:c r="O106" s="231" t="inlineStr">
        <x:is>
          <x:t xml:space="preserve">Idea</x:t>
        </x:is>
      </x:c>
      <x:c r="P106" s="231" t="n"/>
      <x:c r="Q106" s="231" t="inlineStr">
        <x:is>
          <x:t xml:space="preserve">Deferred from the 100-card first-pass active set; reconsider in a later expansion/deep-catalog pass.</x:t>
        </x:is>
      </x:c>
      <x:c r="R106" s="231" t="n"/>
      <x:c r="S106" s="231" t="n"/>
      <x:c r="T106" s="231" t="n"/>
      <x:c r="U106" s="205" t="n"/>
    </x:row>
    <x:row r="107" s="202" customFormat="1" ht="25.5" customHeight="1">
      <x:c r="A107" s="231" t="inlineStr">
        <x:is>
          <x:t xml:space="preserve">Biblical People</x:t>
        </x:is>
      </x:c>
      <x:c r="B107" s="231" t="inlineStr">
        <x:is>
          <x:t xml:space="preserve">BP-183</x:t>
        </x:is>
      </x:c>
      <x:c r="C107" s="231" t="inlineStr">
        <x:is>
          <x:t xml:space="preserve">Jotham, King of Judah</x:t>
        </x:is>
      </x:c>
      <x:c r="D107" s="231" t="inlineStr">
        <x:is>
          <x:t xml:space="preserve">Scripture</x:t>
        </x:is>
      </x:c>
      <x:c r="E107" s="231" t="inlineStr">
        <x:is>
          <x:t xml:space="preserve">Biblical People — Shared Canon</x:t>
        </x:is>
      </x:c>
      <x:c r="F107" s="231" t="inlineStr">
        <x:is>
          <x:t xml:space="preserve">Person</x:t>
        </x:is>
      </x:c>
      <x:c r="G107" s="231" t="inlineStr">
        <x:is>
          <x:t xml:space="preserve">King of Judah who follows Uzziah and precedes Ahaz.</x:t>
        </x:is>
      </x:c>
      <x:c r="H107" s="231" t="n">
        <x:v>2</x:v>
      </x:c>
      <x:c r="I107" s="231" t="inlineStr">
        <x:is>
          <x:t xml:space="preserve">2 — Supporting</x:t>
        </x:is>
      </x:c>
      <x:c r="J107" s="231" t="inlineStr">
        <x:is>
          <x:t xml:space="preserve">Medium</x:t>
        </x:is>
      </x:c>
      <x:c r="K107" s="231" t="inlineStr">
        <x:is>
          <x:t xml:space="preserve">Common</x:t>
        </x:is>
      </x:c>
      <x:c r="L107" s="231" t="inlineStr">
        <x:is>
          <x:t xml:space="preserve">No</x:t>
        </x:is>
      </x:c>
      <x:c r="M107" s="231" t="inlineStr">
        <x:is>
          <x:t xml:space="preserve">2 Kings 15; 2 Chronicles 27 | Eighth century BC | Shared canon</x:t>
        </x:is>
      </x:c>
      <x:c r="N107" s="231" t="inlineStr">
        <x:is>
          <x:t xml:space="preserve">Uzziah; Ahaz; Micah the Prophet</x:t>
        </x:is>
      </x:c>
      <x:c r="O107" s="231" t="inlineStr">
        <x:is>
          <x:t xml:space="preserve">Idea</x:t>
        </x:is>
      </x:c>
      <x:c r="P107" s="231" t="n"/>
      <x:c r="Q107" s="231" t="inlineStr">
        <x:is>
          <x:t xml:space="preserve">Deferred from the 100-card first-pass active set; reconsider in a later expansion/deep-catalog pass.</x:t>
        </x:is>
      </x:c>
      <x:c r="R107" s="231" t="n"/>
      <x:c r="S107" s="231" t="n"/>
      <x:c r="T107" s="231" t="n"/>
      <x:c r="U107" s="205" t="n"/>
    </x:row>
    <x:row r="108" s="202" customFormat="1" ht="25.5" customHeight="1">
      <x:c r="A108" s="231" t="inlineStr">
        <x:is>
          <x:t xml:space="preserve">Biblical People</x:t>
        </x:is>
      </x:c>
      <x:c r="B108" s="231" t="inlineStr">
        <x:is>
          <x:t xml:space="preserve">BP-184</x:t>
        </x:is>
      </x:c>
      <x:c r="C108" s="231" t="inlineStr">
        <x:is>
          <x:t xml:space="preserve">Ahaz, King of Judah</x:t>
        </x:is>
      </x:c>
      <x:c r="D108" s="231" t="inlineStr">
        <x:is>
          <x:t xml:space="preserve">Scripture</x:t>
        </x:is>
      </x:c>
      <x:c r="E108" s="231" t="inlineStr">
        <x:is>
          <x:t xml:space="preserve">Biblical People — Shared Canon</x:t>
        </x:is>
      </x:c>
      <x:c r="F108" s="231" t="inlineStr">
        <x:is>
          <x:t xml:space="preserve">Person</x:t>
        </x:is>
      </x:c>
      <x:c r="G108" s="231" t="inlineStr">
        <x:is>
          <x:t xml:space="preserve">King of Judah during the Syro-Ephraimite crisis; central to Isaiah 7’s historical setting.</x:t>
        </x:is>
      </x:c>
      <x:c r="H108" s="231" t="n">
        <x:v>2</x:v>
      </x:c>
      <x:c r="I108" s="231" t="inlineStr">
        <x:is>
          <x:t xml:space="preserve">2 — Supporting</x:t>
        </x:is>
      </x:c>
      <x:c r="J108" s="231" t="inlineStr">
        <x:is>
          <x:t xml:space="preserve">Medium</x:t>
        </x:is>
      </x:c>
      <x:c r="K108" s="231" t="inlineStr">
        <x:is>
          <x:t xml:space="preserve">Common</x:t>
        </x:is>
      </x:c>
      <x:c r="L108" s="231" t="inlineStr">
        <x:is>
          <x:t xml:space="preserve">No</x:t>
        </x:is>
      </x:c>
      <x:c r="M108" s="231" t="inlineStr">
        <x:is>
          <x:t xml:space="preserve">2 Kings 16; 2 Chronicles 28; Isaiah 7 | Eighth century BC | Shared canon</x:t>
        </x:is>
      </x:c>
      <x:c r="N108" s="231" t="inlineStr">
        <x:is>
          <x:t xml:space="preserve">Isaiah; Hezekiah; Tiglath-pileser III</x:t>
        </x:is>
      </x:c>
      <x:c r="O108" s="231" t="inlineStr">
        <x:is>
          <x:t xml:space="preserve">Idea</x:t>
        </x:is>
      </x:c>
      <x:c r="P108" s="231" t="n"/>
      <x:c r="Q108" s="231" t="inlineStr">
        <x:is>
          <x:t xml:space="preserve">Deferred from the 100-card first-pass active set; reconsider in a later expansion/deep-catalog pass.</x:t>
        </x:is>
      </x:c>
      <x:c r="R108" s="231" t="n"/>
      <x:c r="S108" s="231" t="n"/>
      <x:c r="T108" s="231" t="n"/>
      <x:c r="U108" s="205" t="n"/>
    </x:row>
    <x:row r="109" s="202" customFormat="1" ht="25.5" customHeight="1">
      <x:c r="A109" s="231" t="inlineStr">
        <x:is>
          <x:t xml:space="preserve">Biblical People</x:t>
        </x:is>
      </x:c>
      <x:c r="B109" s="231" t="inlineStr">
        <x:is>
          <x:t xml:space="preserve">BP-185</x:t>
        </x:is>
      </x:c>
      <x:c r="C109" s="231" t="inlineStr">
        <x:is>
          <x:t xml:space="preserve">Hoshea</x:t>
        </x:is>
      </x:c>
      <x:c r="D109" s="231" t="inlineStr">
        <x:is>
          <x:t xml:space="preserve">Scripture</x:t>
        </x:is>
      </x:c>
      <x:c r="E109" s="231" t="inlineStr">
        <x:is>
          <x:t xml:space="preserve">Biblical People — Shared Canon</x:t>
        </x:is>
      </x:c>
      <x:c r="F109" s="231" t="inlineStr">
        <x:is>
          <x:t xml:space="preserve">Person</x:t>
        </x:is>
      </x:c>
      <x:c r="G109" s="231" t="inlineStr">
        <x:is>
          <x:t xml:space="preserve">Last king of the northern kingdom before Samaria falls to Assyria.</x:t>
        </x:is>
      </x:c>
      <x:c r="H109" s="231" t="n">
        <x:v>2</x:v>
      </x:c>
      <x:c r="I109" s="231" t="inlineStr">
        <x:is>
          <x:t xml:space="preserve">2 — Supporting</x:t>
        </x:is>
      </x:c>
      <x:c r="J109" s="231" t="inlineStr">
        <x:is>
          <x:t xml:space="preserve">Medium</x:t>
        </x:is>
      </x:c>
      <x:c r="K109" s="231" t="inlineStr">
        <x:is>
          <x:t xml:space="preserve">Common</x:t>
        </x:is>
      </x:c>
      <x:c r="L109" s="231" t="inlineStr">
        <x:is>
          <x:t xml:space="preserve">No</x:t>
        </x:is>
      </x:c>
      <x:c r="M109" s="231" t="inlineStr">
        <x:is>
          <x:t xml:space="preserve">2 Kings 17 | Eighth century BC | Shared canon</x:t>
        </x:is>
      </x:c>
      <x:c r="N109" s="231" t="inlineStr">
        <x:is>
          <x:t xml:space="preserve">Samaria; Assyrian exile</x:t>
        </x:is>
      </x:c>
      <x:c r="O109" s="231" t="inlineStr">
        <x:is>
          <x:t xml:space="preserve">Idea</x:t>
        </x:is>
      </x:c>
      <x:c r="P109" s="231" t="n"/>
      <x:c r="Q109" s="231" t="inlineStr">
        <x:is>
          <x:t xml:space="preserve">Deferred from the 100-card first-pass active set; reconsider in a later expansion/deep-catalog pass.</x:t>
        </x:is>
      </x:c>
      <x:c r="R109" s="231" t="n"/>
      <x:c r="S109" s="231" t="n"/>
      <x:c r="T109" s="231" t="n"/>
      <x:c r="U109" s="205" t="n"/>
    </x:row>
    <x:row r="110" s="202" customFormat="1" ht="25.5" customHeight="1">
      <x:c r="A110" s="231" t="inlineStr">
        <x:is>
          <x:t xml:space="preserve">Biblical People</x:t>
        </x:is>
      </x:c>
      <x:c r="B110" s="231" t="inlineStr">
        <x:is>
          <x:t xml:space="preserve">BP-186</x:t>
        </x:is>
      </x:c>
      <x:c r="C110" s="231" t="inlineStr">
        <x:is>
          <x:t xml:space="preserve">Manasseh, King of Judah</x:t>
        </x:is>
      </x:c>
      <x:c r="D110" s="231" t="inlineStr">
        <x:is>
          <x:t xml:space="preserve">Scripture</x:t>
        </x:is>
      </x:c>
      <x:c r="E110" s="231" t="inlineStr">
        <x:is>
          <x:t xml:space="preserve">Biblical People — Shared Canon</x:t>
        </x:is>
      </x:c>
      <x:c r="F110" s="231" t="inlineStr">
        <x:is>
          <x:t xml:space="preserve">Person</x:t>
        </x:is>
      </x:c>
      <x:c r="G110" s="231" t="inlineStr">
        <x:is>
          <x:t xml:space="preserve">Long-reigning son of Hezekiah remembered for severe apostasy and, in Chronicles, later repentance.</x:t>
        </x:is>
      </x:c>
      <x:c r="H110" s="231" t="n">
        <x:v>3</x:v>
      </x:c>
      <x:c r="I110" s="231" t="inlineStr">
        <x:is>
          <x:t xml:space="preserve">3 — Significant</x:t>
        </x:is>
      </x:c>
      <x:c r="J110" s="231" t="inlineStr">
        <x:is>
          <x:t xml:space="preserve">Medium</x:t>
        </x:is>
      </x:c>
      <x:c r="K110" s="231" t="inlineStr">
        <x:is>
          <x:t xml:space="preserve">Uncommon</x:t>
        </x:is>
      </x:c>
      <x:c r="L110" s="231" t="inlineStr">
        <x:is>
          <x:t xml:space="preserve">No</x:t>
        </x:is>
      </x:c>
      <x:c r="M110" s="231" t="inlineStr">
        <x:is>
          <x:t xml:space="preserve">2 Kings 21; 2 Chronicles 33 | Seventh century BC | Shared canon</x:t>
        </x:is>
      </x:c>
      <x:c r="N110" s="231" t="inlineStr">
        <x:is>
          <x:t xml:space="preserve">Hezekiah; Amon king of Judah; Josiah</x:t>
        </x:is>
      </x:c>
      <x:c r="O110" s="231" t="inlineStr">
        <x:is>
          <x:t xml:space="preserve">Idea</x:t>
        </x:is>
      </x:c>
      <x:c r="P110" s="231" t="n"/>
      <x:c r="Q110" s="231" t="inlineStr">
        <x:is>
          <x:t xml:space="preserve">Deferred from the 100-card first-pass active set; reconsider in a later expansion/deep-catalog pass.</x:t>
        </x:is>
      </x:c>
      <x:c r="R110" s="231" t="n"/>
      <x:c r="S110" s="231" t="n"/>
      <x:c r="T110" s="231" t="n"/>
      <x:c r="U110" s="205" t="n"/>
    </x:row>
    <x:row r="111" s="202" customFormat="1" ht="25.5" customHeight="1">
      <x:c r="A111" s="231" t="inlineStr">
        <x:is>
          <x:t xml:space="preserve">Biblical People</x:t>
        </x:is>
      </x:c>
      <x:c r="B111" s="231" t="inlineStr">
        <x:is>
          <x:t xml:space="preserve">BP-187</x:t>
        </x:is>
      </x:c>
      <x:c r="C111" s="231" t="inlineStr">
        <x:is>
          <x:t xml:space="preserve">Amon, King of Judah</x:t>
        </x:is>
      </x:c>
      <x:c r="D111" s="231" t="inlineStr">
        <x:is>
          <x:t xml:space="preserve">Scripture</x:t>
        </x:is>
      </x:c>
      <x:c r="E111" s="231" t="inlineStr">
        <x:is>
          <x:t xml:space="preserve">Biblical People — Shared Canon</x:t>
        </x:is>
      </x:c>
      <x:c r="F111" s="231" t="inlineStr">
        <x:is>
          <x:t xml:space="preserve">Person</x:t>
        </x:is>
      </x:c>
      <x:c r="G111" s="231" t="inlineStr">
        <x:is>
          <x:t xml:space="preserve">Son of Manasseh whose short reign ends in assassination.</x:t>
        </x:is>
      </x:c>
      <x:c r="H111" s="231" t="n">
        <x:v>2</x:v>
      </x:c>
      <x:c r="I111" s="231" t="inlineStr">
        <x:is>
          <x:t xml:space="preserve">2 — Supporting</x:t>
        </x:is>
      </x:c>
      <x:c r="J111" s="231" t="inlineStr">
        <x:is>
          <x:t xml:space="preserve">Medium</x:t>
        </x:is>
      </x:c>
      <x:c r="K111" s="231" t="inlineStr">
        <x:is>
          <x:t xml:space="preserve">Common</x:t>
        </x:is>
      </x:c>
      <x:c r="L111" s="231" t="inlineStr">
        <x:is>
          <x:t xml:space="preserve">No</x:t>
        </x:is>
      </x:c>
      <x:c r="M111" s="231" t="inlineStr">
        <x:is>
          <x:t xml:space="preserve">2 Kings 21; 2 Chronicles 33 | Seventh century BC | Shared canon</x:t>
        </x:is>
      </x:c>
      <x:c r="N111" s="231" t="inlineStr">
        <x:is>
          <x:t xml:space="preserve">Manasseh king of Judah; Josiah</x:t>
        </x:is>
      </x:c>
      <x:c r="O111" s="231" t="inlineStr">
        <x:is>
          <x:t xml:space="preserve">Idea</x:t>
        </x:is>
      </x:c>
      <x:c r="P111" s="231" t="n"/>
      <x:c r="Q111" s="231" t="inlineStr">
        <x:is>
          <x:t xml:space="preserve">Deferred from the 100-card first-pass active set; reconsider in a later expansion/deep-catalog pass.</x:t>
        </x:is>
      </x:c>
      <x:c r="R111" s="231" t="n"/>
      <x:c r="S111" s="231" t="n"/>
      <x:c r="T111" s="231" t="n"/>
      <x:c r="U111" s="205" t="n"/>
    </x:row>
    <x:row r="112" s="202" customFormat="1" ht="25.5" customHeight="1">
      <x:c r="A112" s="231" t="inlineStr">
        <x:is>
          <x:t xml:space="preserve">Biblical People</x:t>
        </x:is>
      </x:c>
      <x:c r="B112" s="231" t="inlineStr">
        <x:is>
          <x:t xml:space="preserve">BP-188</x:t>
        </x:is>
      </x:c>
      <x:c r="C112" s="231" t="inlineStr">
        <x:is>
          <x:t xml:space="preserve">Jehoahaz, King of Judah</x:t>
        </x:is>
      </x:c>
      <x:c r="D112" s="231" t="inlineStr">
        <x:is>
          <x:t xml:space="preserve">Scripture</x:t>
        </x:is>
      </x:c>
      <x:c r="E112" s="231" t="inlineStr">
        <x:is>
          <x:t xml:space="preserve">Biblical People — Shared Canon</x:t>
        </x:is>
      </x:c>
      <x:c r="F112" s="231" t="inlineStr">
        <x:is>
          <x:t xml:space="preserve">Person</x:t>
        </x:is>
      </x:c>
      <x:c r="G112" s="231" t="inlineStr">
        <x:is>
          <x:t xml:space="preserve">Son of Josiah who reigns briefly before Pharaoh Neco deposes him.</x:t>
        </x:is>
      </x:c>
      <x:c r="H112" s="231" t="n">
        <x:v>2</x:v>
      </x:c>
      <x:c r="I112" s="231" t="inlineStr">
        <x:is>
          <x:t xml:space="preserve">2 — Supporting</x:t>
        </x:is>
      </x:c>
      <x:c r="J112" s="231" t="inlineStr">
        <x:is>
          <x:t xml:space="preserve">Medium</x:t>
        </x:is>
      </x:c>
      <x:c r="K112" s="231" t="inlineStr">
        <x:is>
          <x:t xml:space="preserve">Common</x:t>
        </x:is>
      </x:c>
      <x:c r="L112" s="231" t="inlineStr">
        <x:is>
          <x:t xml:space="preserve">No</x:t>
        </x:is>
      </x:c>
      <x:c r="M112" s="231" t="inlineStr">
        <x:is>
          <x:t xml:space="preserve">2 Kings 23; 2 Chronicles 36 | Late Judah | Shared canon</x:t>
        </x:is>
      </x:c>
      <x:c r="N112" s="231" t="inlineStr">
        <x:is>
          <x:t xml:space="preserve">Josiah; Jehoiakim; Pharaoh Neco</x:t>
        </x:is>
      </x:c>
      <x:c r="O112" s="231" t="inlineStr">
        <x:is>
          <x:t xml:space="preserve">Idea</x:t>
        </x:is>
      </x:c>
      <x:c r="P112" s="231" t="n"/>
      <x:c r="Q112" s="231" t="inlineStr">
        <x:is>
          <x:t xml:space="preserve">Deferred from the 100-card first-pass active set; reconsider in a later expansion/deep-catalog pass.</x:t>
        </x:is>
      </x:c>
      <x:c r="R112" s="231" t="n"/>
      <x:c r="S112" s="231" t="n"/>
      <x:c r="T112" s="231" t="n"/>
      <x:c r="U112" s="205" t="n"/>
    </x:row>
    <x:row r="113" s="202" customFormat="1" ht="25.5" customHeight="1">
      <x:c r="A113" s="231" t="inlineStr">
        <x:is>
          <x:t xml:space="preserve">Biblical People</x:t>
        </x:is>
      </x:c>
      <x:c r="B113" s="231" t="inlineStr">
        <x:is>
          <x:t xml:space="preserve">BP-189</x:t>
        </x:is>
      </x:c>
      <x:c r="C113" s="231" t="inlineStr">
        <x:is>
          <x:t xml:space="preserve">Jehoiakim</x:t>
        </x:is>
      </x:c>
      <x:c r="D113" s="231" t="inlineStr">
        <x:is>
          <x:t xml:space="preserve">Scripture</x:t>
        </x:is>
      </x:c>
      <x:c r="E113" s="231" t="inlineStr">
        <x:is>
          <x:t xml:space="preserve">Biblical People — Shared Canon</x:t>
        </x:is>
      </x:c>
      <x:c r="F113" s="231" t="inlineStr">
        <x:is>
          <x:t xml:space="preserve">Person</x:t>
        </x:is>
      </x:c>
      <x:c r="G113" s="231" t="inlineStr">
        <x:is>
          <x:t xml:space="preserve">King of Judah during Jeremiah’s ministry and the rise of Babylonian power.</x:t>
        </x:is>
      </x:c>
      <x:c r="H113" s="231" t="n">
        <x:v>2</x:v>
      </x:c>
      <x:c r="I113" s="231" t="inlineStr">
        <x:is>
          <x:t xml:space="preserve">2 — Supporting</x:t>
        </x:is>
      </x:c>
      <x:c r="J113" s="231" t="inlineStr">
        <x:is>
          <x:t xml:space="preserve">Medium</x:t>
        </x:is>
      </x:c>
      <x:c r="K113" s="231" t="inlineStr">
        <x:is>
          <x:t xml:space="preserve">Common</x:t>
        </x:is>
      </x:c>
      <x:c r="L113" s="231" t="inlineStr">
        <x:is>
          <x:t xml:space="preserve">No</x:t>
        </x:is>
      </x:c>
      <x:c r="M113" s="231" t="inlineStr">
        <x:is>
          <x:t xml:space="preserve">2 Kings 23–24; 2 Chronicles 36; Jeremiah | Late Judah | Shared canon</x:t>
        </x:is>
      </x:c>
      <x:c r="N113" s="231" t="inlineStr">
        <x:is>
          <x:t xml:space="preserve">Jeremiah; Nebuchadnezzar II; Jehoiachin</x:t>
        </x:is>
      </x:c>
      <x:c r="O113" s="231" t="inlineStr">
        <x:is>
          <x:t xml:space="preserve">Idea</x:t>
        </x:is>
      </x:c>
      <x:c r="P113" s="231" t="n"/>
      <x:c r="Q113" s="231" t="inlineStr">
        <x:is>
          <x:t xml:space="preserve">Deferred from the 100-card first-pass active set; reconsider in a later expansion/deep-catalog pass.</x:t>
        </x:is>
      </x:c>
      <x:c r="R113" s="231" t="n"/>
      <x:c r="S113" s="231" t="n"/>
      <x:c r="T113" s="231" t="n"/>
      <x:c r="U113" s="205" t="n"/>
    </x:row>
    <x:row r="114" s="202" customFormat="1" ht="25.5" customHeight="1">
      <x:c r="A114" s="231" t="inlineStr">
        <x:is>
          <x:t xml:space="preserve">Biblical People</x:t>
        </x:is>
      </x:c>
      <x:c r="B114" s="231" t="inlineStr">
        <x:is>
          <x:t xml:space="preserve">BP-190</x:t>
        </x:is>
      </x:c>
      <x:c r="C114" s="231" t="inlineStr">
        <x:is>
          <x:t xml:space="preserve">Jehoiachin</x:t>
        </x:is>
      </x:c>
      <x:c r="D114" s="231" t="inlineStr">
        <x:is>
          <x:t xml:space="preserve">Scripture</x:t>
        </x:is>
      </x:c>
      <x:c r="E114" s="231" t="inlineStr">
        <x:is>
          <x:t xml:space="preserve">Biblical People — Shared Canon</x:t>
        </x:is>
      </x:c>
      <x:c r="F114" s="231" t="inlineStr">
        <x:is>
          <x:t xml:space="preserve">Person</x:t>
        </x:is>
      </x:c>
      <x:c r="G114" s="231" t="inlineStr">
        <x:is>
          <x:t xml:space="preserve">King of Judah exiled to Babylon after a very short reign; later released from prison.</x:t>
        </x:is>
      </x:c>
      <x:c r="H114" s="231" t="n">
        <x:v>2</x:v>
      </x:c>
      <x:c r="I114" s="231" t="inlineStr">
        <x:is>
          <x:t xml:space="preserve">2 — Supporting</x:t>
        </x:is>
      </x:c>
      <x:c r="J114" s="231" t="inlineStr">
        <x:is>
          <x:t xml:space="preserve">Medium</x:t>
        </x:is>
      </x:c>
      <x:c r="K114" s="231" t="inlineStr">
        <x:is>
          <x:t xml:space="preserve">Common</x:t>
        </x:is>
      </x:c>
      <x:c r="L114" s="231" t="inlineStr">
        <x:is>
          <x:t xml:space="preserve">No</x:t>
        </x:is>
      </x:c>
      <x:c r="M114" s="231" t="inlineStr">
        <x:is>
          <x:t xml:space="preserve">2 Kings 24–25; 2 Chronicles 36; Jeremiah 52 | Babylonian crisis and exile | Shared canon</x:t>
        </x:is>
      </x:c>
      <x:c r="N114" s="231" t="inlineStr">
        <x:is>
          <x:t xml:space="preserve">Jehoiakim; Zedekiah; Nebuchadnezzar II</x:t>
        </x:is>
      </x:c>
      <x:c r="O114" s="231" t="inlineStr">
        <x:is>
          <x:t xml:space="preserve">Idea</x:t>
        </x:is>
      </x:c>
      <x:c r="P114" s="231" t="n"/>
      <x:c r="Q114" s="231" t="inlineStr">
        <x:is>
          <x:t xml:space="preserve">Deferred from the 100-card first-pass active set; reconsider in a later expansion/deep-catalog pass.</x:t>
        </x:is>
      </x:c>
      <x:c r="R114" s="231" t="n"/>
      <x:c r="S114" s="231" t="n"/>
      <x:c r="T114" s="231" t="n"/>
      <x:c r="U114" s="205" t="n"/>
    </x:row>
    <x:row r="115" s="202" customFormat="1" ht="25.5" customHeight="1">
      <x:c r="A115" s="231" t="inlineStr">
        <x:is>
          <x:t xml:space="preserve">Biblical People</x:t>
        </x:is>
      </x:c>
      <x:c r="B115" s="231" t="inlineStr">
        <x:is>
          <x:t xml:space="preserve">BP-191</x:t>
        </x:is>
      </x:c>
      <x:c r="C115" s="231" t="inlineStr">
        <x:is>
          <x:t xml:space="preserve">Zedekiah, King of Judah</x:t>
        </x:is>
      </x:c>
      <x:c r="D115" s="231" t="inlineStr">
        <x:is>
          <x:t xml:space="preserve">Scripture</x:t>
        </x:is>
      </x:c>
      <x:c r="E115" s="231" t="inlineStr">
        <x:is>
          <x:t xml:space="preserve">Biblical People — Shared Canon</x:t>
        </x:is>
      </x:c>
      <x:c r="F115" s="231" t="inlineStr">
        <x:is>
          <x:t xml:space="preserve">Person</x:t>
        </x:is>
      </x:c>
      <x:c r="G115" s="231" t="inlineStr">
        <x:is>
          <x:t xml:space="preserve">Last king of Judah before Jerusalem’s destruction by Babylon.</x:t>
        </x:is>
      </x:c>
      <x:c r="H115" s="231" t="n">
        <x:v>2</x:v>
      </x:c>
      <x:c r="I115" s="231" t="inlineStr">
        <x:is>
          <x:t xml:space="preserve">2 — Supporting</x:t>
        </x:is>
      </x:c>
      <x:c r="J115" s="231" t="inlineStr">
        <x:is>
          <x:t xml:space="preserve">Medium</x:t>
        </x:is>
      </x:c>
      <x:c r="K115" s="231" t="inlineStr">
        <x:is>
          <x:t xml:space="preserve">Common</x:t>
        </x:is>
      </x:c>
      <x:c r="L115" s="231" t="inlineStr">
        <x:is>
          <x:t xml:space="preserve">No</x:t>
        </x:is>
      </x:c>
      <x:c r="M115" s="231" t="inlineStr">
        <x:is>
          <x:t xml:space="preserve">2 Kings 24–25; 2 Chronicles 36; Jeremiah | Babylonian crisis | Shared canon</x:t>
        </x:is>
      </x:c>
      <x:c r="N115" s="231" t="inlineStr">
        <x:is>
          <x:t xml:space="preserve">Jeremiah; Nebuchadnezzar II; Gedaliah</x:t>
        </x:is>
      </x:c>
      <x:c r="O115" s="231" t="inlineStr">
        <x:is>
          <x:t xml:space="preserve">Idea</x:t>
        </x:is>
      </x:c>
      <x:c r="P115" s="231" t="n"/>
      <x:c r="Q115" s="231" t="inlineStr">
        <x:is>
          <x:t xml:space="preserve">Deferred from the 100-card first-pass active set; reconsider in a later expansion/deep-catalog pass.</x:t>
        </x:is>
      </x:c>
      <x:c r="R115" s="231" t="n"/>
      <x:c r="S115" s="231" t="n"/>
      <x:c r="T115" s="231" t="n"/>
      <x:c r="U115" s="205" t="n"/>
    </x:row>
    <x:row r="116" s="202" customFormat="1" ht="25.5" customHeight="1">
      <x:c r="A116" s="231" t="inlineStr">
        <x:is>
          <x:t xml:space="preserve">Biblical People</x:t>
        </x:is>
      </x:c>
      <x:c r="B116" s="231" t="inlineStr">
        <x:is>
          <x:t xml:space="preserve">BP-193</x:t>
        </x:is>
      </x:c>
      <x:c r="C116" s="231" t="inlineStr">
        <x:is>
          <x:t xml:space="preserve">Micaiah, Son of Imlah</x:t>
        </x:is>
      </x:c>
      <x:c r="D116" s="231" t="inlineStr">
        <x:is>
          <x:t xml:space="preserve">Scripture</x:t>
        </x:is>
      </x:c>
      <x:c r="E116" s="231" t="inlineStr">
        <x:is>
          <x:t xml:space="preserve">Biblical People — Shared Canon</x:t>
        </x:is>
      </x:c>
      <x:c r="F116" s="231" t="inlineStr">
        <x:is>
          <x:t xml:space="preserve">Person</x:t>
        </x:is>
      </x:c>
      <x:c r="G116" s="231" t="inlineStr">
        <x:is>
          <x:t xml:space="preserve">Prophet who stands against Ahab’s court prophets and predicts the king’s defeat.</x:t>
        </x:is>
      </x:c>
      <x:c r="H116" s="231" t="n">
        <x:v>2</x:v>
      </x:c>
      <x:c r="I116" s="231" t="inlineStr">
        <x:is>
          <x:t xml:space="preserve">2 — Supporting</x:t>
        </x:is>
      </x:c>
      <x:c r="J116" s="231" t="inlineStr">
        <x:is>
          <x:t xml:space="preserve">Medium</x:t>
        </x:is>
      </x:c>
      <x:c r="K116" s="231" t="inlineStr">
        <x:is>
          <x:t xml:space="preserve">Common</x:t>
        </x:is>
      </x:c>
      <x:c r="L116" s="231" t="inlineStr">
        <x:is>
          <x:t xml:space="preserve">No</x:t>
        </x:is>
      </x:c>
      <x:c r="M116" s="231" t="inlineStr">
        <x:is>
          <x:t xml:space="preserve">1 Kings 22; 2 Chronicles 18 | Divided monarchy | Shared canon</x:t>
        </x:is>
      </x:c>
      <x:c r="N116" s="231" t="inlineStr">
        <x:is>
          <x:t xml:space="preserve">Ahab; Jehoshaphat</x:t>
        </x:is>
      </x:c>
      <x:c r="O116" s="231" t="inlineStr">
        <x:is>
          <x:t xml:space="preserve">Idea</x:t>
        </x:is>
      </x:c>
      <x:c r="P116" s="231" t="n"/>
      <x:c r="Q116" s="231" t="inlineStr">
        <x:is>
          <x:t xml:space="preserve">Deferred from the 100-card first-pass active set; reconsider in a later expansion/deep-catalog pass.</x:t>
        </x:is>
      </x:c>
      <x:c r="R116" s="231" t="n"/>
      <x:c r="S116" s="231" t="n"/>
      <x:c r="T116" s="231" t="n"/>
      <x:c r="U116" s="205" t="n"/>
    </x:row>
    <x:row r="117" s="202" customFormat="1" ht="25.5" customHeight="1">
      <x:c r="A117" s="231" t="inlineStr">
        <x:is>
          <x:t xml:space="preserve">Biblical People</x:t>
        </x:is>
      </x:c>
      <x:c r="B117" s="231" t="inlineStr">
        <x:is>
          <x:t xml:space="preserve">BP-194</x:t>
        </x:is>
      </x:c>
      <x:c r="C117" s="231" t="inlineStr">
        <x:is>
          <x:t xml:space="preserve">Obadiah the Prophet</x:t>
        </x:is>
      </x:c>
      <x:c r="D117" s="231" t="inlineStr">
        <x:is>
          <x:t xml:space="preserve">Scripture</x:t>
        </x:is>
      </x:c>
      <x:c r="E117" s="231" t="inlineStr">
        <x:is>
          <x:t xml:space="preserve">Biblical People — Shared Canon</x:t>
        </x:is>
      </x:c>
      <x:c r="F117" s="231" t="inlineStr">
        <x:is>
          <x:t xml:space="preserve">Person</x:t>
        </x:is>
      </x:c>
      <x:c r="G117" s="231" t="inlineStr">
        <x:is>
          <x:t xml:space="preserve">Prophet whose short book announces judgment on Edom and hope for Zion.</x:t>
        </x:is>
      </x:c>
      <x:c r="H117" s="231" t="n">
        <x:v>2</x:v>
      </x:c>
      <x:c r="I117" s="231" t="inlineStr">
        <x:is>
          <x:t xml:space="preserve">2 — Supporting</x:t>
        </x:is>
      </x:c>
      <x:c r="J117" s="231" t="inlineStr">
        <x:is>
          <x:t xml:space="preserve">Medium</x:t>
        </x:is>
      </x:c>
      <x:c r="K117" s="231" t="inlineStr">
        <x:is>
          <x:t xml:space="preserve">Common</x:t>
        </x:is>
      </x:c>
      <x:c r="L117" s="231" t="inlineStr">
        <x:is>
          <x:t xml:space="preserve">No</x:t>
        </x:is>
      </x:c>
      <x:c r="M117" s="231" t="inlineStr">
        <x:is>
          <x:t xml:space="preserve">Obadiah | Prophetic literature | Shared canon</x:t>
        </x:is>
      </x:c>
      <x:c r="N117" s="231" t="inlineStr">
        <x:is>
          <x:t xml:space="preserve">Edom; Day of the Lord</x:t>
        </x:is>
      </x:c>
      <x:c r="O117" s="231" t="inlineStr">
        <x:is>
          <x:t xml:space="preserve">Idea</x:t>
        </x:is>
      </x:c>
      <x:c r="P117" s="231" t="n"/>
      <x:c r="Q117" s="231" t="inlineStr">
        <x:is>
          <x:t xml:space="preserve">Deferred from the 100-card first-pass active set; reconsider in a later expansion/deep-catalog pass.</x:t>
        </x:is>
      </x:c>
      <x:c r="R117" s="231" t="n"/>
      <x:c r="S117" s="231" t="n"/>
      <x:c r="T117" s="231" t="n"/>
      <x:c r="U117" s="205" t="n"/>
    </x:row>
    <x:row r="118" s="202" customFormat="1" ht="25.5" customHeight="1">
      <x:c r="A118" s="231" t="inlineStr">
        <x:is>
          <x:t xml:space="preserve">Biblical People</x:t>
        </x:is>
      </x:c>
      <x:c r="B118" s="231" t="inlineStr">
        <x:is>
          <x:t xml:space="preserve">BP-195</x:t>
        </x:is>
      </x:c>
      <x:c r="C118" s="231" t="inlineStr">
        <x:is>
          <x:t xml:space="preserve">Joel the Prophet</x:t>
        </x:is>
      </x:c>
      <x:c r="D118" s="231" t="inlineStr">
        <x:is>
          <x:t xml:space="preserve">Scripture</x:t>
        </x:is>
      </x:c>
      <x:c r="E118" s="231" t="inlineStr">
        <x:is>
          <x:t xml:space="preserve">Biblical People — Shared Canon</x:t>
        </x:is>
      </x:c>
      <x:c r="F118" s="231" t="inlineStr">
        <x:is>
          <x:t xml:space="preserve">Person</x:t>
        </x:is>
      </x:c>
      <x:c r="G118" s="231" t="inlineStr">
        <x:is>
          <x:t xml:space="preserve">Prophet associated with locust devastation, repentance, the Day of the Lord, and the outpoured Spirit.</x:t>
        </x:is>
      </x:c>
      <x:c r="H118" s="231" t="n">
        <x:v>2</x:v>
      </x:c>
      <x:c r="I118" s="231" t="inlineStr">
        <x:is>
          <x:t xml:space="preserve">2 — Supporting</x:t>
        </x:is>
      </x:c>
      <x:c r="J118" s="231" t="inlineStr">
        <x:is>
          <x:t xml:space="preserve">Medium</x:t>
        </x:is>
      </x:c>
      <x:c r="K118" s="231" t="inlineStr">
        <x:is>
          <x:t xml:space="preserve">Common</x:t>
        </x:is>
      </x:c>
      <x:c r="L118" s="231" t="inlineStr">
        <x:is>
          <x:t xml:space="preserve">No</x:t>
        </x:is>
      </x:c>
      <x:c r="M118" s="231" t="inlineStr">
        <x:is>
          <x:t xml:space="preserve">Joel; Acts 2 | Prophetic literature | Shared canon</x:t>
        </x:is>
      </x:c>
      <x:c r="N118" s="231" t="inlineStr">
        <x:is>
          <x:t xml:space="preserve">Pentecost; Day of the Lord</x:t>
        </x:is>
      </x:c>
      <x:c r="O118" s="231" t="inlineStr">
        <x:is>
          <x:t xml:space="preserve">Idea</x:t>
        </x:is>
      </x:c>
      <x:c r="P118" s="231" t="n"/>
      <x:c r="Q118" s="231" t="inlineStr">
        <x:is>
          <x:t xml:space="preserve">Deferred from the 100-card first-pass active set; reconsider in a later expansion/deep-catalog pass.</x:t>
        </x:is>
      </x:c>
      <x:c r="R118" s="231" t="n"/>
      <x:c r="S118" s="231" t="n"/>
      <x:c r="T118" s="231" t="n"/>
      <x:c r="U118" s="205" t="n"/>
    </x:row>
    <x:row r="119" s="202" customFormat="1" ht="25.5" customHeight="1">
      <x:c r="A119" s="231" t="inlineStr">
        <x:is>
          <x:t xml:space="preserve">Biblical People</x:t>
        </x:is>
      </x:c>
      <x:c r="B119" s="231" t="inlineStr">
        <x:is>
          <x:t xml:space="preserve">BP-198</x:t>
        </x:is>
      </x:c>
      <x:c r="C119" s="231" t="inlineStr">
        <x:is>
          <x:t xml:space="preserve">Micah the Prophet</x:t>
        </x:is>
      </x:c>
      <x:c r="D119" s="231" t="inlineStr">
        <x:is>
          <x:t xml:space="preserve">Scripture</x:t>
        </x:is>
      </x:c>
      <x:c r="E119" s="231" t="inlineStr">
        <x:is>
          <x:t xml:space="preserve">Biblical People — Shared Canon</x:t>
        </x:is>
      </x:c>
      <x:c r="F119" s="231" t="inlineStr">
        <x:is>
          <x:t xml:space="preserve">Person</x:t>
        </x:is>
      </x:c>
      <x:c r="G119" s="231" t="inlineStr">
        <x:is>
          <x:t xml:space="preserve">Prophet who denounces injustice and foretells judgment and restoration, including a ruler from Bethlehem.</x:t>
        </x:is>
      </x:c>
      <x:c r="H119" s="231" t="n">
        <x:v>3</x:v>
      </x:c>
      <x:c r="I119" s="231" t="inlineStr">
        <x:is>
          <x:t xml:space="preserve">3 — Significant</x:t>
        </x:is>
      </x:c>
      <x:c r="J119" s="231" t="inlineStr">
        <x:is>
          <x:t xml:space="preserve">Medium</x:t>
        </x:is>
      </x:c>
      <x:c r="K119" s="231" t="inlineStr">
        <x:is>
          <x:t xml:space="preserve">Uncommon</x:t>
        </x:is>
      </x:c>
      <x:c r="L119" s="231" t="inlineStr">
        <x:is>
          <x:t xml:space="preserve">No</x:t>
        </x:is>
      </x:c>
      <x:c r="M119" s="231" t="inlineStr">
        <x:is>
          <x:t xml:space="preserve">Micah | Eighth century BC | Shared canon</x:t>
        </x:is>
      </x:c>
      <x:c r="N119" s="231" t="inlineStr">
        <x:is>
          <x:t xml:space="preserve">Isaiah; Jotham; Ahaz; Hezekiah; Bethlehem</x:t>
        </x:is>
      </x:c>
      <x:c r="O119" s="231" t="inlineStr">
        <x:is>
          <x:t xml:space="preserve">Idea</x:t>
        </x:is>
      </x:c>
      <x:c r="P119" s="231" t="n"/>
      <x:c r="Q119" s="231" t="inlineStr">
        <x:is>
          <x:t xml:space="preserve">Deferred from the 100-card first-pass active set; reconsider in a later expansion/deep-catalog pass.</x:t>
        </x:is>
      </x:c>
      <x:c r="R119" s="231" t="n"/>
      <x:c r="S119" s="231" t="n"/>
      <x:c r="T119" s="231" t="n"/>
      <x:c r="U119" s="205" t="n"/>
    </x:row>
    <x:row r="120" s="202" customFormat="1" ht="25.5" customHeight="1">
      <x:c r="A120" s="231" t="inlineStr">
        <x:is>
          <x:t xml:space="preserve">Biblical People</x:t>
        </x:is>
      </x:c>
      <x:c r="B120" s="231" t="inlineStr">
        <x:is>
          <x:t xml:space="preserve">BP-199</x:t>
        </x:is>
      </x:c>
      <x:c r="C120" s="231" t="inlineStr">
        <x:is>
          <x:t xml:space="preserve">Nahum</x:t>
        </x:is>
      </x:c>
      <x:c r="D120" s="231" t="inlineStr">
        <x:is>
          <x:t xml:space="preserve">Scripture</x:t>
        </x:is>
      </x:c>
      <x:c r="E120" s="231" t="inlineStr">
        <x:is>
          <x:t xml:space="preserve">Biblical People — Shared Canon</x:t>
        </x:is>
      </x:c>
      <x:c r="F120" s="231" t="inlineStr">
        <x:is>
          <x:t xml:space="preserve">Person</x:t>
        </x:is>
      </x:c>
      <x:c r="G120" s="231" t="inlineStr">
        <x:is>
          <x:t xml:space="preserve">Prophet whose book announces the fall of Nineveh and judgment on Assyria.</x:t>
        </x:is>
      </x:c>
      <x:c r="H120" s="231" t="n">
        <x:v>2</x:v>
      </x:c>
      <x:c r="I120" s="231" t="inlineStr">
        <x:is>
          <x:t xml:space="preserve">2 — Supporting</x:t>
        </x:is>
      </x:c>
      <x:c r="J120" s="231" t="inlineStr">
        <x:is>
          <x:t xml:space="preserve">Medium</x:t>
        </x:is>
      </x:c>
      <x:c r="K120" s="231" t="inlineStr">
        <x:is>
          <x:t xml:space="preserve">Common</x:t>
        </x:is>
      </x:c>
      <x:c r="L120" s="231" t="inlineStr">
        <x:is>
          <x:t xml:space="preserve">No</x:t>
        </x:is>
      </x:c>
      <x:c r="M120" s="231" t="inlineStr">
        <x:is>
          <x:t xml:space="preserve">Nahum | Seventh century BC | Shared canon</x:t>
        </x:is>
      </x:c>
      <x:c r="N120" s="231" t="inlineStr">
        <x:is>
          <x:t xml:space="preserve">Nineveh; Assyria</x:t>
        </x:is>
      </x:c>
      <x:c r="O120" s="231" t="inlineStr">
        <x:is>
          <x:t xml:space="preserve">Idea</x:t>
        </x:is>
      </x:c>
      <x:c r="P120" s="231" t="n"/>
      <x:c r="Q120" s="231" t="inlineStr">
        <x:is>
          <x:t xml:space="preserve">Deferred from the 100-card first-pass active set; reconsider in a later expansion/deep-catalog pass.</x:t>
        </x:is>
      </x:c>
      <x:c r="R120" s="231" t="n"/>
      <x:c r="S120" s="231" t="n"/>
      <x:c r="T120" s="231" t="n"/>
      <x:c r="U120" s="205" t="n"/>
    </x:row>
    <x:row r="121" s="202" customFormat="1" ht="25.5" customHeight="1">
      <x:c r="A121" s="231" t="inlineStr">
        <x:is>
          <x:t xml:space="preserve">Biblical People</x:t>
        </x:is>
      </x:c>
      <x:c r="B121" s="231" t="inlineStr">
        <x:is>
          <x:t xml:space="preserve">BP-200</x:t>
        </x:is>
      </x:c>
      <x:c r="C121" s="231" t="inlineStr">
        <x:is>
          <x:t xml:space="preserve">Habakkuk</x:t>
        </x:is>
      </x:c>
      <x:c r="D121" s="231" t="inlineStr">
        <x:is>
          <x:t xml:space="preserve">Scripture</x:t>
        </x:is>
      </x:c>
      <x:c r="E121" s="231" t="inlineStr">
        <x:is>
          <x:t xml:space="preserve">Biblical People — Shared Canon</x:t>
        </x:is>
      </x:c>
      <x:c r="F121" s="231" t="inlineStr">
        <x:is>
          <x:t xml:space="preserve">Person</x:t>
        </x:is>
      </x:c>
      <x:c r="G121" s="231" t="inlineStr">
        <x:is>
          <x:t xml:space="preserve">Prophet who wrestles with violence, Babylon, justice, and faithful trust.</x:t>
        </x:is>
      </x:c>
      <x:c r="H121" s="231" t="n">
        <x:v>2</x:v>
      </x:c>
      <x:c r="I121" s="231" t="inlineStr">
        <x:is>
          <x:t xml:space="preserve">2 — Supporting</x:t>
        </x:is>
      </x:c>
      <x:c r="J121" s="231" t="inlineStr">
        <x:is>
          <x:t xml:space="preserve">Medium</x:t>
        </x:is>
      </x:c>
      <x:c r="K121" s="231" t="inlineStr">
        <x:is>
          <x:t xml:space="preserve">Common</x:t>
        </x:is>
      </x:c>
      <x:c r="L121" s="231" t="inlineStr">
        <x:is>
          <x:t xml:space="preserve">No</x:t>
        </x:is>
      </x:c>
      <x:c r="M121" s="231" t="inlineStr">
        <x:is>
          <x:t xml:space="preserve">Habakkuk | Late seventh century BC | Shared canon</x:t>
        </x:is>
      </x:c>
      <x:c r="N121" s="231" t="inlineStr">
        <x:is>
          <x:t xml:space="preserve">Babylon; faith</x:t>
        </x:is>
      </x:c>
      <x:c r="O121" s="231" t="inlineStr">
        <x:is>
          <x:t xml:space="preserve">Idea</x:t>
        </x:is>
      </x:c>
      <x:c r="P121" s="231" t="n"/>
      <x:c r="Q121" s="231" t="inlineStr">
        <x:is>
          <x:t xml:space="preserve">Deferred from the 100-card first-pass active set; reconsider in a later expansion/deep-catalog pass.</x:t>
        </x:is>
      </x:c>
      <x:c r="R121" s="231" t="n"/>
      <x:c r="S121" s="231" t="n"/>
      <x:c r="T121" s="231" t="n"/>
      <x:c r="U121" s="205" t="n"/>
    </x:row>
    <x:row r="122" s="202" customFormat="1" ht="25.5" customHeight="1">
      <x:c r="A122" s="231" t="inlineStr">
        <x:is>
          <x:t xml:space="preserve">Biblical People</x:t>
        </x:is>
      </x:c>
      <x:c r="B122" s="231" t="inlineStr">
        <x:is>
          <x:t xml:space="preserve">BP-201</x:t>
        </x:is>
      </x:c>
      <x:c r="C122" s="231" t="inlineStr">
        <x:is>
          <x:t xml:space="preserve">Zephaniah</x:t>
        </x:is>
      </x:c>
      <x:c r="D122" s="231" t="inlineStr">
        <x:is>
          <x:t xml:space="preserve">Scripture</x:t>
        </x:is>
      </x:c>
      <x:c r="E122" s="231" t="inlineStr">
        <x:is>
          <x:t xml:space="preserve">Biblical People — Shared Canon</x:t>
        </x:is>
      </x:c>
      <x:c r="F122" s="231" t="inlineStr">
        <x:is>
          <x:t xml:space="preserve">Person</x:t>
        </x:is>
      </x:c>
      <x:c r="G122" s="231" t="inlineStr">
        <x:is>
          <x:t xml:space="preserve">Prophet during Josiah’s era emphasizing the Day of the Lord, judgment, and restoration.</x:t>
        </x:is>
      </x:c>
      <x:c r="H122" s="231" t="n">
        <x:v>2</x:v>
      </x:c>
      <x:c r="I122" s="231" t="inlineStr">
        <x:is>
          <x:t xml:space="preserve">2 — Supporting</x:t>
        </x:is>
      </x:c>
      <x:c r="J122" s="231" t="inlineStr">
        <x:is>
          <x:t xml:space="preserve">Medium</x:t>
        </x:is>
      </x:c>
      <x:c r="K122" s="231" t="inlineStr">
        <x:is>
          <x:t xml:space="preserve">Common</x:t>
        </x:is>
      </x:c>
      <x:c r="L122" s="231" t="inlineStr">
        <x:is>
          <x:t xml:space="preserve">No</x:t>
        </x:is>
      </x:c>
      <x:c r="M122" s="231" t="inlineStr">
        <x:is>
          <x:t xml:space="preserve">Zephaniah | Seventh century BC | Shared canon</x:t>
        </x:is>
      </x:c>
      <x:c r="N122" s="231" t="inlineStr">
        <x:is>
          <x:t xml:space="preserve">Josiah; Day of the Lord</x:t>
        </x:is>
      </x:c>
      <x:c r="O122" s="231" t="inlineStr">
        <x:is>
          <x:t xml:space="preserve">Idea</x:t>
        </x:is>
      </x:c>
      <x:c r="P122" s="231" t="n"/>
      <x:c r="Q122" s="231" t="inlineStr">
        <x:is>
          <x:t xml:space="preserve">Deferred from the 100-card first-pass active set; reconsider in a later expansion/deep-catalog pass.</x:t>
        </x:is>
      </x:c>
      <x:c r="R122" s="231" t="n"/>
      <x:c r="S122" s="231" t="n"/>
      <x:c r="T122" s="231" t="n"/>
      <x:c r="U122" s="205" t="n"/>
    </x:row>
    <x:row r="123" s="202" customFormat="1" ht="25.5" customHeight="1">
      <x:c r="A123" s="231" t="inlineStr">
        <x:is>
          <x:t xml:space="preserve">Biblical People</x:t>
        </x:is>
      </x:c>
      <x:c r="B123" s="231" t="inlineStr">
        <x:is>
          <x:t xml:space="preserve">BP-202</x:t>
        </x:is>
      </x:c>
      <x:c r="C123" s="231" t="inlineStr">
        <x:is>
          <x:t xml:space="preserve">Zechariah the Prophet</x:t>
        </x:is>
      </x:c>
      <x:c r="D123" s="231" t="inlineStr">
        <x:is>
          <x:t xml:space="preserve">Scripture</x:t>
        </x:is>
      </x:c>
      <x:c r="E123" s="231" t="inlineStr">
        <x:is>
          <x:t xml:space="preserve">Biblical People — Shared Canon</x:t>
        </x:is>
      </x:c>
      <x:c r="F123" s="231" t="inlineStr">
        <x:is>
          <x:t xml:space="preserve">Person</x:t>
        </x:is>
      </x:c>
      <x:c r="G123" s="231" t="inlineStr">
        <x:is>
          <x:t xml:space="preserve">Post-exilic prophet whose visions encourage temple rebuilding and future hope.</x:t>
        </x:is>
      </x:c>
      <x:c r="H123" s="231" t="n">
        <x:v>3</x:v>
      </x:c>
      <x:c r="I123" s="231" t="inlineStr">
        <x:is>
          <x:t xml:space="preserve">3 — Significant</x:t>
        </x:is>
      </x:c>
      <x:c r="J123" s="231" t="inlineStr">
        <x:is>
          <x:t xml:space="preserve">Medium</x:t>
        </x:is>
      </x:c>
      <x:c r="K123" s="231" t="inlineStr">
        <x:is>
          <x:t xml:space="preserve">Uncommon</x:t>
        </x:is>
      </x:c>
      <x:c r="L123" s="231" t="inlineStr">
        <x:is>
          <x:t xml:space="preserve">No</x:t>
        </x:is>
      </x:c>
      <x:c r="M123" s="231" t="inlineStr">
        <x:is>
          <x:t xml:space="preserve">Zechariah; Ezra 5–6 | Persian period restoration | Shared canon</x:t>
        </x:is>
      </x:c>
      <x:c r="N123" s="231" t="inlineStr">
        <x:is>
          <x:t xml:space="preserve">Haggai; Zerubbabel; Jeshua</x:t>
        </x:is>
      </x:c>
      <x:c r="O123" s="231" t="inlineStr">
        <x:is>
          <x:t xml:space="preserve">Idea</x:t>
        </x:is>
      </x:c>
      <x:c r="P123" s="231" t="n"/>
      <x:c r="Q123" s="231" t="inlineStr">
        <x:is>
          <x:t xml:space="preserve">Deferred from the 100-card first-pass active set; reconsider in a later expansion/deep-catalog pass.</x:t>
        </x:is>
      </x:c>
      <x:c r="R123" s="231" t="n"/>
      <x:c r="S123" s="231" t="n"/>
      <x:c r="T123" s="231" t="n"/>
      <x:c r="U123" s="205" t="n"/>
    </x:row>
    <x:row r="124" s="202" customFormat="1" ht="25.5" customHeight="1">
      <x:c r="A124" s="231" t="inlineStr">
        <x:is>
          <x:t xml:space="preserve">Biblical People</x:t>
        </x:is>
      </x:c>
      <x:c r="B124" s="231" t="inlineStr">
        <x:is>
          <x:t xml:space="preserve">BP-203</x:t>
        </x:is>
      </x:c>
      <x:c r="C124" s="231" t="inlineStr">
        <x:is>
          <x:t xml:space="preserve">Haggai</x:t>
        </x:is>
      </x:c>
      <x:c r="D124" s="231" t="inlineStr">
        <x:is>
          <x:t xml:space="preserve">Scripture</x:t>
        </x:is>
      </x:c>
      <x:c r="E124" s="231" t="inlineStr">
        <x:is>
          <x:t xml:space="preserve">Biblical People — Shared Canon</x:t>
        </x:is>
      </x:c>
      <x:c r="F124" s="231" t="inlineStr">
        <x:is>
          <x:t xml:space="preserve">Person</x:t>
        </x:is>
      </x:c>
      <x:c r="G124" s="231" t="inlineStr">
        <x:is>
          <x:t xml:space="preserve">Post-exilic prophet who urges the returned community to rebuild the temple.</x:t>
        </x:is>
      </x:c>
      <x:c r="H124" s="231" t="n">
        <x:v>3</x:v>
      </x:c>
      <x:c r="I124" s="231" t="inlineStr">
        <x:is>
          <x:t xml:space="preserve">3 — Significant</x:t>
        </x:is>
      </x:c>
      <x:c r="J124" s="231" t="inlineStr">
        <x:is>
          <x:t xml:space="preserve">Medium</x:t>
        </x:is>
      </x:c>
      <x:c r="K124" s="231" t="inlineStr">
        <x:is>
          <x:t xml:space="preserve">Uncommon</x:t>
        </x:is>
      </x:c>
      <x:c r="L124" s="231" t="inlineStr">
        <x:is>
          <x:t xml:space="preserve">No</x:t>
        </x:is>
      </x:c>
      <x:c r="M124" s="231" t="inlineStr">
        <x:is>
          <x:t xml:space="preserve">Haggai; Ezra 5–6 | Persian period restoration | Shared canon</x:t>
        </x:is>
      </x:c>
      <x:c r="N124" s="231" t="inlineStr">
        <x:is>
          <x:t xml:space="preserve">Zechariah the Prophet; Zerubbabel; Jeshua</x:t>
        </x:is>
      </x:c>
      <x:c r="O124" s="231" t="inlineStr">
        <x:is>
          <x:t xml:space="preserve">Idea</x:t>
        </x:is>
      </x:c>
      <x:c r="P124" s="231" t="n"/>
      <x:c r="Q124" s="231" t="inlineStr">
        <x:is>
          <x:t xml:space="preserve">Deferred from the 100-card first-pass active set; reconsider in a later expansion/deep-catalog pass.</x:t>
        </x:is>
      </x:c>
      <x:c r="R124" s="231" t="n"/>
      <x:c r="S124" s="231" t="n"/>
      <x:c r="T124" s="231" t="n"/>
      <x:c r="U124" s="205" t="n"/>
    </x:row>
    <x:row r="125" s="202" customFormat="1" ht="25.5" customHeight="1">
      <x:c r="A125" s="231" t="inlineStr">
        <x:is>
          <x:t xml:space="preserve">Biblical People</x:t>
        </x:is>
      </x:c>
      <x:c r="B125" s="231" t="inlineStr">
        <x:is>
          <x:t xml:space="preserve">BP-204</x:t>
        </x:is>
      </x:c>
      <x:c r="C125" s="231" t="inlineStr">
        <x:is>
          <x:t xml:space="preserve">Malachi</x:t>
        </x:is>
      </x:c>
      <x:c r="D125" s="231" t="inlineStr">
        <x:is>
          <x:t xml:space="preserve">Scripture</x:t>
        </x:is>
      </x:c>
      <x:c r="E125" s="231" t="inlineStr">
        <x:is>
          <x:t xml:space="preserve">Biblical People — Shared Canon</x:t>
        </x:is>
      </x:c>
      <x:c r="F125" s="231" t="inlineStr">
        <x:is>
          <x:t xml:space="preserve">Person</x:t>
        </x:is>
      </x:c>
      <x:c r="G125" s="231" t="inlineStr">
        <x:is>
          <x:t xml:space="preserve">Prophetic voice addressing post-exilic worship, covenant faithfulness, and the coming messenger.</x:t>
        </x:is>
      </x:c>
      <x:c r="H125" s="231" t="n">
        <x:v>2</x:v>
      </x:c>
      <x:c r="I125" s="231" t="inlineStr">
        <x:is>
          <x:t xml:space="preserve">2 — Supporting</x:t>
        </x:is>
      </x:c>
      <x:c r="J125" s="231" t="inlineStr">
        <x:is>
          <x:t xml:space="preserve">Medium</x:t>
        </x:is>
      </x:c>
      <x:c r="K125" s="231" t="inlineStr">
        <x:is>
          <x:t xml:space="preserve">Common</x:t>
        </x:is>
      </x:c>
      <x:c r="L125" s="231" t="inlineStr">
        <x:is>
          <x:t xml:space="preserve">No</x:t>
        </x:is>
      </x:c>
      <x:c r="M125" s="231" t="inlineStr">
        <x:is>
          <x:t xml:space="preserve">Malachi | Post-exilic period | Shared canon</x:t>
        </x:is>
      </x:c>
      <x:c r="N125" s="231" t="inlineStr">
        <x:is>
          <x:t xml:space="preserve">Temple; John the Baptist</x:t>
        </x:is>
      </x:c>
      <x:c r="O125" s="231" t="inlineStr">
        <x:is>
          <x:t xml:space="preserve">Idea</x:t>
        </x:is>
      </x:c>
      <x:c r="P125" s="231" t="n"/>
      <x:c r="Q125" s="231" t="inlineStr">
        <x:is>
          <x:t xml:space="preserve">Deferred from the 100-card first-pass active set; reconsider in a later expansion/deep-catalog pass.</x:t>
        </x:is>
      </x:c>
      <x:c r="R125" s="231" t="n"/>
      <x:c r="S125" s="231" t="n"/>
      <x:c r="T125" s="231" t="n"/>
      <x:c r="U125" s="205" t="n"/>
    </x:row>
    <x:row r="126" s="202" customFormat="1" ht="25.5" customHeight="1">
      <x:c r="A126" s="231" t="inlineStr">
        <x:is>
          <x:t xml:space="preserve">Biblical People</x:t>
        </x:is>
      </x:c>
      <x:c r="B126" s="231" t="inlineStr">
        <x:is>
          <x:t xml:space="preserve">BP-206</x:t>
        </x:is>
      </x:c>
      <x:c r="C126" s="231" t="inlineStr">
        <x:is>
          <x:t xml:space="preserve">Elkanah</x:t>
        </x:is>
      </x:c>
      <x:c r="D126" s="231" t="inlineStr">
        <x:is>
          <x:t xml:space="preserve">Scripture</x:t>
        </x:is>
      </x:c>
      <x:c r="E126" s="231" t="inlineStr">
        <x:is>
          <x:t xml:space="preserve">Biblical People — Shared Canon</x:t>
        </x:is>
      </x:c>
      <x:c r="F126" s="231" t="inlineStr">
        <x:is>
          <x:t xml:space="preserve">Person</x:t>
        </x:is>
      </x:c>
      <x:c r="G126" s="231" t="inlineStr">
        <x:is>
          <x:t xml:space="preserve">Father of Samuel and husband of Hannah and Peninnah.</x:t>
        </x:is>
      </x:c>
      <x:c r="H126" s="231" t="n">
        <x:v>2</x:v>
      </x:c>
      <x:c r="I126" s="231" t="inlineStr">
        <x:is>
          <x:t xml:space="preserve">2 — Supporting</x:t>
        </x:is>
      </x:c>
      <x:c r="J126" s="231" t="inlineStr">
        <x:is>
          <x:t xml:space="preserve">Medium</x:t>
        </x:is>
      </x:c>
      <x:c r="K126" s="231" t="inlineStr">
        <x:is>
          <x:t xml:space="preserve">Common</x:t>
        </x:is>
      </x:c>
      <x:c r="L126" s="231" t="inlineStr">
        <x:is>
          <x:t xml:space="preserve">No</x:t>
        </x:is>
      </x:c>
      <x:c r="M126" s="231" t="inlineStr">
        <x:is>
          <x:t xml:space="preserve">1 Samuel 1–2 | Transition to monarchy | Shared canon</x:t>
        </x:is>
      </x:c>
      <x:c r="N126" s="231" t="inlineStr">
        <x:is>
          <x:t xml:space="preserve">Hannah; Samuel; Peninnah</x:t>
        </x:is>
      </x:c>
      <x:c r="O126" s="231" t="inlineStr">
        <x:is>
          <x:t xml:space="preserve">Idea</x:t>
        </x:is>
      </x:c>
      <x:c r="P126" s="231" t="n"/>
      <x:c r="Q126" s="231" t="inlineStr">
        <x:is>
          <x:t xml:space="preserve">Deferred from the 100-card first-pass active set; reconsider in a later expansion/deep-catalog pass.</x:t>
        </x:is>
      </x:c>
      <x:c r="R126" s="231" t="n"/>
      <x:c r="S126" s="231" t="n"/>
      <x:c r="T126" s="231" t="n"/>
      <x:c r="U126" s="205" t="n"/>
    </x:row>
    <x:row r="127" s="202" customFormat="1" ht="25.5" customHeight="1">
      <x:c r="A127" s="231" t="inlineStr">
        <x:is>
          <x:t xml:space="preserve">Biblical People</x:t>
        </x:is>
      </x:c>
      <x:c r="B127" s="231" t="inlineStr">
        <x:is>
          <x:t xml:space="preserve">BP-207</x:t>
        </x:is>
      </x:c>
      <x:c r="C127" s="231" t="inlineStr">
        <x:is>
          <x:t xml:space="preserve">Ahimelech the Priest</x:t>
        </x:is>
      </x:c>
      <x:c r="D127" s="231" t="inlineStr">
        <x:is>
          <x:t xml:space="preserve">Scripture</x:t>
        </x:is>
      </x:c>
      <x:c r="E127" s="231" t="inlineStr">
        <x:is>
          <x:t xml:space="preserve">Biblical People — Shared Canon</x:t>
        </x:is>
      </x:c>
      <x:c r="F127" s="231" t="inlineStr">
        <x:is>
          <x:t xml:space="preserve">Person</x:t>
        </x:is>
      </x:c>
      <x:c r="G127" s="231" t="inlineStr">
        <x:is>
          <x:t xml:space="preserve">Priest at Nob who aids David and is later killed on Saul’s order.</x:t>
        </x:is>
      </x:c>
      <x:c r="H127" s="231" t="n">
        <x:v>2</x:v>
      </x:c>
      <x:c r="I127" s="231" t="inlineStr">
        <x:is>
          <x:t xml:space="preserve">2 — Supporting</x:t>
        </x:is>
      </x:c>
      <x:c r="J127" s="231" t="inlineStr">
        <x:is>
          <x:t xml:space="preserve">Medium</x:t>
        </x:is>
      </x:c>
      <x:c r="K127" s="231" t="inlineStr">
        <x:is>
          <x:t xml:space="preserve">Common</x:t>
        </x:is>
      </x:c>
      <x:c r="L127" s="231" t="inlineStr">
        <x:is>
          <x:t xml:space="preserve">No</x:t>
        </x:is>
      </x:c>
      <x:c r="M127" s="231" t="inlineStr">
        <x:is>
          <x:t xml:space="preserve">1 Samuel 21–22 | Early monarchy | Shared canon</x:t>
        </x:is>
      </x:c>
      <x:c r="N127" s="231" t="inlineStr">
        <x:is>
          <x:t xml:space="preserve">David; Saul; Abiathar; Doeg</x:t>
        </x:is>
      </x:c>
      <x:c r="O127" s="231" t="inlineStr">
        <x:is>
          <x:t xml:space="preserve">Idea</x:t>
        </x:is>
      </x:c>
      <x:c r="P127" s="231" t="n"/>
      <x:c r="Q127" s="231" t="inlineStr">
        <x:is>
          <x:t xml:space="preserve">Deferred from the 100-card first-pass active set; reconsider in a later expansion/deep-catalog pass.</x:t>
        </x:is>
      </x:c>
      <x:c r="R127" s="231" t="n"/>
      <x:c r="S127" s="231" t="n"/>
      <x:c r="T127" s="231" t="n"/>
      <x:c r="U127" s="205" t="n"/>
    </x:row>
    <x:row r="128" s="202" customFormat="1" ht="25.5" customHeight="1">
      <x:c r="A128" s="231" t="inlineStr">
        <x:is>
          <x:t xml:space="preserve">Biblical People</x:t>
        </x:is>
      </x:c>
      <x:c r="B128" s="231" t="inlineStr">
        <x:is>
          <x:t xml:space="preserve">BP-208</x:t>
        </x:is>
      </x:c>
      <x:c r="C128" s="231" t="inlineStr">
        <x:is>
          <x:t xml:space="preserve">Doeg the Edomite</x:t>
        </x:is>
      </x:c>
      <x:c r="D128" s="231" t="inlineStr">
        <x:is>
          <x:t xml:space="preserve">Scripture</x:t>
        </x:is>
      </x:c>
      <x:c r="E128" s="231" t="inlineStr">
        <x:is>
          <x:t xml:space="preserve">Biblical People — Shared Canon</x:t>
        </x:is>
      </x:c>
      <x:c r="F128" s="231" t="inlineStr">
        <x:is>
          <x:t xml:space="preserve">Person</x:t>
        </x:is>
      </x:c>
      <x:c r="G128" s="231" t="inlineStr">
        <x:is>
          <x:t xml:space="preserve">Servant of Saul who reports Ahimelech and carries out the massacre of the priests at Nob.</x:t>
        </x:is>
      </x:c>
      <x:c r="H128" s="231" t="n">
        <x:v>2</x:v>
      </x:c>
      <x:c r="I128" s="231" t="inlineStr">
        <x:is>
          <x:t xml:space="preserve">2 — Supporting</x:t>
        </x:is>
      </x:c>
      <x:c r="J128" s="231" t="inlineStr">
        <x:is>
          <x:t xml:space="preserve">Medium</x:t>
        </x:is>
      </x:c>
      <x:c r="K128" s="231" t="inlineStr">
        <x:is>
          <x:t xml:space="preserve">Common</x:t>
        </x:is>
      </x:c>
      <x:c r="L128" s="231" t="inlineStr">
        <x:is>
          <x:t xml:space="preserve">No</x:t>
        </x:is>
      </x:c>
      <x:c r="M128" s="231" t="inlineStr">
        <x:is>
          <x:t xml:space="preserve">1 Samuel 21–22; Psalm 52 superscription | Early monarchy | Shared canon</x:t>
        </x:is>
      </x:c>
      <x:c r="N128" s="231" t="inlineStr">
        <x:is>
          <x:t xml:space="preserve">Saul; Ahimelech; David</x:t>
        </x:is>
      </x:c>
      <x:c r="O128" s="231" t="inlineStr">
        <x:is>
          <x:t xml:space="preserve">Idea</x:t>
        </x:is>
      </x:c>
      <x:c r="P128" s="231" t="n"/>
      <x:c r="Q128" s="231" t="inlineStr">
        <x:is>
          <x:t xml:space="preserve">Deferred from the 100-card first-pass active set; reconsider in a later expansion/deep-catalog pass.</x:t>
        </x:is>
      </x:c>
      <x:c r="R128" s="231" t="n"/>
      <x:c r="S128" s="231" t="n"/>
      <x:c r="T128" s="231" t="n"/>
      <x:c r="U128" s="205" t="n"/>
    </x:row>
    <x:row r="129" s="202" customFormat="1" ht="25.5" customHeight="1">
      <x:c r="A129" s="231" t="inlineStr">
        <x:is>
          <x:t xml:space="preserve">Biblical People</x:t>
        </x:is>
      </x:c>
      <x:c r="B129" s="231" t="inlineStr">
        <x:is>
          <x:t xml:space="preserve">BP-209</x:t>
        </x:is>
      </x:c>
      <x:c r="C129" s="231" t="inlineStr">
        <x:is>
          <x:t xml:space="preserve">Ish-bosheth</x:t>
        </x:is>
      </x:c>
      <x:c r="D129" s="231" t="inlineStr">
        <x:is>
          <x:t xml:space="preserve">Scripture</x:t>
        </x:is>
      </x:c>
      <x:c r="E129" s="231" t="inlineStr">
        <x:is>
          <x:t xml:space="preserve">Biblical People — Shared Canon</x:t>
        </x:is>
      </x:c>
      <x:c r="F129" s="231" t="inlineStr">
        <x:is>
          <x:t xml:space="preserve">Person</x:t>
        </x:is>
      </x:c>
      <x:c r="G129" s="231" t="inlineStr">
        <x:is>
          <x:t xml:space="preserve">Son of Saul installed as king over much of Israel during the early civil conflict with David.</x:t>
        </x:is>
      </x:c>
      <x:c r="H129" s="231" t="n">
        <x:v>2</x:v>
      </x:c>
      <x:c r="I129" s="231" t="inlineStr">
        <x:is>
          <x:t xml:space="preserve">2 — Supporting</x:t>
        </x:is>
      </x:c>
      <x:c r="J129" s="231" t="inlineStr">
        <x:is>
          <x:t xml:space="preserve">Medium</x:t>
        </x:is>
      </x:c>
      <x:c r="K129" s="231" t="inlineStr">
        <x:is>
          <x:t xml:space="preserve">Common</x:t>
        </x:is>
      </x:c>
      <x:c r="L129" s="231" t="inlineStr">
        <x:is>
          <x:t xml:space="preserve">No</x:t>
        </x:is>
      </x:c>
      <x:c r="M129" s="231" t="inlineStr">
        <x:is>
          <x:t xml:space="preserve">2 Samuel 2–4 | Early united monarchy | Shared canon</x:t>
        </x:is>
      </x:c>
      <x:c r="N129" s="231" t="inlineStr">
        <x:is>
          <x:t xml:space="preserve">Saul; Abner; David; Mephibosheth</x:t>
        </x:is>
      </x:c>
      <x:c r="O129" s="231" t="inlineStr">
        <x:is>
          <x:t xml:space="preserve">Idea</x:t>
        </x:is>
      </x:c>
      <x:c r="P129" s="231" t="n"/>
      <x:c r="Q129" s="231" t="inlineStr">
        <x:is>
          <x:t xml:space="preserve">Deferred from the 100-card first-pass active set; reconsider in a later expansion/deep-catalog pass.</x:t>
        </x:is>
      </x:c>
      <x:c r="R129" s="231" t="n"/>
      <x:c r="S129" s="231" t="n"/>
      <x:c r="T129" s="231" t="n"/>
      <x:c r="U129" s="205" t="n"/>
    </x:row>
    <x:row r="130" s="202" customFormat="1" ht="25.5" customHeight="1">
      <x:c r="A130" s="231" t="inlineStr">
        <x:is>
          <x:t xml:space="preserve">Biblical People</x:t>
        </x:is>
      </x:c>
      <x:c r="B130" s="231" t="inlineStr">
        <x:is>
          <x:t xml:space="preserve">BP-210</x:t>
        </x:is>
      </x:c>
      <x:c r="C130" s="231" t="inlineStr">
        <x:is>
          <x:t xml:space="preserve">Malki-Shua</x:t>
        </x:is>
      </x:c>
      <x:c r="D130" s="231" t="inlineStr">
        <x:is>
          <x:t xml:space="preserve">Scripture</x:t>
        </x:is>
      </x:c>
      <x:c r="E130" s="231" t="inlineStr">
        <x:is>
          <x:t xml:space="preserve">Biblical People — Shared Canon</x:t>
        </x:is>
      </x:c>
      <x:c r="F130" s="231" t="inlineStr">
        <x:is>
          <x:t xml:space="preserve">Person</x:t>
        </x:is>
      </x:c>
      <x:c r="G130" s="231" t="inlineStr">
        <x:is>
          <x:t xml:space="preserve">Son of Saul who dies with his father and brothers at Mount Gilboa.</x:t>
        </x:is>
      </x:c>
      <x:c r="H130" s="231" t="n">
        <x:v>2</x:v>
      </x:c>
      <x:c r="I130" s="231" t="inlineStr">
        <x:is>
          <x:t xml:space="preserve">2 — Supporting</x:t>
        </x:is>
      </x:c>
      <x:c r="J130" s="231" t="inlineStr">
        <x:is>
          <x:t xml:space="preserve">Medium</x:t>
        </x:is>
      </x:c>
      <x:c r="K130" s="231" t="inlineStr">
        <x:is>
          <x:t xml:space="preserve">Common</x:t>
        </x:is>
      </x:c>
      <x:c r="L130" s="231" t="inlineStr">
        <x:is>
          <x:t xml:space="preserve">No</x:t>
        </x:is>
      </x:c>
      <x:c r="M130" s="231" t="inlineStr">
        <x:is>
          <x:t xml:space="preserve">1 Samuel 14, 31; 1 Chronicles 10 | Early monarchy | Shared canon</x:t>
        </x:is>
      </x:c>
      <x:c r="N130" s="231" t="inlineStr">
        <x:is>
          <x:t xml:space="preserve">Saul; Jonathan; Abinadab son of Saul</x:t>
        </x:is>
      </x:c>
      <x:c r="O130" s="231" t="inlineStr">
        <x:is>
          <x:t xml:space="preserve">Idea</x:t>
        </x:is>
      </x:c>
      <x:c r="P130" s="231" t="n"/>
      <x:c r="Q130" s="231" t="inlineStr">
        <x:is>
          <x:t xml:space="preserve">Deferred from the 100-card first-pass active set; reconsider in a later expansion/deep-catalog pass.</x:t>
        </x:is>
      </x:c>
      <x:c r="R130" s="231" t="n"/>
      <x:c r="S130" s="231" t="n"/>
      <x:c r="T130" s="231" t="n"/>
      <x:c r="U130" s="205" t="n"/>
    </x:row>
    <x:row r="131" s="202" customFormat="1" ht="25.5" customHeight="1">
      <x:c r="A131" s="231" t="inlineStr">
        <x:is>
          <x:t xml:space="preserve">Biblical People</x:t>
        </x:is>
      </x:c>
      <x:c r="B131" s="231" t="inlineStr">
        <x:is>
          <x:t xml:space="preserve">BP-211</x:t>
        </x:is>
      </x:c>
      <x:c r="C131" s="231" t="inlineStr">
        <x:is>
          <x:t xml:space="preserve">Abinadab, Son of Saul</x:t>
        </x:is>
      </x:c>
      <x:c r="D131" s="231" t="inlineStr">
        <x:is>
          <x:t xml:space="preserve">Scripture</x:t>
        </x:is>
      </x:c>
      <x:c r="E131" s="231" t="inlineStr">
        <x:is>
          <x:t xml:space="preserve">Biblical People — Shared Canon</x:t>
        </x:is>
      </x:c>
      <x:c r="F131" s="231" t="inlineStr">
        <x:is>
          <x:t xml:space="preserve">Person</x:t>
        </x:is>
      </x:c>
      <x:c r="G131" s="231" t="inlineStr">
        <x:is>
          <x:t xml:space="preserve">Son of Saul who dies in the battle of Mount Gilboa.</x:t>
        </x:is>
      </x:c>
      <x:c r="H131" s="231" t="n">
        <x:v>2</x:v>
      </x:c>
      <x:c r="I131" s="231" t="inlineStr">
        <x:is>
          <x:t xml:space="preserve">2 — Supporting</x:t>
        </x:is>
      </x:c>
      <x:c r="J131" s="231" t="inlineStr">
        <x:is>
          <x:t xml:space="preserve">Medium</x:t>
        </x:is>
      </x:c>
      <x:c r="K131" s="231" t="inlineStr">
        <x:is>
          <x:t xml:space="preserve">Common</x:t>
        </x:is>
      </x:c>
      <x:c r="L131" s="231" t="inlineStr">
        <x:is>
          <x:t xml:space="preserve">No</x:t>
        </x:is>
      </x:c>
      <x:c r="M131" s="231" t="inlineStr">
        <x:is>
          <x:t xml:space="preserve">1 Samuel 31; 1 Chronicles 10 | Early monarchy | Shared canon</x:t>
        </x:is>
      </x:c>
      <x:c r="N131" s="231" t="inlineStr">
        <x:is>
          <x:t xml:space="preserve">Saul; Jonathan; Malki-Shua</x:t>
        </x:is>
      </x:c>
      <x:c r="O131" s="231" t="inlineStr">
        <x:is>
          <x:t xml:space="preserve">Idea</x:t>
        </x:is>
      </x:c>
      <x:c r="P131" s="231" t="n"/>
      <x:c r="Q131" s="231" t="inlineStr">
        <x:is>
          <x:t xml:space="preserve">Deferred from the 100-card first-pass active set; reconsider in a later expansion/deep-catalog pass.</x:t>
        </x:is>
      </x:c>
      <x:c r="R131" s="231" t="n"/>
      <x:c r="S131" s="231" t="n"/>
      <x:c r="T131" s="231" t="n"/>
      <x:c r="U131" s="205" t="n"/>
    </x:row>
    <x:row r="132" s="202" customFormat="1" ht="25.5" customHeight="1">
      <x:c r="A132" s="231" t="inlineStr">
        <x:is>
          <x:t xml:space="preserve">Biblical People</x:t>
        </x:is>
      </x:c>
      <x:c r="B132" s="231" t="inlineStr">
        <x:is>
          <x:t xml:space="preserve">BP-212</x:t>
        </x:is>
      </x:c>
      <x:c r="C132" s="231" t="inlineStr">
        <x:is>
          <x:t xml:space="preserve">Merab</x:t>
        </x:is>
      </x:c>
      <x:c r="D132" s="231" t="inlineStr">
        <x:is>
          <x:t xml:space="preserve">Scripture</x:t>
        </x:is>
      </x:c>
      <x:c r="E132" s="231" t="inlineStr">
        <x:is>
          <x:t xml:space="preserve">Biblical People — Shared Canon</x:t>
        </x:is>
      </x:c>
      <x:c r="F132" s="231" t="inlineStr">
        <x:is>
          <x:t xml:space="preserve">Person</x:t>
        </x:is>
      </x:c>
      <x:c r="G132" s="231" t="inlineStr">
        <x:is>
          <x:t xml:space="preserve">Elder daughter of Saul, initially promised to David but married to Adriel.</x:t>
        </x:is>
      </x:c>
      <x:c r="H132" s="231" t="n">
        <x:v>2</x:v>
      </x:c>
      <x:c r="I132" s="231" t="inlineStr">
        <x:is>
          <x:t xml:space="preserve">2 — Supporting</x:t>
        </x:is>
      </x:c>
      <x:c r="J132" s="231" t="inlineStr">
        <x:is>
          <x:t xml:space="preserve">Medium</x:t>
        </x:is>
      </x:c>
      <x:c r="K132" s="231" t="inlineStr">
        <x:is>
          <x:t xml:space="preserve">Common</x:t>
        </x:is>
      </x:c>
      <x:c r="L132" s="231" t="inlineStr">
        <x:is>
          <x:t xml:space="preserve">No</x:t>
        </x:is>
      </x:c>
      <x:c r="M132" s="231" t="inlineStr">
        <x:is>
          <x:t xml:space="preserve">1 Samuel 14, 18; 2 Samuel 21 | Early monarchy | Shared canon</x:t>
        </x:is>
      </x:c>
      <x:c r="N132" s="231" t="inlineStr">
        <x:is>
          <x:t xml:space="preserve">Saul; David; Michal</x:t>
        </x:is>
      </x:c>
      <x:c r="O132" s="231" t="inlineStr">
        <x:is>
          <x:t xml:space="preserve">Idea</x:t>
        </x:is>
      </x:c>
      <x:c r="P132" s="231" t="n"/>
      <x:c r="Q132" s="231" t="inlineStr">
        <x:is>
          <x:t xml:space="preserve">Deferred from the 100-card first-pass active set; reconsider in a later expansion/deep-catalog pass.</x:t>
        </x:is>
      </x:c>
      <x:c r="R132" s="231" t="n"/>
      <x:c r="S132" s="231" t="n"/>
      <x:c r="T132" s="231" t="n"/>
      <x:c r="U132" s="205" t="n"/>
    </x:row>
    <x:row r="133" s="202" customFormat="1" ht="25.5" customHeight="1">
      <x:c r="A133" s="231" t="inlineStr">
        <x:is>
          <x:t xml:space="preserve">Biblical People</x:t>
        </x:is>
      </x:c>
      <x:c r="B133" s="231" t="inlineStr">
        <x:is>
          <x:t xml:space="preserve">BP-213</x:t>
        </x:is>
      </x:c>
      <x:c r="C133" s="231" t="inlineStr">
        <x:is>
          <x:t xml:space="preserve">Rizpah</x:t>
        </x:is>
      </x:c>
      <x:c r="D133" s="231" t="inlineStr">
        <x:is>
          <x:t xml:space="preserve">Scripture</x:t>
        </x:is>
      </x:c>
      <x:c r="E133" s="231" t="inlineStr">
        <x:is>
          <x:t xml:space="preserve">Biblical People — Shared Canon</x:t>
        </x:is>
      </x:c>
      <x:c r="F133" s="231" t="inlineStr">
        <x:is>
          <x:t xml:space="preserve">Person</x:t>
        </x:is>
      </x:c>
      <x:c r="G133" s="231" t="inlineStr">
        <x:is>
          <x:t xml:space="preserve">Concubine of Saul whose vigil over the bodies of her sons becomes a striking scene of grief and honor.</x:t>
        </x:is>
      </x:c>
      <x:c r="H133" s="231" t="n">
        <x:v>2</x:v>
      </x:c>
      <x:c r="I133" s="231" t="inlineStr">
        <x:is>
          <x:t xml:space="preserve">2 — Supporting</x:t>
        </x:is>
      </x:c>
      <x:c r="J133" s="231" t="inlineStr">
        <x:is>
          <x:t xml:space="preserve">Medium</x:t>
        </x:is>
      </x:c>
      <x:c r="K133" s="231" t="inlineStr">
        <x:is>
          <x:t xml:space="preserve">Common</x:t>
        </x:is>
      </x:c>
      <x:c r="L133" s="231" t="inlineStr">
        <x:is>
          <x:t xml:space="preserve">No</x:t>
        </x:is>
      </x:c>
      <x:c r="M133" s="231" t="inlineStr">
        <x:is>
          <x:t xml:space="preserve">2 Samuel 3, 21 | United monarchy | Shared canon</x:t>
        </x:is>
      </x:c>
      <x:c r="N133" s="231" t="inlineStr">
        <x:is>
          <x:t xml:space="preserve">Saul; Ish-bosheth; David</x:t>
        </x:is>
      </x:c>
      <x:c r="O133" s="231" t="inlineStr">
        <x:is>
          <x:t xml:space="preserve">Idea</x:t>
        </x:is>
      </x:c>
      <x:c r="P133" s="231" t="n"/>
      <x:c r="Q133" s="231" t="inlineStr">
        <x:is>
          <x:t xml:space="preserve">Deferred from the 100-card first-pass active set; reconsider in a later expansion/deep-catalog pass.</x:t>
        </x:is>
      </x:c>
      <x:c r="R133" s="231" t="n"/>
      <x:c r="S133" s="231" t="n"/>
      <x:c r="T133" s="231" t="n"/>
      <x:c r="U133" s="205" t="n"/>
    </x:row>
    <x:row r="134" s="202" customFormat="1" ht="25.5" customHeight="1">
      <x:c r="A134" s="231" t="inlineStr">
        <x:is>
          <x:t xml:space="preserve">Biblical People</x:t>
        </x:is>
      </x:c>
      <x:c r="B134" s="231" t="inlineStr">
        <x:is>
          <x:t xml:space="preserve">BP-214</x:t>
        </x:is>
      </x:c>
      <x:c r="C134" s="231" t="inlineStr">
        <x:is>
          <x:t xml:space="preserve">Barzillai the Gileadite</x:t>
        </x:is>
      </x:c>
      <x:c r="D134" s="231" t="inlineStr">
        <x:is>
          <x:t xml:space="preserve">Scripture</x:t>
        </x:is>
      </x:c>
      <x:c r="E134" s="231" t="inlineStr">
        <x:is>
          <x:t xml:space="preserve">Biblical People — Shared Canon</x:t>
        </x:is>
      </x:c>
      <x:c r="F134" s="231" t="inlineStr">
        <x:is>
          <x:t xml:space="preserve">Person</x:t>
        </x:is>
      </x:c>
      <x:c r="G134" s="231" t="inlineStr">
        <x:is>
          <x:t xml:space="preserve">Elderly supporter who supplies David during Absalom’s rebellion and refuses royal reward.</x:t>
        </x:is>
      </x:c>
      <x:c r="H134" s="231" t="n">
        <x:v>2</x:v>
      </x:c>
      <x:c r="I134" s="231" t="inlineStr">
        <x:is>
          <x:t xml:space="preserve">2 — Supporting</x:t>
        </x:is>
      </x:c>
      <x:c r="J134" s="231" t="inlineStr">
        <x:is>
          <x:t xml:space="preserve">Medium</x:t>
        </x:is>
      </x:c>
      <x:c r="K134" s="231" t="inlineStr">
        <x:is>
          <x:t xml:space="preserve">Common</x:t>
        </x:is>
      </x:c>
      <x:c r="L134" s="231" t="inlineStr">
        <x:is>
          <x:t xml:space="preserve">No</x:t>
        </x:is>
      </x:c>
      <x:c r="M134" s="231" t="inlineStr">
        <x:is>
          <x:t xml:space="preserve">2 Samuel 17, 19; 1 Kings 2 | United monarchy | Shared canon</x:t>
        </x:is>
      </x:c>
      <x:c r="N134" s="231" t="inlineStr">
        <x:is>
          <x:t xml:space="preserve">David; Absalom</x:t>
        </x:is>
      </x:c>
      <x:c r="O134" s="231" t="inlineStr">
        <x:is>
          <x:t xml:space="preserve">Idea</x:t>
        </x:is>
      </x:c>
      <x:c r="P134" s="231" t="n"/>
      <x:c r="Q134" s="231" t="inlineStr">
        <x:is>
          <x:t xml:space="preserve">Deferred from the 100-card first-pass active set; reconsider in a later expansion/deep-catalog pass.</x:t>
        </x:is>
      </x:c>
      <x:c r="R134" s="231" t="n"/>
      <x:c r="S134" s="231" t="n"/>
      <x:c r="T134" s="231" t="n"/>
      <x:c r="U134" s="205" t="n"/>
    </x:row>
    <x:row r="135" s="202" customFormat="1" ht="25.5" customHeight="1">
      <x:c r="A135" s="231" t="inlineStr">
        <x:is>
          <x:t xml:space="preserve">Biblical People</x:t>
        </x:is>
      </x:c>
      <x:c r="B135" s="231" t="inlineStr">
        <x:is>
          <x:t xml:space="preserve">BP-215</x:t>
        </x:is>
      </x:c>
      <x:c r="C135" s="231" t="inlineStr">
        <x:is>
          <x:t xml:space="preserve">Sheba, Son of Bichri</x:t>
        </x:is>
      </x:c>
      <x:c r="D135" s="231" t="inlineStr">
        <x:is>
          <x:t xml:space="preserve">Scripture</x:t>
        </x:is>
      </x:c>
      <x:c r="E135" s="231" t="inlineStr">
        <x:is>
          <x:t xml:space="preserve">Biblical People — Shared Canon</x:t>
        </x:is>
      </x:c>
      <x:c r="F135" s="231" t="inlineStr">
        <x:is>
          <x:t xml:space="preserve">Person</x:t>
        </x:is>
      </x:c>
      <x:c r="G135" s="231" t="inlineStr">
        <x:is>
          <x:t xml:space="preserve">Benjaminite who leads a short-lived rebellion against David after Absalom’s revolt.</x:t>
        </x:is>
      </x:c>
      <x:c r="H135" s="231" t="n">
        <x:v>2</x:v>
      </x:c>
      <x:c r="I135" s="231" t="inlineStr">
        <x:is>
          <x:t xml:space="preserve">2 — Supporting</x:t>
        </x:is>
      </x:c>
      <x:c r="J135" s="231" t="inlineStr">
        <x:is>
          <x:t xml:space="preserve">Medium</x:t>
        </x:is>
      </x:c>
      <x:c r="K135" s="231" t="inlineStr">
        <x:is>
          <x:t xml:space="preserve">Common</x:t>
        </x:is>
      </x:c>
      <x:c r="L135" s="231" t="inlineStr">
        <x:is>
          <x:t xml:space="preserve">No</x:t>
        </x:is>
      </x:c>
      <x:c r="M135" s="231" t="inlineStr">
        <x:is>
          <x:t xml:space="preserve">2 Samuel 20 | United monarchy | Shared canon</x:t>
        </x:is>
      </x:c>
      <x:c r="N135" s="231" t="inlineStr">
        <x:is>
          <x:t xml:space="preserve">David; Joab</x:t>
        </x:is>
      </x:c>
      <x:c r="O135" s="231" t="inlineStr">
        <x:is>
          <x:t xml:space="preserve">Idea</x:t>
        </x:is>
      </x:c>
      <x:c r="P135" s="231" t="n"/>
      <x:c r="Q135" s="231" t="inlineStr">
        <x:is>
          <x:t xml:space="preserve">Deferred from the 100-card first-pass active set; reconsider in a later expansion/deep-catalog pass.</x:t>
        </x:is>
      </x:c>
      <x:c r="R135" s="231" t="n"/>
      <x:c r="S135" s="231" t="n"/>
      <x:c r="T135" s="231" t="n"/>
      <x:c r="U135" s="205" t="n"/>
    </x:row>
    <x:row r="136" s="202" customFormat="1" ht="25.5" customHeight="1">
      <x:c r="A136" s="231" t="inlineStr">
        <x:is>
          <x:t xml:space="preserve">Biblical People</x:t>
        </x:is>
      </x:c>
      <x:c r="B136" s="231" t="inlineStr">
        <x:is>
          <x:t xml:space="preserve">BP-216</x:t>
        </x:is>
      </x:c>
      <x:c r="C136" s="231" t="inlineStr">
        <x:is>
          <x:t xml:space="preserve">Shebna</x:t>
        </x:is>
      </x:c>
      <x:c r="D136" s="231" t="inlineStr">
        <x:is>
          <x:t xml:space="preserve">Scripture</x:t>
        </x:is>
      </x:c>
      <x:c r="E136" s="231" t="inlineStr">
        <x:is>
          <x:t xml:space="preserve">Biblical People — Shared Canon</x:t>
        </x:is>
      </x:c>
      <x:c r="F136" s="231" t="inlineStr">
        <x:is>
          <x:t xml:space="preserve">Person</x:t>
        </x:is>
      </x:c>
      <x:c r="G136" s="231" t="inlineStr">
        <x:is>
          <x:t xml:space="preserve">Royal official rebuked by Isaiah for pride and self-exaltation.</x:t>
        </x:is>
      </x:c>
      <x:c r="H136" s="231" t="n">
        <x:v>2</x:v>
      </x:c>
      <x:c r="I136" s="231" t="inlineStr">
        <x:is>
          <x:t xml:space="preserve">2 — Supporting</x:t>
        </x:is>
      </x:c>
      <x:c r="J136" s="231" t="inlineStr">
        <x:is>
          <x:t xml:space="preserve">Medium</x:t>
        </x:is>
      </x:c>
      <x:c r="K136" s="231" t="inlineStr">
        <x:is>
          <x:t xml:space="preserve">Common</x:t>
        </x:is>
      </x:c>
      <x:c r="L136" s="231" t="inlineStr">
        <x:is>
          <x:t xml:space="preserve">No</x:t>
        </x:is>
      </x:c>
      <x:c r="M136" s="231" t="inlineStr">
        <x:is>
          <x:t xml:space="preserve">2 Kings 18–19; Isaiah 22, 36–37 | Eighth century BC Judah | Shared canon</x:t>
        </x:is>
      </x:c>
      <x:c r="N136" s="231" t="inlineStr">
        <x:is>
          <x:t xml:space="preserve">Isaiah; Eliakim son of Hilkiah; Hezekiah</x:t>
        </x:is>
      </x:c>
      <x:c r="O136" s="231" t="inlineStr">
        <x:is>
          <x:t xml:space="preserve">Idea</x:t>
        </x:is>
      </x:c>
      <x:c r="P136" s="231" t="n"/>
      <x:c r="Q136" s="231" t="inlineStr">
        <x:is>
          <x:t xml:space="preserve">Deferred from the 100-card first-pass active set; reconsider in a later expansion/deep-catalog pass.</x:t>
        </x:is>
      </x:c>
      <x:c r="R136" s="231" t="n"/>
      <x:c r="S136" s="231" t="n"/>
      <x:c r="T136" s="231" t="n"/>
      <x:c r="U136" s="205" t="n"/>
    </x:row>
    <x:row r="137" s="202" customFormat="1" ht="25.5" customHeight="1">
      <x:c r="A137" s="231" t="inlineStr">
        <x:is>
          <x:t xml:space="preserve">Biblical People</x:t>
        </x:is>
      </x:c>
      <x:c r="B137" s="231" t="inlineStr">
        <x:is>
          <x:t xml:space="preserve">BP-217</x:t>
        </x:is>
      </x:c>
      <x:c r="C137" s="231" t="inlineStr">
        <x:is>
          <x:t xml:space="preserve">Eliakim, Son of Hilkiah</x:t>
        </x:is>
      </x:c>
      <x:c r="D137" s="231" t="inlineStr">
        <x:is>
          <x:t xml:space="preserve">Scripture</x:t>
        </x:is>
      </x:c>
      <x:c r="E137" s="231" t="inlineStr">
        <x:is>
          <x:t xml:space="preserve">Biblical People — Shared Canon</x:t>
        </x:is>
      </x:c>
      <x:c r="F137" s="231" t="inlineStr">
        <x:is>
          <x:t xml:space="preserve">Person</x:t>
        </x:is>
      </x:c>
      <x:c r="G137" s="231" t="inlineStr">
        <x:is>
          <x:t xml:space="preserve">Official under Hezekiah who replaces Shebna and participates in the Assyrian crisis.</x:t>
        </x:is>
      </x:c>
      <x:c r="H137" s="231" t="n">
        <x:v>2</x:v>
      </x:c>
      <x:c r="I137" s="231" t="inlineStr">
        <x:is>
          <x:t xml:space="preserve">2 — Supporting</x:t>
        </x:is>
      </x:c>
      <x:c r="J137" s="231" t="inlineStr">
        <x:is>
          <x:t xml:space="preserve">Medium</x:t>
        </x:is>
      </x:c>
      <x:c r="K137" s="231" t="inlineStr">
        <x:is>
          <x:t xml:space="preserve">Common</x:t>
        </x:is>
      </x:c>
      <x:c r="L137" s="231" t="inlineStr">
        <x:is>
          <x:t xml:space="preserve">No</x:t>
        </x:is>
      </x:c>
      <x:c r="M137" s="231" t="inlineStr">
        <x:is>
          <x:t xml:space="preserve">2 Kings 18–19; Isaiah 22, 36–37 | Eighth century BC Judah | Shared canon</x:t>
        </x:is>
      </x:c>
      <x:c r="N137" s="231" t="inlineStr">
        <x:is>
          <x:t xml:space="preserve">Hezekiah; Isaiah; Shebna</x:t>
        </x:is>
      </x:c>
      <x:c r="O137" s="231" t="inlineStr">
        <x:is>
          <x:t xml:space="preserve">Idea</x:t>
        </x:is>
      </x:c>
      <x:c r="P137" s="231" t="n"/>
      <x:c r="Q137" s="231" t="inlineStr">
        <x:is>
          <x:t xml:space="preserve">Deferred from the 100-card first-pass active set; reconsider in a later expansion/deep-catalog pass.</x:t>
        </x:is>
      </x:c>
      <x:c r="R137" s="231" t="n"/>
      <x:c r="S137" s="231" t="n"/>
      <x:c r="T137" s="231" t="n"/>
      <x:c r="U137" s="205" t="n"/>
    </x:row>
    <x:row r="138" s="202" customFormat="1" ht="25.5" customHeight="1">
      <x:c r="A138" s="231" t="inlineStr">
        <x:is>
          <x:t xml:space="preserve">Biblical People</x:t>
        </x:is>
      </x:c>
      <x:c r="B138" s="231" t="inlineStr">
        <x:is>
          <x:t xml:space="preserve">BP-218</x:t>
        </x:is>
      </x:c>
      <x:c r="C138" s="231" t="inlineStr">
        <x:is>
          <x:t xml:space="preserve">Sennacherib</x:t>
        </x:is>
      </x:c>
      <x:c r="D138" s="231" t="inlineStr">
        <x:is>
          <x:t xml:space="preserve">Scripture</x:t>
        </x:is>
      </x:c>
      <x:c r="E138" s="231" t="inlineStr">
        <x:is>
          <x:t xml:space="preserve">Biblical People — Shared Canon</x:t>
        </x:is>
      </x:c>
      <x:c r="F138" s="231" t="inlineStr">
        <x:is>
          <x:t xml:space="preserve">Person</x:t>
        </x:is>
      </x:c>
      <x:c r="G138" s="231" t="inlineStr">
        <x:is>
          <x:t xml:space="preserve">Assyrian king whose invasion of Judah forms the historical crisis of 2 Kings 18–19 and Isaiah 36–37.</x:t>
        </x:is>
      </x:c>
      <x:c r="H138" s="231" t="n">
        <x:v>3</x:v>
      </x:c>
      <x:c r="I138" s="231" t="inlineStr">
        <x:is>
          <x:t xml:space="preserve">3 — Significant</x:t>
        </x:is>
      </x:c>
      <x:c r="J138" s="231" t="inlineStr">
        <x:is>
          <x:t xml:space="preserve">Medium</x:t>
        </x:is>
      </x:c>
      <x:c r="K138" s="231" t="inlineStr">
        <x:is>
          <x:t xml:space="preserve">Uncommon</x:t>
        </x:is>
      </x:c>
      <x:c r="L138" s="231" t="inlineStr">
        <x:is>
          <x:t xml:space="preserve">No</x:t>
        </x:is>
      </x:c>
      <x:c r="M138" s="231" t="inlineStr">
        <x:is>
          <x:t xml:space="preserve">2 Kings 18–19; 2 Chronicles 32; Isaiah 36–37 | Assyrian period | Shared canon</x:t>
        </x:is>
      </x:c>
      <x:c r="N138" s="231" t="inlineStr">
        <x:is>
          <x:t xml:space="preserve">Hezekiah; Isaiah; Jerusalem</x:t>
        </x:is>
      </x:c>
      <x:c r="O138" s="231" t="inlineStr">
        <x:is>
          <x:t xml:space="preserve">Idea</x:t>
        </x:is>
      </x:c>
      <x:c r="P138" s="231" t="n"/>
      <x:c r="Q138" s="231" t="inlineStr">
        <x:is>
          <x:t xml:space="preserve">Deferred from the 100-card first-pass active set; reconsider in a later expansion/deep-catalog pass.</x:t>
        </x:is>
      </x:c>
      <x:c r="R138" s="231" t="n"/>
      <x:c r="S138" s="231" t="n"/>
      <x:c r="T138" s="231" t="n"/>
      <x:c r="U138" s="205" t="n"/>
    </x:row>
    <x:row r="139" s="202" customFormat="1" ht="25.5" customHeight="1">
      <x:c r="A139" s="231" t="inlineStr">
        <x:is>
          <x:t xml:space="preserve">Biblical People</x:t>
        </x:is>
      </x:c>
      <x:c r="B139" s="231" t="inlineStr">
        <x:is>
          <x:t xml:space="preserve">BP-220</x:t>
        </x:is>
      </x:c>
      <x:c r="C139" s="231" t="inlineStr">
        <x:is>
          <x:t xml:space="preserve">Belshazzar</x:t>
        </x:is>
      </x:c>
      <x:c r="D139" s="231" t="inlineStr">
        <x:is>
          <x:t xml:space="preserve">Scripture</x:t>
        </x:is>
      </x:c>
      <x:c r="E139" s="231" t="inlineStr">
        <x:is>
          <x:t xml:space="preserve">Biblical People — Shared Canon</x:t>
        </x:is>
      </x:c>
      <x:c r="F139" s="231" t="inlineStr">
        <x:is>
          <x:t xml:space="preserve">Person</x:t>
        </x:is>
      </x:c>
      <x:c r="G139" s="231" t="inlineStr">
        <x:is>
          <x:t xml:space="preserve">Babylonian ruler in Daniel 5 whose feast ends with the writing on the wall and kingdom’s fall.</x:t>
        </x:is>
      </x:c>
      <x:c r="H139" s="231" t="n">
        <x:v>2</x:v>
      </x:c>
      <x:c r="I139" s="231" t="inlineStr">
        <x:is>
          <x:t xml:space="preserve">2 — Supporting</x:t>
        </x:is>
      </x:c>
      <x:c r="J139" s="231" t="inlineStr">
        <x:is>
          <x:t xml:space="preserve">Medium</x:t>
        </x:is>
      </x:c>
      <x:c r="K139" s="231" t="inlineStr">
        <x:is>
          <x:t xml:space="preserve">Common</x:t>
        </x:is>
      </x:c>
      <x:c r="L139" s="231" t="inlineStr">
        <x:is>
          <x:t xml:space="preserve">No</x:t>
        </x:is>
      </x:c>
      <x:c r="M139" s="231" t="inlineStr">
        <x:is>
          <x:t xml:space="preserve">Daniel 5, 7–8 | Babylonian setting | Shared canon</x:t>
        </x:is>
      </x:c>
      <x:c r="N139" s="231" t="inlineStr">
        <x:is>
          <x:t xml:space="preserve">Daniel; Darius the Mede</x:t>
        </x:is>
      </x:c>
      <x:c r="O139" s="231" t="inlineStr">
        <x:is>
          <x:t xml:space="preserve">Idea</x:t>
        </x:is>
      </x:c>
      <x:c r="P139" s="231" t="n"/>
      <x:c r="Q139" s="231" t="inlineStr">
        <x:is>
          <x:t xml:space="preserve">Deferred from the 100-card first-pass active set; reconsider in a later expansion/deep-catalog pass.</x:t>
        </x:is>
      </x:c>
      <x:c r="R139" s="231" t="n"/>
      <x:c r="S139" s="231" t="n"/>
      <x:c r="T139" s="231" t="n"/>
      <x:c r="U139" s="205" t="n"/>
    </x:row>
    <x:row r="140" s="202" customFormat="1" ht="25.5" customHeight="1">
      <x:c r="A140" s="231" t="inlineStr">
        <x:is>
          <x:t xml:space="preserve">Biblical People</x:t>
        </x:is>
      </x:c>
      <x:c r="B140" s="231" t="inlineStr">
        <x:is>
          <x:t xml:space="preserve">BP-221</x:t>
        </x:is>
      </x:c>
      <x:c r="C140" s="231" t="inlineStr">
        <x:is>
          <x:t xml:space="preserve">Darius the Mede</x:t>
        </x:is>
      </x:c>
      <x:c r="D140" s="231" t="inlineStr">
        <x:is>
          <x:t xml:space="preserve">Scripture</x:t>
        </x:is>
      </x:c>
      <x:c r="E140" s="231" t="inlineStr">
        <x:is>
          <x:t xml:space="preserve">Biblical People — Shared Canon</x:t>
        </x:is>
      </x:c>
      <x:c r="F140" s="231" t="inlineStr">
        <x:is>
          <x:t xml:space="preserve">Person</x:t>
        </x:is>
      </x:c>
      <x:c r="G140" s="231" t="inlineStr">
        <x:is>
          <x:t xml:space="preserve">Ruler in Daniel associated with the lions’ den episode; historical identification remains debated.</x:t>
        </x:is>
      </x:c>
      <x:c r="H140" s="231" t="n">
        <x:v>1</x:v>
      </x:c>
      <x:c r="I140" s="231" t="inlineStr">
        <x:is>
          <x:t xml:space="preserve">1 — Minor / Expansion</x:t>
        </x:is>
      </x:c>
      <x:c r="J140" s="231" t="inlineStr">
        <x:is>
          <x:t xml:space="preserve">Low</x:t>
        </x:is>
      </x:c>
      <x:c r="K140" s="231" t="inlineStr">
        <x:is>
          <x:t xml:space="preserve">Common</x:t>
        </x:is>
      </x:c>
      <x:c r="L140" s="231" t="inlineStr">
        <x:is>
          <x:t xml:space="preserve">No</x:t>
        </x:is>
      </x:c>
      <x:c r="M140" s="231" t="inlineStr">
        <x:is>
          <x:t xml:space="preserve">Daniel 5–6, 9 | Persian-transition setting | Shared canon</x:t>
        </x:is>
      </x:c>
      <x:c r="N140" s="231" t="inlineStr">
        <x:is>
          <x:t xml:space="preserve">Daniel; Cyrus the Great</x:t>
        </x:is>
      </x:c>
      <x:c r="O140" s="231" t="inlineStr">
        <x:is>
          <x:t xml:space="preserve">Idea</x:t>
        </x:is>
      </x:c>
      <x:c r="P140" s="231" t="inlineStr">
        <x:is>
          <x:t xml:space="preserve">Historical identification is debated; content should distinguish the biblical presentation from proposed historical identifications.</x:t>
        </x:is>
      </x:c>
      <x:c r="Q140" s="231" t="inlineStr">
        <x:is>
          <x:t xml:space="preserve">Deferred from the 100-card first-pass active set; reconsider in a later expansion/deep-catalog pass.</x:t>
        </x:is>
      </x:c>
      <x:c r="R140" s="231" t="n"/>
      <x:c r="S140" s="231" t="n"/>
      <x:c r="T140" s="231" t="n"/>
      <x:c r="U140" s="205" t="n"/>
    </x:row>
    <x:row r="141" s="202" customFormat="1" ht="25.5" customHeight="1">
      <x:c r="A141" s="231" t="inlineStr">
        <x:is>
          <x:t xml:space="preserve">Biblical People</x:t>
        </x:is>
      </x:c>
      <x:c r="B141" s="231" t="inlineStr">
        <x:is>
          <x:t xml:space="preserve">BP-229</x:t>
        </x:is>
      </x:c>
      <x:c r="C141" s="231" t="inlineStr">
        <x:is>
          <x:t xml:space="preserve">Vashti</x:t>
        </x:is>
      </x:c>
      <x:c r="D141" s="231" t="inlineStr">
        <x:is>
          <x:t xml:space="preserve">Scripture</x:t>
        </x:is>
      </x:c>
      <x:c r="E141" s="231" t="inlineStr">
        <x:is>
          <x:t xml:space="preserve">Biblical People — Shared Canon</x:t>
        </x:is>
      </x:c>
      <x:c r="F141" s="231" t="inlineStr">
        <x:is>
          <x:t xml:space="preserve">Person</x:t>
        </x:is>
      </x:c>
      <x:c r="G141" s="231" t="inlineStr">
        <x:is>
          <x:t xml:space="preserve">Queen removed after refusing Ahasuerus’s command, creating the opening through which Esther becomes queen.</x:t>
        </x:is>
      </x:c>
      <x:c r="H141" s="231" t="n">
        <x:v>1</x:v>
      </x:c>
      <x:c r="I141" s="231" t="inlineStr">
        <x:is>
          <x:t xml:space="preserve">1 — Minor / Expansion</x:t>
        </x:is>
      </x:c>
      <x:c r="J141" s="231" t="inlineStr">
        <x:is>
          <x:t xml:space="preserve">Low</x:t>
        </x:is>
      </x:c>
      <x:c r="K141" s="231" t="inlineStr">
        <x:is>
          <x:t xml:space="preserve">Common</x:t>
        </x:is>
      </x:c>
      <x:c r="L141" s="231" t="inlineStr">
        <x:is>
          <x:t xml:space="preserve">No</x:t>
        </x:is>
      </x:c>
      <x:c r="M141" s="231" t="inlineStr">
        <x:is>
          <x:t xml:space="preserve">Esther 1–2 | Persian period | Shared canon</x:t>
        </x:is>
      </x:c>
      <x:c r="N141" s="231" t="inlineStr">
        <x:is>
          <x:t xml:space="preserve">Ahasuerus; Esther</x:t>
        </x:is>
      </x:c>
      <x:c r="O141" s="231" t="inlineStr">
        <x:is>
          <x:t xml:space="preserve">Idea</x:t>
        </x:is>
      </x:c>
      <x:c r="P141" s="231" t="n"/>
      <x:c r="Q141" s="231" t="inlineStr">
        <x:is>
          <x:t xml:space="preserve">Deferred from the 100-card first-pass active set; reconsider in a later expansion/deep-catalog pass.</x:t>
        </x:is>
      </x:c>
      <x:c r="R141" s="231" t="n"/>
      <x:c r="S141" s="231" t="n"/>
      <x:c r="T141" s="231" t="n"/>
      <x:c r="U141" s="205" t="n"/>
    </x:row>
    <x:row r="142" s="202" customFormat="1" ht="25.5" customHeight="1">
      <x:c r="A142" s="231" t="inlineStr">
        <x:is>
          <x:t xml:space="preserve">Biblical People</x:t>
        </x:is>
      </x:c>
      <x:c r="B142" s="231" t="inlineStr">
        <x:is>
          <x:t xml:space="preserve">BP-230</x:t>
        </x:is>
      </x:c>
      <x:c r="C142" s="231" t="inlineStr">
        <x:is>
          <x:t xml:space="preserve">Queen of Sheba</x:t>
        </x:is>
      </x:c>
      <x:c r="D142" s="231" t="inlineStr">
        <x:is>
          <x:t xml:space="preserve">Scripture</x:t>
        </x:is>
      </x:c>
      <x:c r="E142" s="231" t="inlineStr">
        <x:is>
          <x:t xml:space="preserve">Biblical People — Shared Canon</x:t>
        </x:is>
      </x:c>
      <x:c r="F142" s="231" t="inlineStr">
        <x:is>
          <x:t xml:space="preserve">Person</x:t>
        </x:is>
      </x:c>
      <x:c r="G142" s="231" t="inlineStr">
        <x:is>
          <x:t xml:space="preserve">Foreign queen who visits Solomon to test his wisdom and marvels at his kingdom.</x:t>
        </x:is>
      </x:c>
      <x:c r="H142" s="231" t="n">
        <x:v>3</x:v>
      </x:c>
      <x:c r="I142" s="231" t="inlineStr">
        <x:is>
          <x:t xml:space="preserve">3 — Significant</x:t>
        </x:is>
      </x:c>
      <x:c r="J142" s="231" t="inlineStr">
        <x:is>
          <x:t xml:space="preserve">High</x:t>
        </x:is>
      </x:c>
      <x:c r="K142" s="231" t="inlineStr">
        <x:is>
          <x:t xml:space="preserve">Uncommon</x:t>
        </x:is>
      </x:c>
      <x:c r="L142" s="231" t="inlineStr">
        <x:is>
          <x:t xml:space="preserve">No</x:t>
        </x:is>
      </x:c>
      <x:c r="M142" s="231" t="inlineStr">
        <x:is>
          <x:t xml:space="preserve">1 Kings 10; 2 Chronicles 9 | United monarchy | Shared canon</x:t>
        </x:is>
      </x:c>
      <x:c r="N142" s="231" t="inlineStr">
        <x:is>
          <x:t xml:space="preserve">Solomon; wisdom</x:t>
        </x:is>
      </x:c>
      <x:c r="O142" s="231" t="inlineStr">
        <x:is>
          <x:t xml:space="preserve">Idea</x:t>
        </x:is>
      </x:c>
      <x:c r="P142" s="231" t="n"/>
      <x:c r="Q142" s="231" t="inlineStr">
        <x:is>
          <x:t xml:space="preserve">Deferred from the 100-card first-pass active set; reconsider in a later expansion/deep-catalog pass.</x:t>
        </x:is>
      </x:c>
      <x:c r="R142" s="231" t="n"/>
      <x:c r="S142" s="231" t="n"/>
      <x:c r="T142" s="231" t="n"/>
      <x:c r="U142" s="205" t="n"/>
    </x:row>
    <x:row r="143" s="202" customFormat="1" ht="25.5" customHeight="1">
      <x:c r="A143" s="231" t="inlineStr">
        <x:is>
          <x:t xml:space="preserve">Biblical People</x:t>
        </x:is>
      </x:c>
      <x:c r="B143" s="231" t="inlineStr">
        <x:is>
          <x:t xml:space="preserve">BP-231</x:t>
        </x:is>
      </x:c>
      <x:c r="C143" s="231" t="inlineStr">
        <x:is>
          <x:t xml:space="preserve">Zerubbabel</x:t>
        </x:is>
      </x:c>
      <x:c r="D143" s="231" t="inlineStr">
        <x:is>
          <x:t xml:space="preserve">Scripture</x:t>
        </x:is>
      </x:c>
      <x:c r="E143" s="231" t="inlineStr">
        <x:is>
          <x:t xml:space="preserve">Biblical People — Shared Canon</x:t>
        </x:is>
      </x:c>
      <x:c r="F143" s="231" t="inlineStr">
        <x:is>
          <x:t xml:space="preserve">Person</x:t>
        </x:is>
      </x:c>
      <x:c r="G143" s="231" t="inlineStr">
        <x:is>
          <x:t xml:space="preserve">Davidic governor who leads an early return from exile and helps rebuild the temple.</x:t>
        </x:is>
      </x:c>
      <x:c r="H143" s="231" t="n">
        <x:v>3</x:v>
      </x:c>
      <x:c r="I143" s="231" t="inlineStr">
        <x:is>
          <x:t xml:space="preserve">3 — Significant</x:t>
        </x:is>
      </x:c>
      <x:c r="J143" s="231" t="inlineStr">
        <x:is>
          <x:t xml:space="preserve">Medium</x:t>
        </x:is>
      </x:c>
      <x:c r="K143" s="231" t="inlineStr">
        <x:is>
          <x:t xml:space="preserve">Uncommon</x:t>
        </x:is>
      </x:c>
      <x:c r="L143" s="231" t="inlineStr">
        <x:is>
          <x:t xml:space="preserve">No</x:t>
        </x:is>
      </x:c>
      <x:c r="M143" s="231" t="inlineStr">
        <x:is>
          <x:t xml:space="preserve">Ezra 2–6; Haggai; Zechariah | Persian period restoration | Shared canon</x:t>
        </x:is>
      </x:c>
      <x:c r="N143" s="231" t="inlineStr">
        <x:is>
          <x:t xml:space="preserve">Jeshua; Haggai; Zechariah the Prophet; Cyrus</x:t>
        </x:is>
      </x:c>
      <x:c r="O143" s="231" t="inlineStr">
        <x:is>
          <x:t xml:space="preserve">Idea</x:t>
        </x:is>
      </x:c>
      <x:c r="P143" s="231" t="n"/>
      <x:c r="Q143" s="231" t="inlineStr">
        <x:is>
          <x:t xml:space="preserve">Deferred from the 100-card first-pass active set; reconsider in a later expansion/deep-catalog pass.</x:t>
        </x:is>
      </x:c>
      <x:c r="R143" s="231" t="n"/>
      <x:c r="S143" s="231" t="n"/>
      <x:c r="T143" s="231" t="n"/>
      <x:c r="U143" s="205" t="n"/>
    </x:row>
    <x:row r="144" s="202" customFormat="1" ht="25.5" customHeight="1">
      <x:c r="A144" s="231" t="inlineStr">
        <x:is>
          <x:t xml:space="preserve">Biblical People</x:t>
        </x:is>
      </x:c>
      <x:c r="B144" s="231" t="inlineStr">
        <x:is>
          <x:t xml:space="preserve">BP-232</x:t>
        </x:is>
      </x:c>
      <x:c r="C144" s="231" t="inlineStr">
        <x:is>
          <x:t xml:space="preserve">Jeshua (Joshua), Son of Jehozadak</x:t>
        </x:is>
      </x:c>
      <x:c r="D144" s="231" t="inlineStr">
        <x:is>
          <x:t xml:space="preserve">Scripture</x:t>
        </x:is>
      </x:c>
      <x:c r="E144" s="231" t="inlineStr">
        <x:is>
          <x:t xml:space="preserve">Biblical People — Shared Canon</x:t>
        </x:is>
      </x:c>
      <x:c r="F144" s="231" t="inlineStr">
        <x:is>
          <x:t xml:space="preserve">Person</x:t>
        </x:is>
      </x:c>
      <x:c r="G144" s="231" t="inlineStr">
        <x:is>
          <x:t xml:space="preserve">High priest who partners with Zerubbabel in restoring temple worship after exile.</x:t>
        </x:is>
      </x:c>
      <x:c r="H144" s="231" t="n">
        <x:v>2</x:v>
      </x:c>
      <x:c r="I144" s="231" t="inlineStr">
        <x:is>
          <x:t xml:space="preserve">2 — Supporting</x:t>
        </x:is>
      </x:c>
      <x:c r="J144" s="231" t="inlineStr">
        <x:is>
          <x:t xml:space="preserve">Medium</x:t>
        </x:is>
      </x:c>
      <x:c r="K144" s="231" t="inlineStr">
        <x:is>
          <x:t xml:space="preserve">Common</x:t>
        </x:is>
      </x:c>
      <x:c r="L144" s="231" t="inlineStr">
        <x:is>
          <x:t xml:space="preserve">No</x:t>
        </x:is>
      </x:c>
      <x:c r="M144" s="231" t="inlineStr">
        <x:is>
          <x:t xml:space="preserve">Ezra 2–6; Haggai; Zechariah | Persian period restoration | Shared canon</x:t>
        </x:is>
      </x:c>
      <x:c r="N144" s="231" t="inlineStr">
        <x:is>
          <x:t xml:space="preserve">Zerubbabel; Haggai; Zechariah the Prophet</x:t>
        </x:is>
      </x:c>
      <x:c r="O144" s="231" t="inlineStr">
        <x:is>
          <x:t xml:space="preserve">Idea</x:t>
        </x:is>
      </x:c>
      <x:c r="P144" s="231" t="n"/>
      <x:c r="Q144" s="231" t="inlineStr">
        <x:is>
          <x:t xml:space="preserve">Deferred from the 100-card first-pass active set; reconsider in a later expansion/deep-catalog pass.</x:t>
        </x:is>
      </x:c>
      <x:c r="R144" s="231" t="n"/>
      <x:c r="S144" s="231" t="n"/>
      <x:c r="T144" s="231" t="n"/>
      <x:c r="U144" s="205" t="n"/>
    </x:row>
    <x:row r="145" s="202" customFormat="1" ht="25.5" customHeight="1">
      <x:c r="A145" s="231" t="inlineStr">
        <x:is>
          <x:t xml:space="preserve">Biblical People</x:t>
        </x:is>
      </x:c>
      <x:c r="B145" s="231" t="inlineStr">
        <x:is>
          <x:t xml:space="preserve">BP-233</x:t>
        </x:is>
      </x:c>
      <x:c r="C145" s="231" t="inlineStr">
        <x:is>
          <x:t xml:space="preserve">Artaxerxes I</x:t>
        </x:is>
      </x:c>
      <x:c r="D145" s="231" t="inlineStr">
        <x:is>
          <x:t xml:space="preserve">Scripture</x:t>
        </x:is>
      </x:c>
      <x:c r="E145" s="231" t="inlineStr">
        <x:is>
          <x:t xml:space="preserve">Biblical People — Shared Canon</x:t>
        </x:is>
      </x:c>
      <x:c r="F145" s="231" t="inlineStr">
        <x:is>
          <x:t xml:space="preserve">Person</x:t>
        </x:is>
      </x:c>
      <x:c r="G145" s="231" t="inlineStr">
        <x:is>
          <x:t xml:space="preserve">Persian king connected in Ezra and Nehemiah with later return and rebuilding efforts.</x:t>
        </x:is>
      </x:c>
      <x:c r="H145" s="231" t="n">
        <x:v>1</x:v>
      </x:c>
      <x:c r="I145" s="231" t="inlineStr">
        <x:is>
          <x:t xml:space="preserve">1 — Minor / Expansion</x:t>
        </x:is>
      </x:c>
      <x:c r="J145" s="231" t="inlineStr">
        <x:is>
          <x:t xml:space="preserve">Low</x:t>
        </x:is>
      </x:c>
      <x:c r="K145" s="231" t="inlineStr">
        <x:is>
          <x:t xml:space="preserve">Common</x:t>
        </x:is>
      </x:c>
      <x:c r="L145" s="231" t="inlineStr">
        <x:is>
          <x:t xml:space="preserve">No</x:t>
        </x:is>
      </x:c>
      <x:c r="M145" s="231" t="inlineStr">
        <x:is>
          <x:t xml:space="preserve">Ezra 7–8; Nehemiah 1–2, 5, 13 | Persian period | Shared canon</x:t>
        </x:is>
      </x:c>
      <x:c r="N145" s="231" t="inlineStr">
        <x:is>
          <x:t xml:space="preserve">Ezra; Nehemiah</x:t>
        </x:is>
      </x:c>
      <x:c r="O145" s="231" t="inlineStr">
        <x:is>
          <x:t xml:space="preserve">Idea</x:t>
        </x:is>
      </x:c>
      <x:c r="P145" s="231" t="n"/>
      <x:c r="Q145" s="231" t="inlineStr">
        <x:is>
          <x:t xml:space="preserve">Deferred from the 100-card first-pass active set; reconsider in a later expansion/deep-catalog pass.</x:t>
        </x:is>
      </x:c>
      <x:c r="R145" s="231" t="n"/>
      <x:c r="S145" s="231" t="n"/>
      <x:c r="T145" s="231" t="n"/>
      <x:c r="U145" s="205" t="n"/>
    </x:row>
    <x:row r="146" s="202" customFormat="1" ht="25.5" customHeight="1">
      <x:c r="A146" s="231" t="inlineStr">
        <x:is>
          <x:t xml:space="preserve">Biblical People</x:t>
        </x:is>
      </x:c>
      <x:c r="B146" s="231" t="inlineStr">
        <x:is>
          <x:t xml:space="preserve">BP-234</x:t>
        </x:is>
      </x:c>
      <x:c r="C146" s="231" t="inlineStr">
        <x:is>
          <x:t xml:space="preserve">Sanballat</x:t>
        </x:is>
      </x:c>
      <x:c r="D146" s="231" t="inlineStr">
        <x:is>
          <x:t xml:space="preserve">Scripture</x:t>
        </x:is>
      </x:c>
      <x:c r="E146" s="231" t="inlineStr">
        <x:is>
          <x:t xml:space="preserve">Biblical People — Shared Canon</x:t>
        </x:is>
      </x:c>
      <x:c r="F146" s="231" t="inlineStr">
        <x:is>
          <x:t xml:space="preserve">Person</x:t>
        </x:is>
      </x:c>
      <x:c r="G146" s="231" t="inlineStr">
        <x:is>
          <x:t xml:space="preserve">Samaritan official and leading opponent of Nehemiah’s wall rebuilding.</x:t>
        </x:is>
      </x:c>
      <x:c r="H146" s="231" t="n">
        <x:v>1</x:v>
      </x:c>
      <x:c r="I146" s="231" t="inlineStr">
        <x:is>
          <x:t xml:space="preserve">1 — Minor / Expansion</x:t>
        </x:is>
      </x:c>
      <x:c r="J146" s="231" t="inlineStr">
        <x:is>
          <x:t xml:space="preserve">Low</x:t>
        </x:is>
      </x:c>
      <x:c r="K146" s="231" t="inlineStr">
        <x:is>
          <x:t xml:space="preserve">Common</x:t>
        </x:is>
      </x:c>
      <x:c r="L146" s="231" t="inlineStr">
        <x:is>
          <x:t xml:space="preserve">No</x:t>
        </x:is>
      </x:c>
      <x:c r="M146" s="231" t="inlineStr">
        <x:is>
          <x:t xml:space="preserve">Nehemiah 2–6, 13 | Persian period restoration | Shared canon</x:t>
        </x:is>
      </x:c>
      <x:c r="N146" s="231" t="inlineStr">
        <x:is>
          <x:t xml:space="preserve">Nehemiah; Tobiah; Geshem</x:t>
        </x:is>
      </x:c>
      <x:c r="O146" s="231" t="inlineStr">
        <x:is>
          <x:t xml:space="preserve">Idea</x:t>
        </x:is>
      </x:c>
      <x:c r="P146" s="231" t="n"/>
      <x:c r="Q146" s="231" t="inlineStr">
        <x:is>
          <x:t xml:space="preserve">Deferred from the 100-card first-pass active set; reconsider in a later expansion/deep-catalog pass.</x:t>
        </x:is>
      </x:c>
      <x:c r="R146" s="231" t="n"/>
      <x:c r="S146" s="231" t="n"/>
      <x:c r="T146" s="231" t="n"/>
      <x:c r="U146" s="205" t="n"/>
    </x:row>
    <x:row r="147" s="202" customFormat="1" ht="25.5" customHeight="1">
      <x:c r="A147" s="231" t="inlineStr">
        <x:is>
          <x:t xml:space="preserve">Biblical People</x:t>
        </x:is>
      </x:c>
      <x:c r="B147" s="231" t="inlineStr">
        <x:is>
          <x:t xml:space="preserve">BP-235</x:t>
        </x:is>
      </x:c>
      <x:c r="C147" s="231" t="inlineStr">
        <x:is>
          <x:t xml:space="preserve">Tobiah the Ammonite</x:t>
        </x:is>
      </x:c>
      <x:c r="D147" s="231" t="inlineStr">
        <x:is>
          <x:t xml:space="preserve">Scripture</x:t>
        </x:is>
      </x:c>
      <x:c r="E147" s="231" t="inlineStr">
        <x:is>
          <x:t xml:space="preserve">Biblical People — Shared Canon</x:t>
        </x:is>
      </x:c>
      <x:c r="F147" s="231" t="inlineStr">
        <x:is>
          <x:t xml:space="preserve">Person</x:t>
        </x:is>
      </x:c>
      <x:c r="G147" s="231" t="inlineStr">
        <x:is>
          <x:t xml:space="preserve">Opponent of Nehemiah whose political and family ties complicate post-exilic reform.</x:t>
        </x:is>
      </x:c>
      <x:c r="H147" s="231" t="n">
        <x:v>1</x:v>
      </x:c>
      <x:c r="I147" s="231" t="inlineStr">
        <x:is>
          <x:t xml:space="preserve">1 — Minor / Expansion</x:t>
        </x:is>
      </x:c>
      <x:c r="J147" s="231" t="inlineStr">
        <x:is>
          <x:t xml:space="preserve">Low</x:t>
        </x:is>
      </x:c>
      <x:c r="K147" s="231" t="inlineStr">
        <x:is>
          <x:t xml:space="preserve">Common</x:t>
        </x:is>
      </x:c>
      <x:c r="L147" s="231" t="inlineStr">
        <x:is>
          <x:t xml:space="preserve">No</x:t>
        </x:is>
      </x:c>
      <x:c r="M147" s="231" t="inlineStr">
        <x:is>
          <x:t xml:space="preserve">Nehemiah 2–6, 13 | Persian period restoration | Shared canon</x:t>
        </x:is>
      </x:c>
      <x:c r="N147" s="231" t="inlineStr">
        <x:is>
          <x:t xml:space="preserve">Nehemiah; Sanballat; Geshem</x:t>
        </x:is>
      </x:c>
      <x:c r="O147" s="231" t="inlineStr">
        <x:is>
          <x:t xml:space="preserve">Idea</x:t>
        </x:is>
      </x:c>
      <x:c r="P147" s="231" t="n"/>
      <x:c r="Q147" s="231" t="inlineStr">
        <x:is>
          <x:t xml:space="preserve">Deferred from the 100-card first-pass active set; reconsider in a later expansion/deep-catalog pass.</x:t>
        </x:is>
      </x:c>
      <x:c r="R147" s="231" t="n"/>
      <x:c r="S147" s="231" t="n"/>
      <x:c r="T147" s="231" t="n"/>
      <x:c r="U147" s="205" t="n"/>
    </x:row>
    <x:row r="148" s="202" customFormat="1" ht="25.5" customHeight="1">
      <x:c r="A148" s="231" t="inlineStr">
        <x:is>
          <x:t xml:space="preserve">Biblical People</x:t>
        </x:is>
      </x:c>
      <x:c r="B148" s="231" t="inlineStr">
        <x:is>
          <x:t xml:space="preserve">BP-236</x:t>
        </x:is>
      </x:c>
      <x:c r="C148" s="231" t="inlineStr">
        <x:is>
          <x:t xml:space="preserve">Geshem the Arab</x:t>
        </x:is>
      </x:c>
      <x:c r="D148" s="231" t="inlineStr">
        <x:is>
          <x:t xml:space="preserve">Scripture</x:t>
        </x:is>
      </x:c>
      <x:c r="E148" s="231" t="inlineStr">
        <x:is>
          <x:t xml:space="preserve">Biblical People — Shared Canon</x:t>
        </x:is>
      </x:c>
      <x:c r="F148" s="231" t="inlineStr">
        <x:is>
          <x:t xml:space="preserve">Person</x:t>
        </x:is>
      </x:c>
      <x:c r="G148" s="231" t="inlineStr">
        <x:is>
          <x:t xml:space="preserve">Regional opponent who joins Sanballat and Tobiah in resisting Nehemiah.</x:t>
        </x:is>
      </x:c>
      <x:c r="H148" s="231" t="n">
        <x:v>1</x:v>
      </x:c>
      <x:c r="I148" s="231" t="inlineStr">
        <x:is>
          <x:t xml:space="preserve">1 — Minor / Expansion</x:t>
        </x:is>
      </x:c>
      <x:c r="J148" s="231" t="inlineStr">
        <x:is>
          <x:t xml:space="preserve">Low</x:t>
        </x:is>
      </x:c>
      <x:c r="K148" s="231" t="inlineStr">
        <x:is>
          <x:t xml:space="preserve">Common</x:t>
        </x:is>
      </x:c>
      <x:c r="L148" s="231" t="inlineStr">
        <x:is>
          <x:t xml:space="preserve">No</x:t>
        </x:is>
      </x:c>
      <x:c r="M148" s="231" t="inlineStr">
        <x:is>
          <x:t xml:space="preserve">Nehemiah 2, 6 | Persian period restoration | Shared canon</x:t>
        </x:is>
      </x:c>
      <x:c r="N148" s="231" t="inlineStr">
        <x:is>
          <x:t xml:space="preserve">Nehemiah; Sanballat; Tobiah</x:t>
        </x:is>
      </x:c>
      <x:c r="O148" s="231" t="inlineStr">
        <x:is>
          <x:t xml:space="preserve">Idea</x:t>
        </x:is>
      </x:c>
      <x:c r="P148" s="231" t="n"/>
      <x:c r="Q148" s="231" t="inlineStr">
        <x:is>
          <x:t xml:space="preserve">Deferred from the 100-card first-pass active set; reconsider in a later expansion/deep-catalog pass.</x:t>
        </x:is>
      </x:c>
      <x:c r="R148" s="231" t="n"/>
      <x:c r="S148" s="231" t="n"/>
      <x:c r="T148" s="231" t="n"/>
      <x:c r="U148" s="205" t="n"/>
    </x:row>
    <x:row r="149" s="202" customFormat="1" ht="25.5" customHeight="1">
      <x:c r="A149" s="231" t="inlineStr">
        <x:is>
          <x:t xml:space="preserve">Biblical People</x:t>
        </x:is>
      </x:c>
      <x:c r="B149" s="231" t="inlineStr">
        <x:is>
          <x:t xml:space="preserve">BP-237</x:t>
        </x:is>
      </x:c>
      <x:c r="C149" s="231" t="inlineStr">
        <x:is>
          <x:t xml:space="preserve">Jehozadak</x:t>
        </x:is>
      </x:c>
      <x:c r="D149" s="231" t="inlineStr">
        <x:is>
          <x:t xml:space="preserve">Scripture</x:t>
        </x:is>
      </x:c>
      <x:c r="E149" s="231" t="inlineStr">
        <x:is>
          <x:t xml:space="preserve">Biblical People — Shared Canon</x:t>
        </x:is>
      </x:c>
      <x:c r="F149" s="231" t="inlineStr">
        <x:is>
          <x:t xml:space="preserve">Person</x:t>
        </x:is>
      </x:c>
      <x:c r="G149" s="231" t="inlineStr">
        <x:is>
          <x:t xml:space="preserve">Father of the post-exilic high priest Jeshua and link in the priestly line through the exile.</x:t>
        </x:is>
      </x:c>
      <x:c r="H149" s="231" t="n">
        <x:v>1</x:v>
      </x:c>
      <x:c r="I149" s="231" t="inlineStr">
        <x:is>
          <x:t xml:space="preserve">1 — Minor / Expansion</x:t>
        </x:is>
      </x:c>
      <x:c r="J149" s="231" t="inlineStr">
        <x:is>
          <x:t xml:space="preserve">Low</x:t>
        </x:is>
      </x:c>
      <x:c r="K149" s="231" t="inlineStr">
        <x:is>
          <x:t xml:space="preserve">Common</x:t>
        </x:is>
      </x:c>
      <x:c r="L149" s="231" t="inlineStr">
        <x:is>
          <x:t xml:space="preserve">No</x:t>
        </x:is>
      </x:c>
      <x:c r="M149" s="231" t="inlineStr">
        <x:is>
          <x:t xml:space="preserve">1 Chronicles 6; Ezra 3; Haggai 1 | Exile and restoration | Shared canon</x:t>
        </x:is>
      </x:c>
      <x:c r="N149" s="231" t="inlineStr">
        <x:is>
          <x:t xml:space="preserve">Jeshua; Seraiah</x:t>
        </x:is>
      </x:c>
      <x:c r="O149" s="231" t="inlineStr">
        <x:is>
          <x:t xml:space="preserve">Idea</x:t>
        </x:is>
      </x:c>
      <x:c r="P149" s="231" t="n"/>
      <x:c r="Q149" s="231" t="inlineStr">
        <x:is>
          <x:t xml:space="preserve">Deferred from the 100-card first-pass active set; reconsider in a later expansion/deep-catalog pass.</x:t>
        </x:is>
      </x:c>
      <x:c r="R149" s="231" t="n"/>
      <x:c r="S149" s="231" t="n"/>
      <x:c r="T149" s="231" t="n"/>
      <x:c r="U149" s="205" t="n"/>
    </x:row>
    <x:row r="150" s="202" customFormat="1" ht="25.5" customHeight="1">
      <x:c r="A150" s="231" t="inlineStr">
        <x:is>
          <x:t xml:space="preserve">Biblical People</x:t>
        </x:is>
      </x:c>
      <x:c r="B150" s="231" t="inlineStr">
        <x:is>
          <x:t xml:space="preserve">BP-238</x:t>
        </x:is>
      </x:c>
      <x:c r="C150" s="231" t="inlineStr">
        <x:is>
          <x:t xml:space="preserve">Hilkiah the High Priest</x:t>
        </x:is>
      </x:c>
      <x:c r="D150" s="231" t="inlineStr">
        <x:is>
          <x:t xml:space="preserve">Scripture</x:t>
        </x:is>
      </x:c>
      <x:c r="E150" s="231" t="inlineStr">
        <x:is>
          <x:t xml:space="preserve">Biblical People — Shared Canon</x:t>
        </x:is>
      </x:c>
      <x:c r="F150" s="231" t="inlineStr">
        <x:is>
          <x:t xml:space="preserve">Person</x:t>
        </x:is>
      </x:c>
      <x:c r="G150" s="231" t="inlineStr">
        <x:is>
          <x:t xml:space="preserve">Priest who discovers the Book of the Law during Josiah’s temple repairs.</x:t>
        </x:is>
      </x:c>
      <x:c r="H150" s="231" t="n">
        <x:v>1</x:v>
      </x:c>
      <x:c r="I150" s="231" t="inlineStr">
        <x:is>
          <x:t xml:space="preserve">1 — Minor / Expansion</x:t>
        </x:is>
      </x:c>
      <x:c r="J150" s="231" t="inlineStr">
        <x:is>
          <x:t xml:space="preserve">Low</x:t>
        </x:is>
      </x:c>
      <x:c r="K150" s="231" t="inlineStr">
        <x:is>
          <x:t xml:space="preserve">Common</x:t>
        </x:is>
      </x:c>
      <x:c r="L150" s="231" t="inlineStr">
        <x:is>
          <x:t xml:space="preserve">No</x:t>
        </x:is>
      </x:c>
      <x:c r="M150" s="231" t="inlineStr">
        <x:is>
          <x:t xml:space="preserve">2 Kings 22–23; 2 Chronicles 34 | Late Judah | Shared canon</x:t>
        </x:is>
      </x:c>
      <x:c r="N150" s="231" t="inlineStr">
        <x:is>
          <x:t xml:space="preserve">Josiah; Huldah; Shaphan</x:t>
        </x:is>
      </x:c>
      <x:c r="O150" s="231" t="inlineStr">
        <x:is>
          <x:t xml:space="preserve">Idea</x:t>
        </x:is>
      </x:c>
      <x:c r="P150" s="231" t="n"/>
      <x:c r="Q150" s="231" t="inlineStr">
        <x:is>
          <x:t xml:space="preserve">Deferred from the 100-card first-pass active set; reconsider in a later expansion/deep-catalog pass.</x:t>
        </x:is>
      </x:c>
      <x:c r="R150" s="231" t="n"/>
      <x:c r="S150" s="231" t="n"/>
      <x:c r="T150" s="231" t="n"/>
      <x:c r="U150" s="205" t="n"/>
    </x:row>
    <x:row r="151" s="202" customFormat="1" ht="25.5" customHeight="1">
      <x:c r="A151" s="231" t="inlineStr">
        <x:is>
          <x:t xml:space="preserve">Biblical People</x:t>
        </x:is>
      </x:c>
      <x:c r="B151" s="231" t="inlineStr">
        <x:is>
          <x:t xml:space="preserve">BP-239</x:t>
        </x:is>
      </x:c>
      <x:c r="C151" s="231" t="inlineStr">
        <x:is>
          <x:t xml:space="preserve">Shaphan</x:t>
        </x:is>
      </x:c>
      <x:c r="D151" s="231" t="inlineStr">
        <x:is>
          <x:t xml:space="preserve">Scripture</x:t>
        </x:is>
      </x:c>
      <x:c r="E151" s="231" t="inlineStr">
        <x:is>
          <x:t xml:space="preserve">Biblical People — Shared Canon</x:t>
        </x:is>
      </x:c>
      <x:c r="F151" s="231" t="inlineStr">
        <x:is>
          <x:t xml:space="preserve">Person</x:t>
        </x:is>
      </x:c>
      <x:c r="G151" s="231" t="inlineStr">
        <x:is>
          <x:t xml:space="preserve">Royal secretary who reads the discovered Book of the Law to Josiah.</x:t>
        </x:is>
      </x:c>
      <x:c r="H151" s="231" t="n">
        <x:v>1</x:v>
      </x:c>
      <x:c r="I151" s="231" t="inlineStr">
        <x:is>
          <x:t xml:space="preserve">1 — Minor / Expansion</x:t>
        </x:is>
      </x:c>
      <x:c r="J151" s="231" t="inlineStr">
        <x:is>
          <x:t xml:space="preserve">Low</x:t>
        </x:is>
      </x:c>
      <x:c r="K151" s="231" t="inlineStr">
        <x:is>
          <x:t xml:space="preserve">Common</x:t>
        </x:is>
      </x:c>
      <x:c r="L151" s="231" t="inlineStr">
        <x:is>
          <x:t xml:space="preserve">No</x:t>
        </x:is>
      </x:c>
      <x:c r="M151" s="231" t="inlineStr">
        <x:is>
          <x:t xml:space="preserve">2 Kings 22; 2 Chronicles 34 | Late Judah | Shared canon</x:t>
        </x:is>
      </x:c>
      <x:c r="N151" s="231" t="inlineStr">
        <x:is>
          <x:t xml:space="preserve">Josiah; Hilkiah; Huldah</x:t>
        </x:is>
      </x:c>
      <x:c r="O151" s="231" t="inlineStr">
        <x:is>
          <x:t xml:space="preserve">Idea</x:t>
        </x:is>
      </x:c>
      <x:c r="P151" s="231" t="n"/>
      <x:c r="Q151" s="231" t="inlineStr">
        <x:is>
          <x:t xml:space="preserve">Deferred from the 100-card first-pass active set; reconsider in a later expansion/deep-catalog pass.</x:t>
        </x:is>
      </x:c>
      <x:c r="R151" s="231" t="n"/>
      <x:c r="S151" s="231" t="n"/>
      <x:c r="T151" s="231" t="n"/>
      <x:c r="U151" s="205" t="n"/>
    </x:row>
    <x:row r="152" s="202" customFormat="1" ht="25.5" customHeight="1">
      <x:c r="A152" s="231" t="inlineStr">
        <x:is>
          <x:t xml:space="preserve">Biblical People</x:t>
        </x:is>
      </x:c>
      <x:c r="B152" s="231" t="inlineStr">
        <x:is>
          <x:t xml:space="preserve">BP-240</x:t>
        </x:is>
      </x:c>
      <x:c r="C152" s="231" t="inlineStr">
        <x:is>
          <x:t xml:space="preserve">Baruch, Son of Neriah</x:t>
        </x:is>
      </x:c>
      <x:c r="D152" s="231" t="inlineStr">
        <x:is>
          <x:t xml:space="preserve">Scripture</x:t>
        </x:is>
      </x:c>
      <x:c r="E152" s="231" t="inlineStr">
        <x:is>
          <x:t xml:space="preserve">Biblical People — Shared Canon</x:t>
        </x:is>
      </x:c>
      <x:c r="F152" s="231" t="inlineStr">
        <x:is>
          <x:t xml:space="preserve">Person</x:t>
        </x:is>
      </x:c>
      <x:c r="G152" s="231" t="inlineStr">
        <x:is>
          <x:t xml:space="preserve">Scribe and companion of Jeremiah who records and reads the prophet’s words.</x:t>
        </x:is>
      </x:c>
      <x:c r="H152" s="231" t="n">
        <x:v>2</x:v>
      </x:c>
      <x:c r="I152" s="231" t="inlineStr">
        <x:is>
          <x:t xml:space="preserve">2 — Supporting</x:t>
        </x:is>
      </x:c>
      <x:c r="J152" s="231" t="inlineStr">
        <x:is>
          <x:t xml:space="preserve">Medium</x:t>
        </x:is>
      </x:c>
      <x:c r="K152" s="231" t="inlineStr">
        <x:is>
          <x:t xml:space="preserve">Common</x:t>
        </x:is>
      </x:c>
      <x:c r="L152" s="231" t="inlineStr">
        <x:is>
          <x:t xml:space="preserve">No</x:t>
        </x:is>
      </x:c>
      <x:c r="M152" s="231" t="inlineStr">
        <x:is>
          <x:t xml:space="preserve">Jeremiah 32, 36, 43, 45 | Babylonian crisis | Shared canon</x:t>
        </x:is>
      </x:c>
      <x:c r="N152" s="231" t="inlineStr">
        <x:is>
          <x:t xml:space="preserve">Jeremiah; Jehoiakim</x:t>
        </x:is>
      </x:c>
      <x:c r="O152" s="231" t="inlineStr">
        <x:is>
          <x:t xml:space="preserve">Idea</x:t>
        </x:is>
      </x:c>
      <x:c r="P152" s="231" t="n"/>
      <x:c r="Q152" s="231" t="inlineStr">
        <x:is>
          <x:t xml:space="preserve">Deferred from the 100-card first-pass active set; reconsider in a later expansion/deep-catalog pass.</x:t>
        </x:is>
      </x:c>
      <x:c r="R152" s="231" t="n"/>
      <x:c r="S152" s="231" t="n"/>
      <x:c r="T152" s="231" t="n"/>
      <x:c r="U152" s="205" t="n"/>
    </x:row>
    <x:row r="153" s="202" customFormat="1" ht="25.5" customHeight="1">
      <x:c r="A153" s="231" t="inlineStr">
        <x:is>
          <x:t xml:space="preserve">Biblical People</x:t>
        </x:is>
      </x:c>
      <x:c r="B153" s="231" t="inlineStr">
        <x:is>
          <x:t xml:space="preserve">BP-241</x:t>
        </x:is>
      </x:c>
      <x:c r="C153" s="231" t="inlineStr">
        <x:is>
          <x:t xml:space="preserve">Ebed-melech</x:t>
        </x:is>
      </x:c>
      <x:c r="D153" s="231" t="inlineStr">
        <x:is>
          <x:t xml:space="preserve">Scripture</x:t>
        </x:is>
      </x:c>
      <x:c r="E153" s="231" t="inlineStr">
        <x:is>
          <x:t xml:space="preserve">Biblical People — Shared Canon</x:t>
        </x:is>
      </x:c>
      <x:c r="F153" s="231" t="inlineStr">
        <x:is>
          <x:t xml:space="preserve">Person</x:t>
        </x:is>
      </x:c>
      <x:c r="G153" s="231" t="inlineStr">
        <x:is>
          <x:t xml:space="preserve">Ethiopian court official who rescues Jeremiah from a cistern and receives a promise of deliverance.</x:t>
        </x:is>
      </x:c>
      <x:c r="H153" s="231" t="n">
        <x:v>1</x:v>
      </x:c>
      <x:c r="I153" s="231" t="inlineStr">
        <x:is>
          <x:t xml:space="preserve">1 — Minor / Expansion</x:t>
        </x:is>
      </x:c>
      <x:c r="J153" s="231" t="inlineStr">
        <x:is>
          <x:t xml:space="preserve">Low</x:t>
        </x:is>
      </x:c>
      <x:c r="K153" s="231" t="inlineStr">
        <x:is>
          <x:t xml:space="preserve">Common</x:t>
        </x:is>
      </x:c>
      <x:c r="L153" s="231" t="inlineStr">
        <x:is>
          <x:t xml:space="preserve">No</x:t>
        </x:is>
      </x:c>
      <x:c r="M153" s="231" t="inlineStr">
        <x:is>
          <x:t xml:space="preserve">Jeremiah 38–39 | Babylonian crisis | Shared canon</x:t>
        </x:is>
      </x:c>
      <x:c r="N153" s="231" t="inlineStr">
        <x:is>
          <x:t xml:space="preserve">Jeremiah; Zedekiah</x:t>
        </x:is>
      </x:c>
      <x:c r="O153" s="231" t="inlineStr">
        <x:is>
          <x:t xml:space="preserve">Idea</x:t>
        </x:is>
      </x:c>
      <x:c r="P153" s="231" t="n"/>
      <x:c r="Q153" s="231" t="inlineStr">
        <x:is>
          <x:t xml:space="preserve">Deferred from the 100-card first-pass active set; reconsider in a later expansion/deep-catalog pass.</x:t>
        </x:is>
      </x:c>
      <x:c r="R153" s="231" t="n"/>
      <x:c r="S153" s="231" t="n"/>
      <x:c r="T153" s="231" t="n"/>
      <x:c r="U153" s="205" t="n"/>
    </x:row>
    <x:row r="154" s="202" customFormat="1" ht="25.5" customHeight="1">
      <x:c r="A154" s="231" t="inlineStr">
        <x:is>
          <x:t xml:space="preserve">Biblical People</x:t>
        </x:is>
      </x:c>
      <x:c r="B154" s="231" t="inlineStr">
        <x:is>
          <x:t xml:space="preserve">BP-242</x:t>
        </x:is>
      </x:c>
      <x:c r="C154" s="231" t="inlineStr">
        <x:is>
          <x:t xml:space="preserve">Gedaliah, Son of Ahikam</x:t>
        </x:is>
      </x:c>
      <x:c r="D154" s="231" t="inlineStr">
        <x:is>
          <x:t xml:space="preserve">Scripture</x:t>
        </x:is>
      </x:c>
      <x:c r="E154" s="231" t="inlineStr">
        <x:is>
          <x:t xml:space="preserve">Biblical People — Shared Canon</x:t>
        </x:is>
      </x:c>
      <x:c r="F154" s="231" t="inlineStr">
        <x:is>
          <x:t xml:space="preserve">Person</x:t>
        </x:is>
      </x:c>
      <x:c r="G154" s="231" t="inlineStr">
        <x:is>
          <x:t xml:space="preserve">Babylonian-appointed governor after Jerusalem’s fall whose assassination deepens Judah’s collapse.</x:t>
        </x:is>
      </x:c>
      <x:c r="H154" s="231" t="n">
        <x:v>1</x:v>
      </x:c>
      <x:c r="I154" s="231" t="inlineStr">
        <x:is>
          <x:t xml:space="preserve">1 — Minor / Expansion</x:t>
        </x:is>
      </x:c>
      <x:c r="J154" s="231" t="inlineStr">
        <x:is>
          <x:t xml:space="preserve">Low</x:t>
        </x:is>
      </x:c>
      <x:c r="K154" s="231" t="inlineStr">
        <x:is>
          <x:t xml:space="preserve">Common</x:t>
        </x:is>
      </x:c>
      <x:c r="L154" s="231" t="inlineStr">
        <x:is>
          <x:t xml:space="preserve">No</x:t>
        </x:is>
      </x:c>
      <x:c r="M154" s="231" t="inlineStr">
        <x:is>
          <x:t xml:space="preserve">2 Kings 25; Jeremiah 39–43 | Early exile | Shared canon</x:t>
        </x:is>
      </x:c>
      <x:c r="N154" s="231" t="inlineStr">
        <x:is>
          <x:t xml:space="preserve">Jeremiah; Ishmael son of Nethaniah; Nebuchadnezzar II</x:t>
        </x:is>
      </x:c>
      <x:c r="O154" s="231" t="inlineStr">
        <x:is>
          <x:t xml:space="preserve">Idea</x:t>
        </x:is>
      </x:c>
      <x:c r="P154" s="231" t="n"/>
      <x:c r="Q154" s="231" t="inlineStr">
        <x:is>
          <x:t xml:space="preserve">Deferred from the 100-card first-pass active set; reconsider in a later expansion/deep-catalog pass.</x:t>
        </x:is>
      </x:c>
      <x:c r="R154" s="231" t="n"/>
      <x:c r="S154" s="231" t="n"/>
      <x:c r="T154" s="231" t="n"/>
      <x:c r="U154" s="205" t="n"/>
    </x:row>
    <x:row r="155" s="202" customFormat="1" ht="25.5" customHeight="1">
      <x:c r="A155" s="231" t="inlineStr">
        <x:is>
          <x:t xml:space="preserve">Biblical People</x:t>
        </x:is>
      </x:c>
      <x:c r="B155" s="231" t="inlineStr">
        <x:is>
          <x:t xml:space="preserve">BP-243</x:t>
        </x:is>
      </x:c>
      <x:c r="C155" s="231" t="inlineStr">
        <x:is>
          <x:t xml:space="preserve">Ishmael, Son of Nethaniah</x:t>
        </x:is>
      </x:c>
      <x:c r="D155" s="231" t="inlineStr">
        <x:is>
          <x:t xml:space="preserve">Scripture</x:t>
        </x:is>
      </x:c>
      <x:c r="E155" s="231" t="inlineStr">
        <x:is>
          <x:t xml:space="preserve">Biblical People — Shared Canon</x:t>
        </x:is>
      </x:c>
      <x:c r="F155" s="231" t="inlineStr">
        <x:is>
          <x:t xml:space="preserve">Person</x:t>
        </x:is>
      </x:c>
      <x:c r="G155" s="231" t="inlineStr">
        <x:is>
          <x:t xml:space="preserve">Royal-descended leader who assassinates Gedaliah after Jerusalem’s destruction.</x:t>
        </x:is>
      </x:c>
      <x:c r="H155" s="231" t="n">
        <x:v>1</x:v>
      </x:c>
      <x:c r="I155" s="231" t="inlineStr">
        <x:is>
          <x:t xml:space="preserve">1 — Minor / Expansion</x:t>
        </x:is>
      </x:c>
      <x:c r="J155" s="231" t="inlineStr">
        <x:is>
          <x:t xml:space="preserve">Low</x:t>
        </x:is>
      </x:c>
      <x:c r="K155" s="231" t="inlineStr">
        <x:is>
          <x:t xml:space="preserve">Common</x:t>
        </x:is>
      </x:c>
      <x:c r="L155" s="231" t="inlineStr">
        <x:is>
          <x:t xml:space="preserve">No</x:t>
        </x:is>
      </x:c>
      <x:c r="M155" s="231" t="inlineStr">
        <x:is>
          <x:t xml:space="preserve">2 Kings 25; Jeremiah 40–41 | Early exile | Shared canon</x:t>
        </x:is>
      </x:c>
      <x:c r="N155" s="231" t="inlineStr">
        <x:is>
          <x:t xml:space="preserve">Gedaliah; Johanan son of Kareah</x:t>
        </x:is>
      </x:c>
      <x:c r="O155" s="231" t="inlineStr">
        <x:is>
          <x:t xml:space="preserve">Idea</x:t>
        </x:is>
      </x:c>
      <x:c r="P155" s="231" t="n"/>
      <x:c r="Q155" s="231" t="inlineStr">
        <x:is>
          <x:t xml:space="preserve">Deferred from the 100-card first-pass active set; reconsider in a later expansion/deep-catalog pass.</x:t>
        </x:is>
      </x:c>
      <x:c r="R155" s="231" t="n"/>
      <x:c r="S155" s="231" t="n"/>
      <x:c r="T155" s="231" t="n"/>
      <x:c r="U155" s="205" t="n"/>
    </x:row>
    <x:row r="156" s="202" customFormat="1" ht="25.5" customHeight="1">
      <x:c r="A156" s="231" t="inlineStr">
        <x:is>
          <x:t xml:space="preserve">Biblical People</x:t>
        </x:is>
      </x:c>
      <x:c r="B156" s="231" t="inlineStr">
        <x:is>
          <x:t xml:space="preserve">BP-244</x:t>
        </x:is>
      </x:c>
      <x:c r="C156" s="231" t="inlineStr">
        <x:is>
          <x:t xml:space="preserve">Jehoiada the Priest</x:t>
        </x:is>
      </x:c>
      <x:c r="D156" s="231" t="inlineStr">
        <x:is>
          <x:t xml:space="preserve">Scripture</x:t>
        </x:is>
      </x:c>
      <x:c r="E156" s="231" t="inlineStr">
        <x:is>
          <x:t xml:space="preserve">Biblical People — Shared Canon</x:t>
        </x:is>
      </x:c>
      <x:c r="F156" s="231" t="inlineStr">
        <x:is>
          <x:t xml:space="preserve">Person</x:t>
        </x:is>
      </x:c>
      <x:c r="G156" s="231" t="inlineStr">
        <x:is>
          <x:t xml:space="preserve">High priest who protects young Joash and leads the overthrow of Athaliah.</x:t>
        </x:is>
      </x:c>
      <x:c r="H156" s="231" t="n">
        <x:v>1</x:v>
      </x:c>
      <x:c r="I156" s="231" t="inlineStr">
        <x:is>
          <x:t xml:space="preserve">1 — Minor / Expansion</x:t>
        </x:is>
      </x:c>
      <x:c r="J156" s="231" t="inlineStr">
        <x:is>
          <x:t xml:space="preserve">Low</x:t>
        </x:is>
      </x:c>
      <x:c r="K156" s="231" t="inlineStr">
        <x:is>
          <x:t xml:space="preserve">Common</x:t>
        </x:is>
      </x:c>
      <x:c r="L156" s="231" t="inlineStr">
        <x:is>
          <x:t xml:space="preserve">No</x:t>
        </x:is>
      </x:c>
      <x:c r="M156" s="231" t="inlineStr">
        <x:is>
          <x:t xml:space="preserve">2 Kings 11–12; 2 Chronicles 22–24 | Divided monarchy | Shared canon</x:t>
        </x:is>
      </x:c>
      <x:c r="N156" s="231" t="inlineStr">
        <x:is>
          <x:t xml:space="preserve">Athaliah; Joash king of Judah; Zechariah son of Jehoiada</x:t>
        </x:is>
      </x:c>
      <x:c r="O156" s="231" t="inlineStr">
        <x:is>
          <x:t xml:space="preserve">Idea</x:t>
        </x:is>
      </x:c>
      <x:c r="P156" s="231" t="n"/>
      <x:c r="Q156" s="231" t="inlineStr">
        <x:is>
          <x:t xml:space="preserve">Deferred from the 100-card first-pass active set; reconsider in a later expansion/deep-catalog pass.</x:t>
        </x:is>
      </x:c>
      <x:c r="R156" s="231" t="n"/>
      <x:c r="S156" s="231" t="n"/>
      <x:c r="T156" s="231" t="n"/>
      <x:c r="U156" s="205" t="n"/>
    </x:row>
    <x:row r="157" s="202" customFormat="1" ht="25.5" customHeight="1">
      <x:c r="A157" s="231" t="inlineStr">
        <x:is>
          <x:t xml:space="preserve">Biblical People</x:t>
        </x:is>
      </x:c>
      <x:c r="B157" s="231" t="inlineStr">
        <x:is>
          <x:t xml:space="preserve">BP-245</x:t>
        </x:is>
      </x:c>
      <x:c r="C157" s="231" t="inlineStr">
        <x:is>
          <x:t xml:space="preserve">Zechariah, Son of Jehoiada</x:t>
        </x:is>
      </x:c>
      <x:c r="D157" s="231" t="inlineStr">
        <x:is>
          <x:t xml:space="preserve">Scripture</x:t>
        </x:is>
      </x:c>
      <x:c r="E157" s="231" t="inlineStr">
        <x:is>
          <x:t xml:space="preserve">Biblical People — Shared Canon</x:t>
        </x:is>
      </x:c>
      <x:c r="F157" s="231" t="inlineStr">
        <x:is>
          <x:t xml:space="preserve">Person</x:t>
        </x:is>
      </x:c>
      <x:c r="G157" s="231" t="inlineStr">
        <x:is>
          <x:t xml:space="preserve">Priest and prophet killed after rebuking Judah for abandoning God after Jehoiada’s death.</x:t>
        </x:is>
      </x:c>
      <x:c r="H157" s="231" t="n">
        <x:v>1</x:v>
      </x:c>
      <x:c r="I157" s="231" t="inlineStr">
        <x:is>
          <x:t xml:space="preserve">1 — Minor / Expansion</x:t>
        </x:is>
      </x:c>
      <x:c r="J157" s="231" t="inlineStr">
        <x:is>
          <x:t xml:space="preserve">Low</x:t>
        </x:is>
      </x:c>
      <x:c r="K157" s="231" t="inlineStr">
        <x:is>
          <x:t xml:space="preserve">Common</x:t>
        </x:is>
      </x:c>
      <x:c r="L157" s="231" t="inlineStr">
        <x:is>
          <x:t xml:space="preserve">No</x:t>
        </x:is>
      </x:c>
      <x:c r="M157" s="231" t="inlineStr">
        <x:is>
          <x:t xml:space="preserve">2 Chronicles 24 | Divided monarchy | Shared canon</x:t>
        </x:is>
      </x:c>
      <x:c r="N157" s="231" t="inlineStr">
        <x:is>
          <x:t xml:space="preserve">Jehoiada; Joash king of Judah</x:t>
        </x:is>
      </x:c>
      <x:c r="O157" s="231" t="inlineStr">
        <x:is>
          <x:t xml:space="preserve">Idea</x:t>
        </x:is>
      </x:c>
      <x:c r="P157" s="231" t="n"/>
      <x:c r="Q157" s="231" t="inlineStr">
        <x:is>
          <x:t xml:space="preserve">Deferred from the 100-card first-pass active set; reconsider in a later expansion/deep-catalog pass.</x:t>
        </x:is>
      </x:c>
      <x:c r="R157" s="231" t="n"/>
      <x:c r="S157" s="231" t="n"/>
      <x:c r="T157" s="231" t="n"/>
      <x:c r="U157" s="205" t="n"/>
    </x:row>
    <x:row r="158" s="202" customFormat="1" ht="25.5" customHeight="1">
      <x:c r="A158" s="231" t="inlineStr">
        <x:is>
          <x:t xml:space="preserve">Biblical People</x:t>
        </x:is>
      </x:c>
      <x:c r="B158" s="231" t="inlineStr">
        <x:is>
          <x:t xml:space="preserve">BP-246</x:t>
        </x:is>
      </x:c>
      <x:c r="C158" s="231" t="inlineStr">
        <x:is>
          <x:t xml:space="preserve">Naaman</x:t>
        </x:is>
      </x:c>
      <x:c r="D158" s="231" t="inlineStr">
        <x:is>
          <x:t xml:space="preserve">Scripture</x:t>
        </x:is>
      </x:c>
      <x:c r="E158" s="231" t="inlineStr">
        <x:is>
          <x:t xml:space="preserve">Biblical People — Shared Canon</x:t>
        </x:is>
      </x:c>
      <x:c r="F158" s="231" t="inlineStr">
        <x:is>
          <x:t xml:space="preserve">Person</x:t>
        </x:is>
      </x:c>
      <x:c r="G158" s="231" t="inlineStr">
        <x:is>
          <x:t xml:space="preserve">Aramean commander healed of leprosy after reluctantly following Elisha’s instruction.</x:t>
        </x:is>
      </x:c>
      <x:c r="H158" s="231" t="n">
        <x:v>3</x:v>
      </x:c>
      <x:c r="I158" s="231" t="inlineStr">
        <x:is>
          <x:t xml:space="preserve">3 — Significant</x:t>
        </x:is>
      </x:c>
      <x:c r="J158" s="231" t="inlineStr">
        <x:is>
          <x:t xml:space="preserve">High</x:t>
        </x:is>
      </x:c>
      <x:c r="K158" s="231" t="inlineStr">
        <x:is>
          <x:t xml:space="preserve">Uncommon</x:t>
        </x:is>
      </x:c>
      <x:c r="L158" s="231" t="inlineStr">
        <x:is>
          <x:t xml:space="preserve">No</x:t>
        </x:is>
      </x:c>
      <x:c r="M158" s="231" t="inlineStr">
        <x:is>
          <x:t xml:space="preserve">2 Kings 5 | Divided monarchy | Shared canon</x:t>
        </x:is>
      </x:c>
      <x:c r="N158" s="231" t="inlineStr">
        <x:is>
          <x:t xml:space="preserve">Elisha; Gehazi; Aram</x:t>
        </x:is>
      </x:c>
      <x:c r="O158" s="231" t="inlineStr">
        <x:is>
          <x:t xml:space="preserve">Idea</x:t>
        </x:is>
      </x:c>
      <x:c r="P158" s="231" t="n"/>
      <x:c r="Q158" s="231" t="inlineStr">
        <x:is>
          <x:t xml:space="preserve">Deferred from the 100-card first-pass active set; reconsider in a later expansion/deep-catalog pass.</x:t>
        </x:is>
      </x:c>
      <x:c r="R158" s="231" t="n"/>
      <x:c r="S158" s="231" t="n"/>
      <x:c r="T158" s="231" t="n"/>
      <x:c r="U158" s="205" t="n"/>
    </x:row>
    <x:row r="159" s="202" customFormat="1" ht="25.5" customHeight="1">
      <x:c r="A159" s="231" t="inlineStr">
        <x:is>
          <x:t xml:space="preserve">Biblical People</x:t>
        </x:is>
      </x:c>
      <x:c r="B159" s="231" t="inlineStr">
        <x:is>
          <x:t xml:space="preserve">BP-247</x:t>
        </x:is>
      </x:c>
      <x:c r="C159" s="231" t="inlineStr">
        <x:is>
          <x:t xml:space="preserve">Gehazi</x:t>
        </x:is>
      </x:c>
      <x:c r="D159" s="231" t="inlineStr">
        <x:is>
          <x:t xml:space="preserve">Scripture</x:t>
        </x:is>
      </x:c>
      <x:c r="E159" s="231" t="inlineStr">
        <x:is>
          <x:t xml:space="preserve">Biblical People — Shared Canon</x:t>
        </x:is>
      </x:c>
      <x:c r="F159" s="231" t="inlineStr">
        <x:is>
          <x:t xml:space="preserve">Person</x:t>
        </x:is>
      </x:c>
      <x:c r="G159" s="231" t="inlineStr">
        <x:is>
          <x:t xml:space="preserve">Servant of Elisha whose greed after Naaman’s healing leads to judgment.</x:t>
        </x:is>
      </x:c>
      <x:c r="H159" s="231" t="n">
        <x:v>1</x:v>
      </x:c>
      <x:c r="I159" s="231" t="inlineStr">
        <x:is>
          <x:t xml:space="preserve">1 — Minor / Expansion</x:t>
        </x:is>
      </x:c>
      <x:c r="J159" s="231" t="inlineStr">
        <x:is>
          <x:t xml:space="preserve">Low</x:t>
        </x:is>
      </x:c>
      <x:c r="K159" s="231" t="inlineStr">
        <x:is>
          <x:t xml:space="preserve">Common</x:t>
        </x:is>
      </x:c>
      <x:c r="L159" s="231" t="inlineStr">
        <x:is>
          <x:t xml:space="preserve">No</x:t>
        </x:is>
      </x:c>
      <x:c r="M159" s="231" t="inlineStr">
        <x:is>
          <x:t xml:space="preserve">2 Kings 4–8 | Divided monarchy | Shared canon</x:t>
        </x:is>
      </x:c>
      <x:c r="N159" s="231" t="inlineStr">
        <x:is>
          <x:t xml:space="preserve">Elisha; Naaman</x:t>
        </x:is>
      </x:c>
      <x:c r="O159" s="231" t="inlineStr">
        <x:is>
          <x:t xml:space="preserve">Idea</x:t>
        </x:is>
      </x:c>
      <x:c r="P159" s="231" t="n"/>
      <x:c r="Q159" s="231" t="inlineStr">
        <x:is>
          <x:t xml:space="preserve">Deferred from the 100-card first-pass active set; reconsider in a later expansion/deep-catalog pass.</x:t>
        </x:is>
      </x:c>
      <x:c r="R159" s="231" t="n"/>
      <x:c r="S159" s="231" t="n"/>
      <x:c r="T159" s="231" t="n"/>
      <x:c r="U159" s="205" t="n"/>
    </x:row>
    <x:row r="160" s="202" customFormat="1" ht="25.5" customHeight="1">
      <x:c r="A160" s="231" t="inlineStr">
        <x:is>
          <x:t xml:space="preserve">Biblical People</x:t>
        </x:is>
      </x:c>
      <x:c r="B160" s="231" t="inlineStr">
        <x:is>
          <x:t xml:space="preserve">BP-248</x:t>
        </x:is>
      </x:c>
      <x:c r="C160" s="231" t="inlineStr">
        <x:is>
          <x:t xml:space="preserve">Ben-hadad, King of Aram</x:t>
        </x:is>
      </x:c>
      <x:c r="D160" s="231" t="inlineStr">
        <x:is>
          <x:t xml:space="preserve">Scripture</x:t>
        </x:is>
      </x:c>
      <x:c r="E160" s="231" t="inlineStr">
        <x:is>
          <x:t xml:space="preserve">Biblical People — Shared Canon</x:t>
        </x:is>
      </x:c>
      <x:c r="F160" s="231" t="inlineStr">
        <x:is>
          <x:t xml:space="preserve">Person</x:t>
        </x:is>
      </x:c>
      <x:c r="G160" s="231" t="inlineStr">
        <x:is>
          <x:t xml:space="preserve">Royal title/name associated with Aramean kings who repeatedly conflict with Israel.</x:t>
        </x:is>
      </x:c>
      <x:c r="H160" s="231" t="n">
        <x:v>1</x:v>
      </x:c>
      <x:c r="I160" s="231" t="inlineStr">
        <x:is>
          <x:t xml:space="preserve">1 — Minor / Expansion</x:t>
        </x:is>
      </x:c>
      <x:c r="J160" s="231" t="inlineStr">
        <x:is>
          <x:t xml:space="preserve">Low</x:t>
        </x:is>
      </x:c>
      <x:c r="K160" s="231" t="inlineStr">
        <x:is>
          <x:t xml:space="preserve">Common</x:t>
        </x:is>
      </x:c>
      <x:c r="L160" s="231" t="inlineStr">
        <x:is>
          <x:t xml:space="preserve">No</x:t>
        </x:is>
      </x:c>
      <x:c r="M160" s="231" t="inlineStr">
        <x:is>
          <x:t xml:space="preserve">1 Kings 15, 20; 2 Kings 6–8 | Divided monarchy | Shared canon</x:t>
        </x:is>
      </x:c>
      <x:c r="N160" s="231" t="inlineStr">
        <x:is>
          <x:t xml:space="preserve">Ahab; Elisha; Hazael</x:t>
        </x:is>
      </x:c>
      <x:c r="O160" s="231" t="inlineStr">
        <x:is>
          <x:t xml:space="preserve">Idea</x:t>
        </x:is>
      </x:c>
      <x:c r="P160" s="231" t="inlineStr">
        <x:is>
          <x:t xml:space="preserve">The biblical name/title may refer to more than one Aramean ruler; disambiguate before final content.</x:t>
        </x:is>
      </x:c>
      <x:c r="Q160" s="231" t="inlineStr">
        <x:is>
          <x:t xml:space="preserve">Deferred from the 100-card first-pass active set; reconsider in a later expansion/deep-catalog pass.</x:t>
        </x:is>
      </x:c>
      <x:c r="R160" s="231" t="n"/>
      <x:c r="S160" s="231" t="n"/>
      <x:c r="T160" s="231" t="n"/>
      <x:c r="U160" s="205" t="n"/>
    </x:row>
    <x:row r="161" s="202" customFormat="1" ht="25.5" customHeight="1">
      <x:c r="A161" s="231" t="inlineStr">
        <x:is>
          <x:t xml:space="preserve">Biblical People</x:t>
        </x:is>
      </x:c>
      <x:c r="B161" s="231" t="inlineStr">
        <x:is>
          <x:t xml:space="preserve">BP-249</x:t>
        </x:is>
      </x:c>
      <x:c r="C161" s="231" t="inlineStr">
        <x:is>
          <x:t xml:space="preserve">Hazael</x:t>
        </x:is>
      </x:c>
      <x:c r="D161" s="231" t="inlineStr">
        <x:is>
          <x:t xml:space="preserve">Scripture</x:t>
        </x:is>
      </x:c>
      <x:c r="E161" s="231" t="inlineStr">
        <x:is>
          <x:t xml:space="preserve">Biblical People — Shared Canon</x:t>
        </x:is>
      </x:c>
      <x:c r="F161" s="231" t="inlineStr">
        <x:is>
          <x:t xml:space="preserve">Person</x:t>
        </x:is>
      </x:c>
      <x:c r="G161" s="231" t="inlineStr">
        <x:is>
          <x:t xml:space="preserve">Aramean king foretold by Elijah and encountered by Elisha; major enemy of Israel and Judah.</x:t>
        </x:is>
      </x:c>
      <x:c r="H161" s="231" t="n">
        <x:v>1</x:v>
      </x:c>
      <x:c r="I161" s="231" t="inlineStr">
        <x:is>
          <x:t xml:space="preserve">1 — Minor / Expansion</x:t>
        </x:is>
      </x:c>
      <x:c r="J161" s="231" t="inlineStr">
        <x:is>
          <x:t xml:space="preserve">Low</x:t>
        </x:is>
      </x:c>
      <x:c r="K161" s="231" t="inlineStr">
        <x:is>
          <x:t xml:space="preserve">Common</x:t>
        </x:is>
      </x:c>
      <x:c r="L161" s="231" t="inlineStr">
        <x:is>
          <x:t xml:space="preserve">No</x:t>
        </x:is>
      </x:c>
      <x:c r="M161" s="231" t="inlineStr">
        <x:is>
          <x:t xml:space="preserve">1 Kings 19; 2 Kings 8–13 | Divided monarchy | Shared canon</x:t>
        </x:is>
      </x:c>
      <x:c r="N161" s="231" t="inlineStr">
        <x:is>
          <x:t xml:space="preserve">Elijah; Elisha; Ben-hadad; Jehu</x:t>
        </x:is>
      </x:c>
      <x:c r="O161" s="231" t="inlineStr">
        <x:is>
          <x:t xml:space="preserve">Idea</x:t>
        </x:is>
      </x:c>
      <x:c r="P161" s="231" t="n"/>
      <x:c r="Q161" s="231" t="inlineStr">
        <x:is>
          <x:t xml:space="preserve">Deferred from the 100-card first-pass active set; reconsider in a later expansion/deep-catalog pass.</x:t>
        </x:is>
      </x:c>
      <x:c r="R161" s="231" t="n"/>
      <x:c r="S161" s="231" t="n"/>
      <x:c r="T161" s="231" t="n"/>
      <x:c r="U161" s="205" t="n"/>
    </x:row>
    <x:row r="162" s="202" customFormat="1" ht="25.5" customHeight="1">
      <x:c r="A162" s="231" t="inlineStr">
        <x:is>
          <x:t xml:space="preserve">Biblical People</x:t>
        </x:is>
      </x:c>
      <x:c r="B162" s="231" t="inlineStr">
        <x:is>
          <x:t xml:space="preserve">BP-250</x:t>
        </x:is>
      </x:c>
      <x:c r="C162" s="231" t="inlineStr">
        <x:is>
          <x:t xml:space="preserve">Zechariah, Father of John the Baptist</x:t>
        </x:is>
      </x:c>
      <x:c r="D162" s="231" t="inlineStr">
        <x:is>
          <x:t xml:space="preserve">Scripture</x:t>
        </x:is>
      </x:c>
      <x:c r="E162" s="231" t="inlineStr">
        <x:is>
          <x:t xml:space="preserve">Biblical People — Shared Canon</x:t>
        </x:is>
      </x:c>
      <x:c r="F162" s="231" t="inlineStr">
        <x:is>
          <x:t xml:space="preserve">Person</x:t>
        </x:is>
      </x:c>
      <x:c r="G162" s="231" t="inlineStr">
        <x:is>
          <x:t xml:space="preserve">Priest who receives Gabriel’s announcement of John’s birth and responds with the Benedictus.</x:t>
        </x:is>
      </x:c>
      <x:c r="H162" s="231" t="n">
        <x:v>2</x:v>
      </x:c>
      <x:c r="I162" s="231" t="inlineStr">
        <x:is>
          <x:t xml:space="preserve">2 — Supporting</x:t>
        </x:is>
      </x:c>
      <x:c r="J162" s="231" t="inlineStr">
        <x:is>
          <x:t xml:space="preserve">Medium</x:t>
        </x:is>
      </x:c>
      <x:c r="K162" s="231" t="inlineStr">
        <x:is>
          <x:t xml:space="preserve">Common</x:t>
        </x:is>
      </x:c>
      <x:c r="L162" s="231" t="inlineStr">
        <x:is>
          <x:t xml:space="preserve">No</x:t>
        </x:is>
      </x:c>
      <x:c r="M162" s="231" t="inlineStr">
        <x:is>
          <x:t xml:space="preserve">Luke 1 | First century | Shared canon</x:t>
        </x:is>
      </x:c>
      <x:c r="N162" s="231" t="inlineStr">
        <x:is>
          <x:t xml:space="preserve">Elizabeth; John the Baptist; Gabriel</x:t>
        </x:is>
      </x:c>
      <x:c r="O162" s="231" t="inlineStr">
        <x:is>
          <x:t xml:space="preserve">Idea</x:t>
        </x:is>
      </x:c>
      <x:c r="P162" s="231" t="n"/>
      <x:c r="Q162" s="231" t="inlineStr">
        <x:is>
          <x:t xml:space="preserve">Deferred from the 100-card first-pass active set; reconsider in a later expansion/deep-catalog pass.</x:t>
        </x:is>
      </x:c>
      <x:c r="R162" s="231" t="n"/>
      <x:c r="S162" s="231" t="n"/>
      <x:c r="T162" s="231" t="n"/>
      <x:c r="U162" s="205" t="n"/>
    </x:row>
    <x:row r="163" s="202" customFormat="1" ht="25.5" customHeight="1">
      <x:c r="A163" s="231" t="inlineStr">
        <x:is>
          <x:t xml:space="preserve">Biblical People</x:t>
        </x:is>
      </x:c>
      <x:c r="B163" s="231" t="inlineStr">
        <x:is>
          <x:t xml:space="preserve">BP-252</x:t>
        </x:is>
      </x:c>
      <x:c r="C163" s="231" t="inlineStr">
        <x:is>
          <x:t xml:space="preserve">Simeon of Jerusalem</x:t>
        </x:is>
      </x:c>
      <x:c r="D163" s="231" t="inlineStr">
        <x:is>
          <x:t xml:space="preserve">Scripture</x:t>
        </x:is>
      </x:c>
      <x:c r="E163" s="231" t="inlineStr">
        <x:is>
          <x:t xml:space="preserve">Biblical People — Shared Canon</x:t>
        </x:is>
      </x:c>
      <x:c r="F163" s="231" t="inlineStr">
        <x:is>
          <x:t xml:space="preserve">Person</x:t>
        </x:is>
      </x:c>
      <x:c r="G163" s="231" t="inlineStr">
        <x:is>
          <x:t xml:space="preserve">Righteous man who blesses the infant Jesus and speaks of salvation for Israel and the nations.</x:t>
        </x:is>
      </x:c>
      <x:c r="H163" s="231" t="n">
        <x:v>2</x:v>
      </x:c>
      <x:c r="I163" s="231" t="inlineStr">
        <x:is>
          <x:t xml:space="preserve">2 — Supporting</x:t>
        </x:is>
      </x:c>
      <x:c r="J163" s="231" t="inlineStr">
        <x:is>
          <x:t xml:space="preserve">Medium</x:t>
        </x:is>
      </x:c>
      <x:c r="K163" s="231" t="inlineStr">
        <x:is>
          <x:t xml:space="preserve">Common</x:t>
        </x:is>
      </x:c>
      <x:c r="L163" s="231" t="inlineStr">
        <x:is>
          <x:t xml:space="preserve">No</x:t>
        </x:is>
      </x:c>
      <x:c r="M163" s="231" t="inlineStr">
        <x:is>
          <x:t xml:space="preserve">Luke 2 | First century | Shared canon</x:t>
        </x:is>
      </x:c>
      <x:c r="N163" s="231" t="inlineStr">
        <x:is>
          <x:t xml:space="preserve">Jesus Christ; Mary; Joseph of Nazareth</x:t>
        </x:is>
      </x:c>
      <x:c r="O163" s="231" t="inlineStr">
        <x:is>
          <x:t xml:space="preserve">Idea</x:t>
        </x:is>
      </x:c>
      <x:c r="P163" s="231" t="n"/>
      <x:c r="Q163" s="231" t="inlineStr">
        <x:is>
          <x:t xml:space="preserve">Deferred from the 100-card first-pass active set; reconsider in a later expansion/deep-catalog pass.</x:t>
        </x:is>
      </x:c>
      <x:c r="R163" s="231" t="n"/>
      <x:c r="S163" s="231" t="n"/>
      <x:c r="T163" s="231" t="n"/>
      <x:c r="U163" s="205" t="n"/>
    </x:row>
    <x:row r="164" s="202" customFormat="1" ht="25.5" customHeight="1">
      <x:c r="A164" s="231" t="inlineStr">
        <x:is>
          <x:t xml:space="preserve">Biblical People</x:t>
        </x:is>
      </x:c>
      <x:c r="B164" s="231" t="inlineStr">
        <x:is>
          <x:t xml:space="preserve">BP-253</x:t>
        </x:is>
      </x:c>
      <x:c r="C164" s="231" t="inlineStr">
        <x:is>
          <x:t xml:space="preserve">Anna the Prophetess</x:t>
        </x:is>
      </x:c>
      <x:c r="D164" s="231" t="inlineStr">
        <x:is>
          <x:t xml:space="preserve">Scripture</x:t>
        </x:is>
      </x:c>
      <x:c r="E164" s="231" t="inlineStr">
        <x:is>
          <x:t xml:space="preserve">Biblical People — Shared Canon</x:t>
        </x:is>
      </x:c>
      <x:c r="F164" s="231" t="inlineStr">
        <x:is>
          <x:t xml:space="preserve">Person</x:t>
        </x:is>
      </x:c>
      <x:c r="G164" s="231" t="inlineStr">
        <x:is>
          <x:t xml:space="preserve">Elderly prophet who recognizes the infant Jesus and speaks about him to those awaiting redemption.</x:t>
        </x:is>
      </x:c>
      <x:c r="H164" s="231" t="n">
        <x:v>2</x:v>
      </x:c>
      <x:c r="I164" s="231" t="inlineStr">
        <x:is>
          <x:t xml:space="preserve">2 — Supporting</x:t>
        </x:is>
      </x:c>
      <x:c r="J164" s="231" t="inlineStr">
        <x:is>
          <x:t xml:space="preserve">Medium</x:t>
        </x:is>
      </x:c>
      <x:c r="K164" s="231" t="inlineStr">
        <x:is>
          <x:t xml:space="preserve">Common</x:t>
        </x:is>
      </x:c>
      <x:c r="L164" s="231" t="inlineStr">
        <x:is>
          <x:t xml:space="preserve">No</x:t>
        </x:is>
      </x:c>
      <x:c r="M164" s="231" t="inlineStr">
        <x:is>
          <x:t xml:space="preserve">Luke 2 | First century | Shared canon</x:t>
        </x:is>
      </x:c>
      <x:c r="N164" s="231" t="inlineStr">
        <x:is>
          <x:t xml:space="preserve">Jesus Christ; Simeon; Temple</x:t>
        </x:is>
      </x:c>
      <x:c r="O164" s="231" t="inlineStr">
        <x:is>
          <x:t xml:space="preserve">Idea</x:t>
        </x:is>
      </x:c>
      <x:c r="P164" s="231" t="n"/>
      <x:c r="Q164" s="231" t="inlineStr">
        <x:is>
          <x:t xml:space="preserve">Deferred from the 100-card first-pass active set; reconsider in a later expansion/deep-catalog pass.</x:t>
        </x:is>
      </x:c>
      <x:c r="R164" s="231" t="n"/>
      <x:c r="S164" s="231" t="n"/>
      <x:c r="T164" s="231" t="n"/>
      <x:c r="U164" s="205" t="n"/>
    </x:row>
    <x:row r="165" s="202" customFormat="1" ht="25.5" customHeight="1">
      <x:c r="A165" s="231" t="inlineStr">
        <x:is>
          <x:t xml:space="preserve">Biblical People</x:t>
        </x:is>
      </x:c>
      <x:c r="B165" s="231" t="inlineStr">
        <x:is>
          <x:t xml:space="preserve">BP-254</x:t>
        </x:is>
      </x:c>
      <x:c r="C165" s="231" t="inlineStr">
        <x:is>
          <x:t xml:space="preserve">Herod the Great</x:t>
        </x:is>
      </x:c>
      <x:c r="D165" s="231" t="inlineStr">
        <x:is>
          <x:t xml:space="preserve">Scripture</x:t>
        </x:is>
      </x:c>
      <x:c r="E165" s="231" t="inlineStr">
        <x:is>
          <x:t xml:space="preserve">Biblical People — Shared Canon</x:t>
        </x:is>
      </x:c>
      <x:c r="F165" s="231" t="inlineStr">
        <x:is>
          <x:t xml:space="preserve">Person</x:t>
        </x:is>
      </x:c>
      <x:c r="G165" s="231" t="inlineStr">
        <x:is>
          <x:t xml:space="preserve">Client king whose rule frames Jesus’ birth and the massacre narrative in Matthew.</x:t>
        </x:is>
      </x:c>
      <x:c r="H165" s="231" t="n">
        <x:v>3</x:v>
      </x:c>
      <x:c r="I165" s="231" t="inlineStr">
        <x:is>
          <x:t xml:space="preserve">3 — Significant</x:t>
        </x:is>
      </x:c>
      <x:c r="J165" s="231" t="inlineStr">
        <x:is>
          <x:t xml:space="preserve">High</x:t>
        </x:is>
      </x:c>
      <x:c r="K165" s="231" t="inlineStr">
        <x:is>
          <x:t xml:space="preserve">Uncommon</x:t>
        </x:is>
      </x:c>
      <x:c r="L165" s="231" t="inlineStr">
        <x:is>
          <x:t xml:space="preserve">No</x:t>
        </x:is>
      </x:c>
      <x:c r="M165" s="231" t="inlineStr">
        <x:is>
          <x:t xml:space="preserve">Matthew 2; Luke 1 | First century BC/AD transition | Shared canon</x:t>
        </x:is>
      </x:c>
      <x:c r="N165" s="231" t="inlineStr">
        <x:is>
          <x:t xml:space="preserve">Jesus Christ; Magi; Joseph of Nazareth; Mary</x:t>
        </x:is>
      </x:c>
      <x:c r="O165" s="231" t="inlineStr">
        <x:is>
          <x:t xml:space="preserve">Idea</x:t>
        </x:is>
      </x:c>
      <x:c r="P165" s="231" t="n"/>
      <x:c r="Q165" s="231" t="inlineStr">
        <x:is>
          <x:t xml:space="preserve">Deferred from the 100-card first-pass active set; reconsider in a later expansion/deep-catalog pass.</x:t>
        </x:is>
      </x:c>
      <x:c r="R165" s="231" t="n"/>
      <x:c r="S165" s="231" t="n"/>
      <x:c r="T165" s="231" t="n"/>
      <x:c r="U165" s="205" t="n"/>
    </x:row>
    <x:row r="166" s="202" customFormat="1" ht="25.5" customHeight="1">
      <x:c r="A166" s="231" t="inlineStr">
        <x:is>
          <x:t xml:space="preserve">Biblical People</x:t>
        </x:is>
      </x:c>
      <x:c r="B166" s="231" t="inlineStr">
        <x:is>
          <x:t xml:space="preserve">BP-255</x:t>
        </x:is>
      </x:c>
      <x:c r="C166" s="231" t="inlineStr">
        <x:is>
          <x:t xml:space="preserve">Herod Antipas</x:t>
        </x:is>
      </x:c>
      <x:c r="D166" s="231" t="inlineStr">
        <x:is>
          <x:t xml:space="preserve">Scripture</x:t>
        </x:is>
      </x:c>
      <x:c r="E166" s="231" t="inlineStr">
        <x:is>
          <x:t xml:space="preserve">Biblical People — Shared Canon</x:t>
        </x:is>
      </x:c>
      <x:c r="F166" s="231" t="inlineStr">
        <x:is>
          <x:t xml:space="preserve">Person</x:t>
        </x:is>
      </x:c>
      <x:c r="G166" s="231" t="inlineStr">
        <x:is>
          <x:t xml:space="preserve">Tetrarch who imprisons and executes John the Baptist and later appears in Jesus’ passion narrative.</x:t>
        </x:is>
      </x:c>
      <x:c r="H166" s="231" t="n">
        <x:v>3</x:v>
      </x:c>
      <x:c r="I166" s="231" t="inlineStr">
        <x:is>
          <x:t xml:space="preserve">3 — Significant</x:t>
        </x:is>
      </x:c>
      <x:c r="J166" s="231" t="inlineStr">
        <x:is>
          <x:t xml:space="preserve">High</x:t>
        </x:is>
      </x:c>
      <x:c r="K166" s="231" t="inlineStr">
        <x:is>
          <x:t xml:space="preserve">Uncommon</x:t>
        </x:is>
      </x:c>
      <x:c r="L166" s="231" t="inlineStr">
        <x:is>
          <x:t xml:space="preserve">No</x:t>
        </x:is>
      </x:c>
      <x:c r="M166" s="231" t="inlineStr">
        <x:is>
          <x:t xml:space="preserve">Matthew 14; Mark 6; Luke 3, 9, 13, 23 | First century | Shared canon</x:t>
        </x:is>
      </x:c>
      <x:c r="N166" s="231" t="inlineStr">
        <x:is>
          <x:t xml:space="preserve">John the Baptist; Herodias; Jesus Christ; Pontius Pilate</x:t>
        </x:is>
      </x:c>
      <x:c r="O166" s="231" t="inlineStr">
        <x:is>
          <x:t xml:space="preserve">Idea</x:t>
        </x:is>
      </x:c>
      <x:c r="P166" s="231" t="n"/>
      <x:c r="Q166" s="231" t="inlineStr">
        <x:is>
          <x:t xml:space="preserve">Deferred from the 100-card first-pass active set; reconsider in a later expansion/deep-catalog pass.</x:t>
        </x:is>
      </x:c>
      <x:c r="R166" s="231" t="n"/>
      <x:c r="S166" s="231" t="n"/>
      <x:c r="T166" s="231" t="n"/>
      <x:c r="U166" s="205" t="n"/>
    </x:row>
    <x:row r="167" s="202" customFormat="1" ht="25.5" customHeight="1">
      <x:c r="A167" s="231" t="inlineStr">
        <x:is>
          <x:t xml:space="preserve">Biblical People</x:t>
        </x:is>
      </x:c>
      <x:c r="B167" s="231" t="inlineStr">
        <x:is>
          <x:t xml:space="preserve">BP-256</x:t>
        </x:is>
      </x:c>
      <x:c r="C167" s="231" t="inlineStr">
        <x:is>
          <x:t xml:space="preserve">Herodias</x:t>
        </x:is>
      </x:c>
      <x:c r="D167" s="231" t="inlineStr">
        <x:is>
          <x:t xml:space="preserve">Scripture</x:t>
        </x:is>
      </x:c>
      <x:c r="E167" s="231" t="inlineStr">
        <x:is>
          <x:t xml:space="preserve">Biblical People — Shared Canon</x:t>
        </x:is>
      </x:c>
      <x:c r="F167" s="231" t="inlineStr">
        <x:is>
          <x:t xml:space="preserve">Person</x:t>
        </x:is>
      </x:c>
      <x:c r="G167" s="231" t="inlineStr">
        <x:is>
          <x:t xml:space="preserve">Wife of Herod Antipas whose hostility toward John the Baptist contributes to his execution.</x:t>
        </x:is>
      </x:c>
      <x:c r="H167" s="231" t="n">
        <x:v>2</x:v>
      </x:c>
      <x:c r="I167" s="231" t="inlineStr">
        <x:is>
          <x:t xml:space="preserve">2 — Supporting</x:t>
        </x:is>
      </x:c>
      <x:c r="J167" s="231" t="inlineStr">
        <x:is>
          <x:t xml:space="preserve">Medium</x:t>
        </x:is>
      </x:c>
      <x:c r="K167" s="231" t="inlineStr">
        <x:is>
          <x:t xml:space="preserve">Common</x:t>
        </x:is>
      </x:c>
      <x:c r="L167" s="231" t="inlineStr">
        <x:is>
          <x:t xml:space="preserve">No</x:t>
        </x:is>
      </x:c>
      <x:c r="M167" s="231" t="inlineStr">
        <x:is>
          <x:t xml:space="preserve">Matthew 14; Mark 6; Luke 3 | First century | Shared canon</x:t>
        </x:is>
      </x:c>
      <x:c r="N167" s="231" t="inlineStr">
        <x:is>
          <x:t xml:space="preserve">Herod Antipas; John the Baptist</x:t>
        </x:is>
      </x:c>
      <x:c r="O167" s="231" t="inlineStr">
        <x:is>
          <x:t xml:space="preserve">Idea</x:t>
        </x:is>
      </x:c>
      <x:c r="P167" s="231" t="n"/>
      <x:c r="Q167" s="231" t="inlineStr">
        <x:is>
          <x:t xml:space="preserve">Deferred from the 100-card first-pass active set; reconsider in a later expansion/deep-catalog pass.</x:t>
        </x:is>
      </x:c>
      <x:c r="R167" s="231" t="n"/>
      <x:c r="S167" s="231" t="n"/>
      <x:c r="T167" s="231" t="n"/>
      <x:c r="U167" s="205" t="n"/>
    </x:row>
    <x:row r="168" s="202" customFormat="1" ht="25.5" customHeight="1">
      <x:c r="A168" s="231" t="inlineStr">
        <x:is>
          <x:t xml:space="preserve">Biblical People</x:t>
        </x:is>
      </x:c>
      <x:c r="B168" s="231" t="inlineStr">
        <x:is>
          <x:t xml:space="preserve">BP-257</x:t>
        </x:is>
      </x:c>
      <x:c r="C168" s="231" t="inlineStr">
        <x:is>
          <x:t xml:space="preserve">Joanna</x:t>
        </x:is>
      </x:c>
      <x:c r="D168" s="231" t="inlineStr">
        <x:is>
          <x:t xml:space="preserve">Scripture</x:t>
        </x:is>
      </x:c>
      <x:c r="E168" s="231" t="inlineStr">
        <x:is>
          <x:t xml:space="preserve">Biblical People — Shared Canon</x:t>
        </x:is>
      </x:c>
      <x:c r="F168" s="231" t="inlineStr">
        <x:is>
          <x:t xml:space="preserve">Person</x:t>
        </x:is>
      </x:c>
      <x:c r="G168" s="231" t="inlineStr">
        <x:is>
          <x:t xml:space="preserve">Follower of Jesus healed of infirmity who supports his ministry and later witnesses the empty tomb.</x:t>
        </x:is>
      </x:c>
      <x:c r="H168" s="231" t="n">
        <x:v>2</x:v>
      </x:c>
      <x:c r="I168" s="231" t="inlineStr">
        <x:is>
          <x:t xml:space="preserve">2 — Supporting</x:t>
        </x:is>
      </x:c>
      <x:c r="J168" s="231" t="inlineStr">
        <x:is>
          <x:t xml:space="preserve">Medium</x:t>
        </x:is>
      </x:c>
      <x:c r="K168" s="231" t="inlineStr">
        <x:is>
          <x:t xml:space="preserve">Common</x:t>
        </x:is>
      </x:c>
      <x:c r="L168" s="231" t="inlineStr">
        <x:is>
          <x:t xml:space="preserve">No</x:t>
        </x:is>
      </x:c>
      <x:c r="M168" s="231" t="inlineStr">
        <x:is>
          <x:t xml:space="preserve">Luke 8, 24 | First century | Shared canon</x:t>
        </x:is>
      </x:c>
      <x:c r="N168" s="231" t="inlineStr">
        <x:is>
          <x:t xml:space="preserve">Jesus Christ; Mary Magdalene; Susanna</x:t>
        </x:is>
      </x:c>
      <x:c r="O168" s="231" t="inlineStr">
        <x:is>
          <x:t xml:space="preserve">Idea</x:t>
        </x:is>
      </x:c>
      <x:c r="P168" s="231" t="n"/>
      <x:c r="Q168" s="231" t="inlineStr">
        <x:is>
          <x:t xml:space="preserve">Deferred from the 100-card first-pass active set; reconsider in a later expansion/deep-catalog pass.</x:t>
        </x:is>
      </x:c>
      <x:c r="R168" s="231" t="n"/>
      <x:c r="S168" s="231" t="n"/>
      <x:c r="T168" s="231" t="n"/>
      <x:c r="U168" s="205" t="n"/>
    </x:row>
    <x:row r="169" s="202" customFormat="1" ht="25.5" customHeight="1">
      <x:c r="A169" s="231" t="inlineStr">
        <x:is>
          <x:t xml:space="preserve">Biblical People</x:t>
        </x:is>
      </x:c>
      <x:c r="B169" s="231" t="inlineStr">
        <x:is>
          <x:t xml:space="preserve">BP-258</x:t>
        </x:is>
      </x:c>
      <x:c r="C169" s="231" t="inlineStr">
        <x:is>
          <x:t xml:space="preserve">Susanna, Follower of Jesus</x:t>
        </x:is>
      </x:c>
      <x:c r="D169" s="231" t="inlineStr">
        <x:is>
          <x:t xml:space="preserve">Scripture</x:t>
        </x:is>
      </x:c>
      <x:c r="E169" s="231" t="inlineStr">
        <x:is>
          <x:t xml:space="preserve">Biblical People — Shared Canon</x:t>
        </x:is>
      </x:c>
      <x:c r="F169" s="231" t="inlineStr">
        <x:is>
          <x:t xml:space="preserve">Person</x:t>
        </x:is>
      </x:c>
      <x:c r="G169" s="231" t="inlineStr">
        <x:is>
          <x:t xml:space="preserve">One of the women named by Luke as supporting Jesus’ ministry from their resources.</x:t>
        </x:is>
      </x:c>
      <x:c r="H169" s="231" t="n">
        <x:v>1</x:v>
      </x:c>
      <x:c r="I169" s="231" t="inlineStr">
        <x:is>
          <x:t xml:space="preserve">1 — Minor / Expansion</x:t>
        </x:is>
      </x:c>
      <x:c r="J169" s="231" t="inlineStr">
        <x:is>
          <x:t xml:space="preserve">Low</x:t>
        </x:is>
      </x:c>
      <x:c r="K169" s="231" t="inlineStr">
        <x:is>
          <x:t xml:space="preserve">Common</x:t>
        </x:is>
      </x:c>
      <x:c r="L169" s="231" t="inlineStr">
        <x:is>
          <x:t xml:space="preserve">No</x:t>
        </x:is>
      </x:c>
      <x:c r="M169" s="231" t="inlineStr">
        <x:is>
          <x:t xml:space="preserve">Luke 8 | First century | Shared canon</x:t>
        </x:is>
      </x:c>
      <x:c r="N169" s="231" t="inlineStr">
        <x:is>
          <x:t xml:space="preserve">Jesus Christ; Joanna; Mary Magdalene</x:t>
        </x:is>
      </x:c>
      <x:c r="O169" s="231" t="inlineStr">
        <x:is>
          <x:t xml:space="preserve">Idea</x:t>
        </x:is>
      </x:c>
      <x:c r="P169" s="231" t="n"/>
      <x:c r="Q169" s="231" t="inlineStr">
        <x:is>
          <x:t xml:space="preserve">Deferred from the 100-card first-pass active set; reconsider in a later expansion/deep-catalog pass.</x:t>
        </x:is>
      </x:c>
      <x:c r="R169" s="231" t="n"/>
      <x:c r="S169" s="231" t="n"/>
      <x:c r="T169" s="231" t="n"/>
      <x:c r="U169" s="205" t="n"/>
    </x:row>
    <x:row r="170" s="202" customFormat="1" ht="25.5" customHeight="1">
      <x:c r="A170" s="231" t="inlineStr">
        <x:is>
          <x:t xml:space="preserve">Biblical People</x:t>
        </x:is>
      </x:c>
      <x:c r="B170" s="231" t="inlineStr">
        <x:is>
          <x:t xml:space="preserve">BP-264</x:t>
        </x:is>
      </x:c>
      <x:c r="C170" s="231" t="inlineStr">
        <x:is>
          <x:t xml:space="preserve">Zacchaeus</x:t>
        </x:is>
      </x:c>
      <x:c r="D170" s="231" t="inlineStr">
        <x:is>
          <x:t xml:space="preserve">Scripture</x:t>
        </x:is>
      </x:c>
      <x:c r="E170" s="231" t="inlineStr">
        <x:is>
          <x:t xml:space="preserve">Biblical People — Shared Canon</x:t>
        </x:is>
      </x:c>
      <x:c r="F170" s="231" t="inlineStr">
        <x:is>
          <x:t xml:space="preserve">Person</x:t>
        </x:is>
      </x:c>
      <x:c r="G170" s="231" t="inlineStr">
        <x:is>
          <x:t xml:space="preserve">Chief tax collector who receives Jesus joyfully and responds with restitution.</x:t>
        </x:is>
      </x:c>
      <x:c r="H170" s="231" t="n">
        <x:v>2</x:v>
      </x:c>
      <x:c r="I170" s="231" t="inlineStr">
        <x:is>
          <x:t xml:space="preserve">2 — Supporting</x:t>
        </x:is>
      </x:c>
      <x:c r="J170" s="231" t="inlineStr">
        <x:is>
          <x:t xml:space="preserve">Medium</x:t>
        </x:is>
      </x:c>
      <x:c r="K170" s="231" t="inlineStr">
        <x:is>
          <x:t xml:space="preserve">Common</x:t>
        </x:is>
      </x:c>
      <x:c r="L170" s="231" t="inlineStr">
        <x:is>
          <x:t xml:space="preserve">No</x:t>
        </x:is>
      </x:c>
      <x:c r="M170" s="231" t="inlineStr">
        <x:is>
          <x:t xml:space="preserve">Luke 19 | First century | Shared canon</x:t>
        </x:is>
      </x:c>
      <x:c r="N170" s="231" t="inlineStr">
        <x:is>
          <x:t xml:space="preserve">Jesus Christ; Jericho</x:t>
        </x:is>
      </x:c>
      <x:c r="O170" s="231" t="inlineStr">
        <x:is>
          <x:t xml:space="preserve">Idea</x:t>
        </x:is>
      </x:c>
      <x:c r="P170" s="231" t="n"/>
      <x:c r="Q170" s="231" t="inlineStr">
        <x:is>
          <x:t xml:space="preserve">Deferred from the 100-card first-pass active set; reconsider in a later expansion/deep-catalog pass.</x:t>
        </x:is>
      </x:c>
      <x:c r="R170" s="231" t="n"/>
      <x:c r="S170" s="231" t="n"/>
      <x:c r="T170" s="231" t="n"/>
      <x:c r="U170" s="205" t="n"/>
    </x:row>
    <x:row r="171" s="202" customFormat="1" ht="25.5" customHeight="1">
      <x:c r="A171" s="231" t="inlineStr">
        <x:is>
          <x:t xml:space="preserve">Biblical People</x:t>
        </x:is>
      </x:c>
      <x:c r="B171" s="231" t="inlineStr">
        <x:is>
          <x:t xml:space="preserve">BP-265</x:t>
        </x:is>
      </x:c>
      <x:c r="C171" s="231" t="inlineStr">
        <x:is>
          <x:t xml:space="preserve">Jairus</x:t>
        </x:is>
      </x:c>
      <x:c r="D171" s="231" t="inlineStr">
        <x:is>
          <x:t xml:space="preserve">Scripture</x:t>
        </x:is>
      </x:c>
      <x:c r="E171" s="231" t="inlineStr">
        <x:is>
          <x:t xml:space="preserve">Biblical People — Shared Canon</x:t>
        </x:is>
      </x:c>
      <x:c r="F171" s="231" t="inlineStr">
        <x:is>
          <x:t xml:space="preserve">Person</x:t>
        </x:is>
      </x:c>
      <x:c r="G171" s="231" t="inlineStr">
        <x:is>
          <x:t xml:space="preserve">Synagogue leader whose daughter is restored by Jesus amid the healing of another woman.</x:t>
        </x:is>
      </x:c>
      <x:c r="H171" s="231" t="n">
        <x:v>2</x:v>
      </x:c>
      <x:c r="I171" s="231" t="inlineStr">
        <x:is>
          <x:t xml:space="preserve">2 — Supporting</x:t>
        </x:is>
      </x:c>
      <x:c r="J171" s="231" t="inlineStr">
        <x:is>
          <x:t xml:space="preserve">Medium</x:t>
        </x:is>
      </x:c>
      <x:c r="K171" s="231" t="inlineStr">
        <x:is>
          <x:t xml:space="preserve">Common</x:t>
        </x:is>
      </x:c>
      <x:c r="L171" s="231" t="inlineStr">
        <x:is>
          <x:t xml:space="preserve">No</x:t>
        </x:is>
      </x:c>
      <x:c r="M171" s="231" t="inlineStr">
        <x:is>
          <x:t xml:space="preserve">Mark 5; Luke 8; Matthew 9 | First century | Shared canon</x:t>
        </x:is>
      </x:c>
      <x:c r="N171" s="231" t="inlineStr">
        <x:is>
          <x:t xml:space="preserve">Jesus Christ; Jairus’s daughter</x:t>
        </x:is>
      </x:c>
      <x:c r="O171" s="231" t="inlineStr">
        <x:is>
          <x:t xml:space="preserve">Idea</x:t>
        </x:is>
      </x:c>
      <x:c r="P171" s="231" t="n"/>
      <x:c r="Q171" s="231" t="inlineStr">
        <x:is>
          <x:t xml:space="preserve">Deferred from the 100-card first-pass active set; reconsider in a later expansion/deep-catalog pass.</x:t>
        </x:is>
      </x:c>
      <x:c r="R171" s="231" t="n"/>
      <x:c r="S171" s="231" t="n"/>
      <x:c r="T171" s="231" t="n"/>
      <x:c r="U171" s="205" t="n"/>
    </x:row>
    <x:row r="172" s="202" customFormat="1" ht="25.5" customHeight="1">
      <x:c r="A172" s="231" t="inlineStr">
        <x:is>
          <x:t xml:space="preserve">Biblical People</x:t>
        </x:is>
      </x:c>
      <x:c r="B172" s="231" t="inlineStr">
        <x:is>
          <x:t xml:space="preserve">BP-266</x:t>
        </x:is>
      </x:c>
      <x:c r="C172" s="231" t="inlineStr">
        <x:is>
          <x:t xml:space="preserve">Bartimaeus</x:t>
        </x:is>
      </x:c>
      <x:c r="D172" s="231" t="inlineStr">
        <x:is>
          <x:t xml:space="preserve">Scripture</x:t>
        </x:is>
      </x:c>
      <x:c r="E172" s="231" t="inlineStr">
        <x:is>
          <x:t xml:space="preserve">Biblical People — Shared Canon</x:t>
        </x:is>
      </x:c>
      <x:c r="F172" s="231" t="inlineStr">
        <x:is>
          <x:t xml:space="preserve">Person</x:t>
        </x:is>
      </x:c>
      <x:c r="G172" s="231" t="inlineStr">
        <x:is>
          <x:t xml:space="preserve">Blind beggar near Jericho who calls Jesus “Son of David” and receives sight.</x:t>
        </x:is>
      </x:c>
      <x:c r="H172" s="231" t="n">
        <x:v>2</x:v>
      </x:c>
      <x:c r="I172" s="231" t="inlineStr">
        <x:is>
          <x:t xml:space="preserve">2 — Supporting</x:t>
        </x:is>
      </x:c>
      <x:c r="J172" s="231" t="inlineStr">
        <x:is>
          <x:t xml:space="preserve">Medium</x:t>
        </x:is>
      </x:c>
      <x:c r="K172" s="231" t="inlineStr">
        <x:is>
          <x:t xml:space="preserve">Common</x:t>
        </x:is>
      </x:c>
      <x:c r="L172" s="231" t="inlineStr">
        <x:is>
          <x:t xml:space="preserve">No</x:t>
        </x:is>
      </x:c>
      <x:c r="M172" s="231" t="inlineStr">
        <x:is>
          <x:t xml:space="preserve">Mark 10 | First century | Shared canon</x:t>
        </x:is>
      </x:c>
      <x:c r="N172" s="231" t="inlineStr">
        <x:is>
          <x:t xml:space="preserve">Jesus Christ; Jericho</x:t>
        </x:is>
      </x:c>
      <x:c r="O172" s="231" t="inlineStr">
        <x:is>
          <x:t xml:space="preserve">Idea</x:t>
        </x:is>
      </x:c>
      <x:c r="P172" s="231" t="n"/>
      <x:c r="Q172" s="231" t="inlineStr">
        <x:is>
          <x:t xml:space="preserve">Deferred from the 100-card first-pass active set; reconsider in a later expansion/deep-catalog pass.</x:t>
        </x:is>
      </x:c>
      <x:c r="R172" s="231" t="n"/>
      <x:c r="S172" s="231" t="n"/>
      <x:c r="T172" s="231" t="n"/>
      <x:c r="U172" s="205" t="n"/>
    </x:row>
    <x:row r="173" s="202" customFormat="1" ht="25.5" customHeight="1">
      <x:c r="A173" s="231" t="inlineStr">
        <x:is>
          <x:t xml:space="preserve">Biblical People</x:t>
        </x:is>
      </x:c>
      <x:c r="B173" s="231" t="inlineStr">
        <x:is>
          <x:t xml:space="preserve">BP-267</x:t>
        </x:is>
      </x:c>
      <x:c r="C173" s="231" t="inlineStr">
        <x:is>
          <x:t xml:space="preserve">Mary, Wife of Clopas</x:t>
        </x:is>
      </x:c>
      <x:c r="D173" s="231" t="inlineStr">
        <x:is>
          <x:t xml:space="preserve">Scripture</x:t>
        </x:is>
      </x:c>
      <x:c r="E173" s="231" t="inlineStr">
        <x:is>
          <x:t xml:space="preserve">Biblical People — Shared Canon</x:t>
        </x:is>
      </x:c>
      <x:c r="F173" s="231" t="inlineStr">
        <x:is>
          <x:t xml:space="preserve">Person</x:t>
        </x:is>
      </x:c>
      <x:c r="G173" s="231" t="inlineStr">
        <x:is>
          <x:t xml:space="preserve">Woman present near the cross in John’s passion account.</x:t>
        </x:is>
      </x:c>
      <x:c r="H173" s="231" t="n">
        <x:v>1</x:v>
      </x:c>
      <x:c r="I173" s="231" t="inlineStr">
        <x:is>
          <x:t xml:space="preserve">1 — Minor / Expansion</x:t>
        </x:is>
      </x:c>
      <x:c r="J173" s="231" t="inlineStr">
        <x:is>
          <x:t xml:space="preserve">Low</x:t>
        </x:is>
      </x:c>
      <x:c r="K173" s="231" t="inlineStr">
        <x:is>
          <x:t xml:space="preserve">Common</x:t>
        </x:is>
      </x:c>
      <x:c r="L173" s="231" t="inlineStr">
        <x:is>
          <x:t xml:space="preserve">No</x:t>
        </x:is>
      </x:c>
      <x:c r="M173" s="231" t="inlineStr">
        <x:is>
          <x:t xml:space="preserve">John 19 | First century | Shared canon</x:t>
        </x:is>
      </x:c>
      <x:c r="N173" s="231" t="inlineStr">
        <x:is>
          <x:t xml:space="preserve">Crucifixion; Mary mother of Jesus; Mary Magdalene</x:t>
        </x:is>
      </x:c>
      <x:c r="O173" s="231" t="inlineStr">
        <x:is>
          <x:t xml:space="preserve">Idea</x:t>
        </x:is>
      </x:c>
      <x:c r="P173" s="231" t="n"/>
      <x:c r="Q173" s="231" t="inlineStr">
        <x:is>
          <x:t xml:space="preserve">Deferred from the 100-card first-pass active set; reconsider in a later expansion/deep-catalog pass.</x:t>
        </x:is>
      </x:c>
      <x:c r="R173" s="231" t="n"/>
      <x:c r="S173" s="231" t="n"/>
      <x:c r="T173" s="231" t="n"/>
      <x:c r="U173" s="205" t="n"/>
    </x:row>
    <x:row r="174" s="202" customFormat="1" ht="25.5" customHeight="1">
      <x:c r="A174" s="231" t="inlineStr">
        <x:is>
          <x:t xml:space="preserve">Biblical People</x:t>
        </x:is>
      </x:c>
      <x:c r="B174" s="231" t="inlineStr">
        <x:is>
          <x:t xml:space="preserve">BP-268</x:t>
        </x:is>
      </x:c>
      <x:c r="C174" s="231" t="inlineStr">
        <x:is>
          <x:t xml:space="preserve">Simon of Cyrene</x:t>
        </x:is>
      </x:c>
      <x:c r="D174" s="231" t="inlineStr">
        <x:is>
          <x:t xml:space="preserve">Scripture</x:t>
        </x:is>
      </x:c>
      <x:c r="E174" s="231" t="inlineStr">
        <x:is>
          <x:t xml:space="preserve">Biblical People — Shared Canon</x:t>
        </x:is>
      </x:c>
      <x:c r="F174" s="231" t="inlineStr">
        <x:is>
          <x:t xml:space="preserve">Person</x:t>
        </x:is>
      </x:c>
      <x:c r="G174" s="231" t="inlineStr">
        <x:is>
          <x:t xml:space="preserve">Passerby compelled to carry Jesus’ cross on the way to crucifixion.</x:t>
        </x:is>
      </x:c>
      <x:c r="H174" s="231" t="n">
        <x:v>3</x:v>
      </x:c>
      <x:c r="I174" s="231" t="inlineStr">
        <x:is>
          <x:t xml:space="preserve">3 — Significant</x:t>
        </x:is>
      </x:c>
      <x:c r="J174" s="231" t="inlineStr">
        <x:is>
          <x:t xml:space="preserve">High</x:t>
        </x:is>
      </x:c>
      <x:c r="K174" s="231" t="inlineStr">
        <x:is>
          <x:t xml:space="preserve">Uncommon</x:t>
        </x:is>
      </x:c>
      <x:c r="L174" s="231" t="inlineStr">
        <x:is>
          <x:t xml:space="preserve">No</x:t>
        </x:is>
      </x:c>
      <x:c r="M174" s="231" t="inlineStr">
        <x:is>
          <x:t xml:space="preserve">Matthew 27; Mark 15; Luke 23 | First century | Shared canon</x:t>
        </x:is>
      </x:c>
      <x:c r="N174" s="231" t="inlineStr">
        <x:is>
          <x:t xml:space="preserve">Jesus Christ; Crucifixion; Alexander; Rufus</x:t>
        </x:is>
      </x:c>
      <x:c r="O174" s="231" t="inlineStr">
        <x:is>
          <x:t xml:space="preserve">Idea</x:t>
        </x:is>
      </x:c>
      <x:c r="P174" s="231" t="n"/>
      <x:c r="Q174" s="231" t="inlineStr">
        <x:is>
          <x:t xml:space="preserve">Deferred from the 100-card first-pass active set; reconsider in a later expansion/deep-catalog pass.</x:t>
        </x:is>
      </x:c>
      <x:c r="R174" s="231" t="n"/>
      <x:c r="S174" s="231" t="n"/>
      <x:c r="T174" s="231" t="n"/>
      <x:c r="U174" s="205" t="n"/>
    </x:row>
    <x:row r="175" s="202" customFormat="1" ht="25.5" customHeight="1">
      <x:c r="A175" s="231" t="inlineStr">
        <x:is>
          <x:t xml:space="preserve">Biblical People</x:t>
        </x:is>
      </x:c>
      <x:c r="B175" s="231" t="inlineStr">
        <x:is>
          <x:t xml:space="preserve">BP-269</x:t>
        </x:is>
      </x:c>
      <x:c r="C175" s="231" t="inlineStr">
        <x:is>
          <x:t xml:space="preserve">Joseph Barsabbas (Justus)</x:t>
        </x:is>
      </x:c>
      <x:c r="D175" s="231" t="inlineStr">
        <x:is>
          <x:t xml:space="preserve">Scripture</x:t>
        </x:is>
      </x:c>
      <x:c r="E175" s="231" t="inlineStr">
        <x:is>
          <x:t xml:space="preserve">Biblical People — Shared Canon</x:t>
        </x:is>
      </x:c>
      <x:c r="F175" s="231" t="inlineStr">
        <x:is>
          <x:t xml:space="preserve">Person</x:t>
        </x:is>
      </x:c>
      <x:c r="G175" s="231" t="inlineStr">
        <x:is>
          <x:t xml:space="preserve">Candidate considered with Matthias to replace Judas among the Twelve.</x:t>
        </x:is>
      </x:c>
      <x:c r="H175" s="231" t="n">
        <x:v>1</x:v>
      </x:c>
      <x:c r="I175" s="231" t="inlineStr">
        <x:is>
          <x:t xml:space="preserve">1 — Minor / Expansion</x:t>
        </x:is>
      </x:c>
      <x:c r="J175" s="231" t="inlineStr">
        <x:is>
          <x:t xml:space="preserve">Low</x:t>
        </x:is>
      </x:c>
      <x:c r="K175" s="231" t="inlineStr">
        <x:is>
          <x:t xml:space="preserve">Common</x:t>
        </x:is>
      </x:c>
      <x:c r="L175" s="231" t="inlineStr">
        <x:is>
          <x:t xml:space="preserve">No</x:t>
        </x:is>
      </x:c>
      <x:c r="M175" s="231" t="inlineStr">
        <x:is>
          <x:t xml:space="preserve">Acts 1 | Apostolic age | Shared canon</x:t>
        </x:is>
      </x:c>
      <x:c r="N175" s="231" t="inlineStr">
        <x:is>
          <x:t xml:space="preserve">Matthias; Peter; Twelve Apostles</x:t>
        </x:is>
      </x:c>
      <x:c r="O175" s="231" t="inlineStr">
        <x:is>
          <x:t xml:space="preserve">Idea</x:t>
        </x:is>
      </x:c>
      <x:c r="P175" s="231" t="n"/>
      <x:c r="Q175" s="231" t="inlineStr">
        <x:is>
          <x:t xml:space="preserve">Deferred from the 100-card first-pass active set; reconsider in a later expansion/deep-catalog pass.</x:t>
        </x:is>
      </x:c>
      <x:c r="R175" s="231" t="n"/>
      <x:c r="S175" s="231" t="n"/>
      <x:c r="T175" s="231" t="n"/>
      <x:c r="U175" s="205" t="n"/>
    </x:row>
    <x:row r="176" s="202" customFormat="1" ht="25.5" customHeight="1">
      <x:c r="A176" s="231" t="inlineStr">
        <x:is>
          <x:t xml:space="preserve">Biblical People</x:t>
        </x:is>
      </x:c>
      <x:c r="B176" s="231" t="inlineStr">
        <x:is>
          <x:t xml:space="preserve">BP-270</x:t>
        </x:is>
      </x:c>
      <x:c r="C176" s="231" t="inlineStr">
        <x:is>
          <x:t xml:space="preserve">Matthias</x:t>
        </x:is>
      </x:c>
      <x:c r="D176" s="231" t="inlineStr">
        <x:is>
          <x:t xml:space="preserve">Scripture</x:t>
        </x:is>
      </x:c>
      <x:c r="E176" s="231" t="inlineStr">
        <x:is>
          <x:t xml:space="preserve">Biblical People — Shared Canon</x:t>
        </x:is>
      </x:c>
      <x:c r="F176" s="231" t="inlineStr">
        <x:is>
          <x:t xml:space="preserve">Person</x:t>
        </x:is>
      </x:c>
      <x:c r="G176" s="231" t="inlineStr">
        <x:is>
          <x:t xml:space="preserve">Disciple chosen by lot to replace Judas Iscariot among the Twelve.</x:t>
        </x:is>
      </x:c>
      <x:c r="H176" s="231" t="n">
        <x:v>3</x:v>
      </x:c>
      <x:c r="I176" s="231" t="inlineStr">
        <x:is>
          <x:t xml:space="preserve">3 — Significant</x:t>
        </x:is>
      </x:c>
      <x:c r="J176" s="231" t="inlineStr">
        <x:is>
          <x:t xml:space="preserve">Medium</x:t>
        </x:is>
      </x:c>
      <x:c r="K176" s="231" t="inlineStr">
        <x:is>
          <x:t xml:space="preserve">Uncommon</x:t>
        </x:is>
      </x:c>
      <x:c r="L176" s="231" t="inlineStr">
        <x:is>
          <x:t xml:space="preserve">No</x:t>
        </x:is>
      </x:c>
      <x:c r="M176" s="231" t="inlineStr">
        <x:is>
          <x:t xml:space="preserve">Acts 1 | Apostolic age | Shared canon</x:t>
        </x:is>
      </x:c>
      <x:c r="N176" s="231" t="inlineStr">
        <x:is>
          <x:t xml:space="preserve">Judas Iscariot; Joseph Barsabbas; Peter</x:t>
        </x:is>
      </x:c>
      <x:c r="O176" s="231" t="inlineStr">
        <x:is>
          <x:t xml:space="preserve">Idea</x:t>
        </x:is>
      </x:c>
      <x:c r="P176" s="231" t="n"/>
      <x:c r="Q176" s="231" t="inlineStr">
        <x:is>
          <x:t xml:space="preserve">Deferred from the 100-card first-pass active set; reconsider in a later expansion/deep-catalog pass.</x:t>
        </x:is>
      </x:c>
      <x:c r="R176" s="231" t="n"/>
      <x:c r="S176" s="231" t="n"/>
      <x:c r="T176" s="231" t="n"/>
      <x:c r="U176" s="205" t="n"/>
    </x:row>
    <x:row r="177" s="202" customFormat="1" ht="25.5" customHeight="1">
      <x:c r="A177" s="231" t="inlineStr">
        <x:is>
          <x:t xml:space="preserve">Biblical People</x:t>
        </x:is>
      </x:c>
      <x:c r="B177" s="231" t="inlineStr">
        <x:is>
          <x:t xml:space="preserve">BP-271</x:t>
        </x:is>
      </x:c>
      <x:c r="C177" s="231" t="inlineStr">
        <x:is>
          <x:t xml:space="preserve">Philip the Apostle</x:t>
        </x:is>
      </x:c>
      <x:c r="D177" s="231" t="inlineStr">
        <x:is>
          <x:t xml:space="preserve">Scripture</x:t>
        </x:is>
      </x:c>
      <x:c r="E177" s="231" t="inlineStr">
        <x:is>
          <x:t xml:space="preserve">Biblical People — Shared Canon</x:t>
        </x:is>
      </x:c>
      <x:c r="F177" s="231" t="inlineStr">
        <x:is>
          <x:t xml:space="preserve">Person</x:t>
        </x:is>
      </x:c>
      <x:c r="G177" s="231" t="inlineStr">
        <x:is>
          <x:t xml:space="preserve">One of the Twelve prominent in John, including encounters around the feeding and Greek seekers.</x:t>
        </x:is>
      </x:c>
      <x:c r="H177" s="231" t="n">
        <x:v>3</x:v>
      </x:c>
      <x:c r="I177" s="231" t="inlineStr">
        <x:is>
          <x:t xml:space="preserve">3 — Significant</x:t>
        </x:is>
      </x:c>
      <x:c r="J177" s="231" t="inlineStr">
        <x:is>
          <x:t xml:space="preserve">Medium</x:t>
        </x:is>
      </x:c>
      <x:c r="K177" s="231" t="inlineStr">
        <x:is>
          <x:t xml:space="preserve">Uncommon</x:t>
        </x:is>
      </x:c>
      <x:c r="L177" s="231" t="inlineStr">
        <x:is>
          <x:t xml:space="preserve">No</x:t>
        </x:is>
      </x:c>
      <x:c r="M177" s="231" t="inlineStr">
        <x:is>
          <x:t xml:space="preserve">Gospels; Acts 1 | First century | Shared canon</x:t>
        </x:is>
      </x:c>
      <x:c r="N177" s="231" t="inlineStr">
        <x:is>
          <x:t xml:space="preserve">Andrew; Bartholomew; Jesus Christ</x:t>
        </x:is>
      </x:c>
      <x:c r="O177" s="231" t="inlineStr">
        <x:is>
          <x:t xml:space="preserve">Idea</x:t>
        </x:is>
      </x:c>
      <x:c r="P177" s="231" t="n"/>
      <x:c r="Q177" s="231" t="inlineStr">
        <x:is>
          <x:t xml:space="preserve">Deferred from the 100-card first-pass active set; reconsider in a later expansion/deep-catalog pass.</x:t>
        </x:is>
      </x:c>
      <x:c r="R177" s="231" t="n"/>
      <x:c r="S177" s="231" t="n"/>
      <x:c r="T177" s="231" t="n"/>
      <x:c r="U177" s="205" t="n"/>
    </x:row>
    <x:row r="178" s="202" customFormat="1" ht="25.5" customHeight="1">
      <x:c r="A178" s="231" t="inlineStr">
        <x:is>
          <x:t xml:space="preserve">Biblical People</x:t>
        </x:is>
      </x:c>
      <x:c r="B178" s="231" t="inlineStr">
        <x:is>
          <x:t xml:space="preserve">BP-272</x:t>
        </x:is>
      </x:c>
      <x:c r="C178" s="231" t="inlineStr">
        <x:is>
          <x:t xml:space="preserve">Bartholomew</x:t>
        </x:is>
      </x:c>
      <x:c r="D178" s="231" t="inlineStr">
        <x:is>
          <x:t xml:space="preserve">Scripture</x:t>
        </x:is>
      </x:c>
      <x:c r="E178" s="231" t="inlineStr">
        <x:is>
          <x:t xml:space="preserve">Biblical People — Shared Canon</x:t>
        </x:is>
      </x:c>
      <x:c r="F178" s="231" t="inlineStr">
        <x:is>
          <x:t xml:space="preserve">Person</x:t>
        </x:is>
      </x:c>
      <x:c r="G178" s="231" t="inlineStr">
        <x:is>
          <x:t xml:space="preserve">One of the Twelve named in the Synoptic Gospels and Acts.</x:t>
        </x:is>
      </x:c>
      <x:c r="H178" s="231" t="n">
        <x:v>2</x:v>
      </x:c>
      <x:c r="I178" s="231" t="inlineStr">
        <x:is>
          <x:t xml:space="preserve">2 — Supporting</x:t>
        </x:is>
      </x:c>
      <x:c r="J178" s="231" t="inlineStr">
        <x:is>
          <x:t xml:space="preserve">Medium</x:t>
        </x:is>
      </x:c>
      <x:c r="K178" s="231" t="inlineStr">
        <x:is>
          <x:t xml:space="preserve">Common</x:t>
        </x:is>
      </x:c>
      <x:c r="L178" s="231" t="inlineStr">
        <x:is>
          <x:t xml:space="preserve">No</x:t>
        </x:is>
      </x:c>
      <x:c r="M178" s="231" t="inlineStr">
        <x:is>
          <x:t xml:space="preserve">Matthew 10; Mark 3; Luke 6; Acts 1 | First century | Shared canon</x:t>
        </x:is>
      </x:c>
      <x:c r="N178" s="231" t="inlineStr">
        <x:is>
          <x:t xml:space="preserve">Philip the Apostle; Twelve Apostles</x:t>
        </x:is>
      </x:c>
      <x:c r="O178" s="231" t="inlineStr">
        <x:is>
          <x:t xml:space="preserve">Idea</x:t>
        </x:is>
      </x:c>
      <x:c r="P178" s="231" t="n"/>
      <x:c r="Q178" s="231" t="inlineStr">
        <x:is>
          <x:t xml:space="preserve">Deferred from the 100-card first-pass active set; reconsider in a later expansion/deep-catalog pass.</x:t>
        </x:is>
      </x:c>
      <x:c r="R178" s="231" t="n"/>
      <x:c r="S178" s="231" t="n"/>
      <x:c r="T178" s="231" t="n"/>
      <x:c r="U178" s="205" t="n"/>
    </x:row>
    <x:row r="179" s="202" customFormat="1" ht="25.5" customHeight="1">
      <x:c r="A179" s="231" t="inlineStr">
        <x:is>
          <x:t xml:space="preserve">Biblical People</x:t>
        </x:is>
      </x:c>
      <x:c r="B179" s="231" t="inlineStr">
        <x:is>
          <x:t xml:space="preserve">BP-273</x:t>
        </x:is>
      </x:c>
      <x:c r="C179" s="231" t="inlineStr">
        <x:is>
          <x:t xml:space="preserve">James, Son of Alphaeus</x:t>
        </x:is>
      </x:c>
      <x:c r="D179" s="231" t="inlineStr">
        <x:is>
          <x:t xml:space="preserve">Scripture</x:t>
        </x:is>
      </x:c>
      <x:c r="E179" s="231" t="inlineStr">
        <x:is>
          <x:t xml:space="preserve">Biblical People — Shared Canon</x:t>
        </x:is>
      </x:c>
      <x:c r="F179" s="231" t="inlineStr">
        <x:is>
          <x:t xml:space="preserve">Person</x:t>
        </x:is>
      </x:c>
      <x:c r="G179" s="231" t="inlineStr">
        <x:is>
          <x:t xml:space="preserve">One of the Twelve, distinguished from James son of Zebedee.</x:t>
        </x:is>
      </x:c>
      <x:c r="H179" s="231" t="n">
        <x:v>1</x:v>
      </x:c>
      <x:c r="I179" s="231" t="inlineStr">
        <x:is>
          <x:t xml:space="preserve">1 — Minor / Expansion</x:t>
        </x:is>
      </x:c>
      <x:c r="J179" s="231" t="inlineStr">
        <x:is>
          <x:t xml:space="preserve">Low</x:t>
        </x:is>
      </x:c>
      <x:c r="K179" s="231" t="inlineStr">
        <x:is>
          <x:t xml:space="preserve">Common</x:t>
        </x:is>
      </x:c>
      <x:c r="L179" s="231" t="inlineStr">
        <x:is>
          <x:t xml:space="preserve">No</x:t>
        </x:is>
      </x:c>
      <x:c r="M179" s="231" t="inlineStr">
        <x:is>
          <x:t xml:space="preserve">Matthew 10; Mark 3; Luke 6; Acts 1 | First century | Shared canon</x:t>
        </x:is>
      </x:c>
      <x:c r="N179" s="231" t="inlineStr">
        <x:is>
          <x:t xml:space="preserve">Twelve Apostles; Matthew</x:t>
        </x:is>
      </x:c>
      <x:c r="O179" s="231" t="inlineStr">
        <x:is>
          <x:t xml:space="preserve">Idea</x:t>
        </x:is>
      </x:c>
      <x:c r="P179" s="231" t="n"/>
      <x:c r="Q179" s="231" t="inlineStr">
        <x:is>
          <x:t xml:space="preserve">Deferred from the 100-card first-pass active set; reconsider in a later expansion/deep-catalog pass.</x:t>
        </x:is>
      </x:c>
      <x:c r="R179" s="231" t="n"/>
      <x:c r="S179" s="231" t="n"/>
      <x:c r="T179" s="231" t="n"/>
      <x:c r="U179" s="205" t="n"/>
    </x:row>
    <x:row r="180" s="202" customFormat="1" ht="25.5" customHeight="1">
      <x:c r="A180" s="231" t="inlineStr">
        <x:is>
          <x:t xml:space="preserve">Biblical People</x:t>
        </x:is>
      </x:c>
      <x:c r="B180" s="231" t="inlineStr">
        <x:is>
          <x:t xml:space="preserve">BP-274</x:t>
        </x:is>
      </x:c>
      <x:c r="C180" s="231" t="inlineStr">
        <x:is>
          <x:t xml:space="preserve">Simon the Zealot</x:t>
        </x:is>
      </x:c>
      <x:c r="D180" s="231" t="inlineStr">
        <x:is>
          <x:t xml:space="preserve">Scripture</x:t>
        </x:is>
      </x:c>
      <x:c r="E180" s="231" t="inlineStr">
        <x:is>
          <x:t xml:space="preserve">Biblical People — Shared Canon</x:t>
        </x:is>
      </x:c>
      <x:c r="F180" s="231" t="inlineStr">
        <x:is>
          <x:t xml:space="preserve">Person</x:t>
        </x:is>
      </x:c>
      <x:c r="G180" s="231" t="inlineStr">
        <x:is>
          <x:t xml:space="preserve">One of the Twelve, identified by the epithet “the Zealot.”</x:t>
        </x:is>
      </x:c>
      <x:c r="H180" s="231" t="n">
        <x:v>1</x:v>
      </x:c>
      <x:c r="I180" s="231" t="inlineStr">
        <x:is>
          <x:t xml:space="preserve">1 — Minor / Expansion</x:t>
        </x:is>
      </x:c>
      <x:c r="J180" s="231" t="inlineStr">
        <x:is>
          <x:t xml:space="preserve">Low</x:t>
        </x:is>
      </x:c>
      <x:c r="K180" s="231" t="inlineStr">
        <x:is>
          <x:t xml:space="preserve">Common</x:t>
        </x:is>
      </x:c>
      <x:c r="L180" s="231" t="inlineStr">
        <x:is>
          <x:t xml:space="preserve">No</x:t>
        </x:is>
      </x:c>
      <x:c r="M180" s="231" t="inlineStr">
        <x:is>
          <x:t xml:space="preserve">Luke 6; Acts 1; Matthew 10; Mark 3 | First century | Shared canon</x:t>
        </x:is>
      </x:c>
      <x:c r="N180" s="231" t="inlineStr">
        <x:is>
          <x:t xml:space="preserve">Twelve Apostles; Jesus Christ</x:t>
        </x:is>
      </x:c>
      <x:c r="O180" s="231" t="inlineStr">
        <x:is>
          <x:t xml:space="preserve">Idea</x:t>
        </x:is>
      </x:c>
      <x:c r="P180" s="231" t="n"/>
      <x:c r="Q180" s="231" t="inlineStr">
        <x:is>
          <x:t xml:space="preserve">Deferred from the 100-card first-pass active set; reconsider in a later expansion/deep-catalog pass.</x:t>
        </x:is>
      </x:c>
      <x:c r="R180" s="231" t="n"/>
      <x:c r="S180" s="231" t="n"/>
      <x:c r="T180" s="231" t="n"/>
      <x:c r="U180" s="205" t="n"/>
    </x:row>
    <x:row r="181" s="202" customFormat="1" ht="25.5" customHeight="1">
      <x:c r="A181" s="231" t="inlineStr">
        <x:is>
          <x:t xml:space="preserve">Biblical People</x:t>
        </x:is>
      </x:c>
      <x:c r="B181" s="231" t="inlineStr">
        <x:is>
          <x:t xml:space="preserve">BP-275</x:t>
        </x:is>
      </x:c>
      <x:c r="C181" s="231" t="inlineStr">
        <x:is>
          <x:t xml:space="preserve">Judas, Son of James (Thaddaeus)</x:t>
        </x:is>
      </x:c>
      <x:c r="D181" s="231" t="inlineStr">
        <x:is>
          <x:t xml:space="preserve">Scripture</x:t>
        </x:is>
      </x:c>
      <x:c r="E181" s="231" t="inlineStr">
        <x:is>
          <x:t xml:space="preserve">Biblical People — Shared Canon</x:t>
        </x:is>
      </x:c>
      <x:c r="F181" s="231" t="inlineStr">
        <x:is>
          <x:t xml:space="preserve">Person</x:t>
        </x:is>
      </x:c>
      <x:c r="G181" s="231" t="inlineStr">
        <x:is>
          <x:t xml:space="preserve">One of the Twelve, known by differing names in the apostle lists.</x:t>
        </x:is>
      </x:c>
      <x:c r="H181" s="231" t="n">
        <x:v>1</x:v>
      </x:c>
      <x:c r="I181" s="231" t="inlineStr">
        <x:is>
          <x:t xml:space="preserve">1 — Minor / Expansion</x:t>
        </x:is>
      </x:c>
      <x:c r="J181" s="231" t="inlineStr">
        <x:is>
          <x:t xml:space="preserve">Low</x:t>
        </x:is>
      </x:c>
      <x:c r="K181" s="231" t="inlineStr">
        <x:is>
          <x:t xml:space="preserve">Common</x:t>
        </x:is>
      </x:c>
      <x:c r="L181" s="231" t="inlineStr">
        <x:is>
          <x:t xml:space="preserve">No</x:t>
        </x:is>
      </x:c>
      <x:c r="M181" s="231" t="inlineStr">
        <x:is>
          <x:t xml:space="preserve">Luke 6; Acts 1; Matthew 10; Mark 3 | First century | Shared canon</x:t>
        </x:is>
      </x:c>
      <x:c r="N181" s="231" t="inlineStr">
        <x:is>
          <x:t xml:space="preserve">Twelve Apostles; Jesus Christ</x:t>
        </x:is>
      </x:c>
      <x:c r="O181" s="231" t="inlineStr">
        <x:is>
          <x:t xml:space="preserve">Idea</x:t>
        </x:is>
      </x:c>
      <x:c r="P181" s="231" t="n"/>
      <x:c r="Q181" s="231" t="inlineStr">
        <x:is>
          <x:t xml:space="preserve">Deferred from the 100-card first-pass active set; reconsider in a later expansion/deep-catalog pass.</x:t>
        </x:is>
      </x:c>
      <x:c r="R181" s="231" t="n"/>
      <x:c r="S181" s="231" t="n"/>
      <x:c r="T181" s="231" t="n"/>
      <x:c r="U181" s="205" t="n"/>
    </x:row>
    <x:row r="182" s="202" customFormat="1" ht="25.5" customHeight="1">
      <x:c r="A182" s="231" t="inlineStr">
        <x:is>
          <x:t xml:space="preserve">Biblical People</x:t>
        </x:is>
      </x:c>
      <x:c r="B182" s="231" t="inlineStr">
        <x:is>
          <x:t xml:space="preserve">BP-277</x:t>
        </x:is>
      </x:c>
      <x:c r="C182" s="231" t="inlineStr">
        <x:is>
          <x:t xml:space="preserve">Malchus</x:t>
        </x:is>
      </x:c>
      <x:c r="D182" s="231" t="inlineStr">
        <x:is>
          <x:t xml:space="preserve">Scripture</x:t>
        </x:is>
      </x:c>
      <x:c r="E182" s="231" t="inlineStr">
        <x:is>
          <x:t xml:space="preserve">Biblical People — Shared Canon</x:t>
        </x:is>
      </x:c>
      <x:c r="F182" s="231" t="inlineStr">
        <x:is>
          <x:t xml:space="preserve">Person</x:t>
        </x:is>
      </x:c>
      <x:c r="G182" s="231" t="inlineStr">
        <x:is>
          <x:t xml:space="preserve">Servant of the high priest whose ear is cut off during Jesus’ arrest.</x:t>
        </x:is>
      </x:c>
      <x:c r="H182" s="231" t="n">
        <x:v>1</x:v>
      </x:c>
      <x:c r="I182" s="231" t="inlineStr">
        <x:is>
          <x:t xml:space="preserve">1 — Minor / Expansion</x:t>
        </x:is>
      </x:c>
      <x:c r="J182" s="231" t="inlineStr">
        <x:is>
          <x:t xml:space="preserve">Low</x:t>
        </x:is>
      </x:c>
      <x:c r="K182" s="231" t="inlineStr">
        <x:is>
          <x:t xml:space="preserve">Common</x:t>
        </x:is>
      </x:c>
      <x:c r="L182" s="231" t="inlineStr">
        <x:is>
          <x:t xml:space="preserve">No</x:t>
        </x:is>
      </x:c>
      <x:c r="M182" s="231" t="inlineStr">
        <x:is>
          <x:t xml:space="preserve">John 18; cf. Synoptic arrest accounts | First century | Shared canon</x:t>
        </x:is>
      </x:c>
      <x:c r="N182" s="231" t="inlineStr">
        <x:is>
          <x:t xml:space="preserve">Peter; Jesus Christ; Arrest of Jesus</x:t>
        </x:is>
      </x:c>
      <x:c r="O182" s="231" t="inlineStr">
        <x:is>
          <x:t xml:space="preserve">Idea</x:t>
        </x:is>
      </x:c>
      <x:c r="P182" s="231" t="n"/>
      <x:c r="Q182" s="231" t="inlineStr">
        <x:is>
          <x:t xml:space="preserve">Deferred from the 100-card first-pass active set; reconsider in a later expansion/deep-catalog pass.</x:t>
        </x:is>
      </x:c>
      <x:c r="R182" s="231" t="n"/>
      <x:c r="S182" s="231" t="n"/>
      <x:c r="T182" s="231" t="n"/>
      <x:c r="U182" s="205" t="n"/>
    </x:row>
    <x:row r="183" s="202" customFormat="1" ht="25.5" customHeight="1">
      <x:c r="A183" s="231" t="inlineStr">
        <x:is>
          <x:t xml:space="preserve">Biblical People</x:t>
        </x:is>
      </x:c>
      <x:c r="B183" s="231" t="inlineStr">
        <x:is>
          <x:t xml:space="preserve">BP-279</x:t>
        </x:is>
      </x:c>
      <x:c r="C183" s="231" t="inlineStr">
        <x:is>
          <x:t xml:space="preserve">Annas</x:t>
        </x:is>
      </x:c>
      <x:c r="D183" s="231" t="inlineStr">
        <x:is>
          <x:t xml:space="preserve">Scripture</x:t>
        </x:is>
      </x:c>
      <x:c r="E183" s="231" t="inlineStr">
        <x:is>
          <x:t xml:space="preserve">Biblical People — Shared Canon</x:t>
        </x:is>
      </x:c>
      <x:c r="F183" s="231" t="inlineStr">
        <x:is>
          <x:t xml:space="preserve">Person</x:t>
        </x:is>
      </x:c>
      <x:c r="G183" s="231" t="inlineStr">
        <x:is>
          <x:t xml:space="preserve">Former high priest and influential priestly figure appearing in Jesus’ trial and Acts.</x:t>
        </x:is>
      </x:c>
      <x:c r="H183" s="231" t="n">
        <x:v>1</x:v>
      </x:c>
      <x:c r="I183" s="231" t="inlineStr">
        <x:is>
          <x:t xml:space="preserve">1 — Minor / Expansion</x:t>
        </x:is>
      </x:c>
      <x:c r="J183" s="231" t="inlineStr">
        <x:is>
          <x:t xml:space="preserve">Low</x:t>
        </x:is>
      </x:c>
      <x:c r="K183" s="231" t="inlineStr">
        <x:is>
          <x:t xml:space="preserve">Common</x:t>
        </x:is>
      </x:c>
      <x:c r="L183" s="231" t="inlineStr">
        <x:is>
          <x:t xml:space="preserve">No</x:t>
        </x:is>
      </x:c>
      <x:c r="M183" s="231" t="inlineStr">
        <x:is>
          <x:t xml:space="preserve">Luke 3; John 18; Acts 4 | First century | Shared canon</x:t>
        </x:is>
      </x:c>
      <x:c r="N183" s="231" t="inlineStr">
        <x:is>
          <x:t xml:space="preserve">Caiaphas; Jesus Christ; Peter</x:t>
        </x:is>
      </x:c>
      <x:c r="O183" s="231" t="inlineStr">
        <x:is>
          <x:t xml:space="preserve">Idea</x:t>
        </x:is>
      </x:c>
      <x:c r="P183" s="231" t="n"/>
      <x:c r="Q183" s="231" t="inlineStr">
        <x:is>
          <x:t xml:space="preserve">Deferred from the 100-card first-pass active set; reconsider in a later expansion/deep-catalog pass.</x:t>
        </x:is>
      </x:c>
      <x:c r="R183" s="231" t="n"/>
      <x:c r="S183" s="231" t="n"/>
      <x:c r="T183" s="231" t="n"/>
      <x:c r="U183" s="205" t="n"/>
    </x:row>
    <x:row r="184" s="202" customFormat="1" ht="25.5" customHeight="1">
      <x:c r="A184" s="231" t="inlineStr">
        <x:is>
          <x:t xml:space="preserve">Biblical People</x:t>
        </x:is>
      </x:c>
      <x:c r="B184" s="231" t="inlineStr">
        <x:is>
          <x:t xml:space="preserve">BP-281</x:t>
        </x:is>
      </x:c>
      <x:c r="C184" s="231" t="inlineStr">
        <x:is>
          <x:t xml:space="preserve">Mary, Mother of John Mark</x:t>
        </x:is>
      </x:c>
      <x:c r="D184" s="231" t="inlineStr">
        <x:is>
          <x:t xml:space="preserve">Scripture</x:t>
        </x:is>
      </x:c>
      <x:c r="E184" s="231" t="inlineStr">
        <x:is>
          <x:t xml:space="preserve">Biblical People — Shared Canon</x:t>
        </x:is>
      </x:c>
      <x:c r="F184" s="231" t="inlineStr">
        <x:is>
          <x:t xml:space="preserve">Person</x:t>
        </x:is>
      </x:c>
      <x:c r="G184" s="231" t="inlineStr">
        <x:is>
          <x:t xml:space="preserve">Jerusalem believer whose house serves as a gathering place for Christians in Acts 12.</x:t>
        </x:is>
      </x:c>
      <x:c r="H184" s="231" t="n">
        <x:v>1</x:v>
      </x:c>
      <x:c r="I184" s="231" t="inlineStr">
        <x:is>
          <x:t xml:space="preserve">1 — Minor / Expansion</x:t>
        </x:is>
      </x:c>
      <x:c r="J184" s="231" t="inlineStr">
        <x:is>
          <x:t xml:space="preserve">Low</x:t>
        </x:is>
      </x:c>
      <x:c r="K184" s="231" t="inlineStr">
        <x:is>
          <x:t xml:space="preserve">Common</x:t>
        </x:is>
      </x:c>
      <x:c r="L184" s="231" t="inlineStr">
        <x:is>
          <x:t xml:space="preserve">No</x:t>
        </x:is>
      </x:c>
      <x:c r="M184" s="231" t="inlineStr">
        <x:is>
          <x:t xml:space="preserve">Acts 12 | Apostolic age | Shared canon</x:t>
        </x:is>
      </x:c>
      <x:c r="N184" s="231" t="inlineStr">
        <x:is>
          <x:t xml:space="preserve">John Mark; Peter; Barnabas</x:t>
        </x:is>
      </x:c>
      <x:c r="O184" s="231" t="inlineStr">
        <x:is>
          <x:t xml:space="preserve">Idea</x:t>
        </x:is>
      </x:c>
      <x:c r="P184" s="231" t="n"/>
      <x:c r="Q184" s="231" t="inlineStr">
        <x:is>
          <x:t xml:space="preserve">Deferred from the 100-card first-pass active set; reconsider in a later expansion/deep-catalog pass.</x:t>
        </x:is>
      </x:c>
      <x:c r="R184" s="231" t="n"/>
      <x:c r="S184" s="231" t="n"/>
      <x:c r="T184" s="231" t="n"/>
      <x:c r="U184" s="205" t="n"/>
    </x:row>
    <x:row r="185" s="202" customFormat="1" ht="25.5" customHeight="1">
      <x:c r="A185" s="231" t="inlineStr">
        <x:is>
          <x:t xml:space="preserve">Biblical People</x:t>
        </x:is>
      </x:c>
      <x:c r="B185" s="231" t="inlineStr">
        <x:is>
          <x:t xml:space="preserve">BP-282</x:t>
        </x:is>
      </x:c>
      <x:c r="C185" s="231" t="inlineStr">
        <x:is>
          <x:t xml:space="preserve">Philip the Evangelist</x:t>
        </x:is>
      </x:c>
      <x:c r="D185" s="231" t="inlineStr">
        <x:is>
          <x:t xml:space="preserve">Scripture</x:t>
        </x:is>
      </x:c>
      <x:c r="E185" s="231" t="inlineStr">
        <x:is>
          <x:t xml:space="preserve">Biblical People — Shared Canon</x:t>
        </x:is>
      </x:c>
      <x:c r="F185" s="231" t="inlineStr">
        <x:is>
          <x:t xml:space="preserve">Person</x:t>
        </x:is>
      </x:c>
      <x:c r="G185" s="231" t="inlineStr">
        <x:is>
          <x:t xml:space="preserve">One of the Seven who preaches in Samaria and baptizes the Ethiopian eunuch.</x:t>
        </x:is>
      </x:c>
      <x:c r="H185" s="231" t="n">
        <x:v>3</x:v>
      </x:c>
      <x:c r="I185" s="231" t="inlineStr">
        <x:is>
          <x:t xml:space="preserve">3 — Significant</x:t>
        </x:is>
      </x:c>
      <x:c r="J185" s="231" t="inlineStr">
        <x:is>
          <x:t xml:space="preserve">Medium</x:t>
        </x:is>
      </x:c>
      <x:c r="K185" s="231" t="inlineStr">
        <x:is>
          <x:t xml:space="preserve">Uncommon</x:t>
        </x:is>
      </x:c>
      <x:c r="L185" s="231" t="inlineStr">
        <x:is>
          <x:t xml:space="preserve">No</x:t>
        </x:is>
      </x:c>
      <x:c r="M185" s="231" t="inlineStr">
        <x:is>
          <x:t xml:space="preserve">Acts 6, 8, 21 | Apostolic age | Shared canon</x:t>
        </x:is>
      </x:c>
      <x:c r="N185" s="231" t="inlineStr">
        <x:is>
          <x:t xml:space="preserve">Stephen; Ethiopian eunuch; Paul</x:t>
        </x:is>
      </x:c>
      <x:c r="O185" s="231" t="inlineStr">
        <x:is>
          <x:t xml:space="preserve">Idea</x:t>
        </x:is>
      </x:c>
      <x:c r="P185" s="231" t="n"/>
      <x:c r="Q185" s="231" t="inlineStr">
        <x:is>
          <x:t xml:space="preserve">Deferred from the 100-card first-pass active set; reconsider in a later expansion/deep-catalog pass.</x:t>
        </x:is>
      </x:c>
      <x:c r="R185" s="231" t="n"/>
      <x:c r="S185" s="231" t="n"/>
      <x:c r="T185" s="231" t="n"/>
      <x:c r="U185" s="205" t="n"/>
    </x:row>
    <x:row r="186" s="202" customFormat="1" ht="25.5" customHeight="1">
      <x:c r="A186" s="231" t="inlineStr">
        <x:is>
          <x:t xml:space="preserve">Biblical People</x:t>
        </x:is>
      </x:c>
      <x:c r="B186" s="231" t="inlineStr">
        <x:is>
          <x:t xml:space="preserve">BP-283</x:t>
        </x:is>
      </x:c>
      <x:c r="C186" s="231" t="inlineStr">
        <x:is>
          <x:t xml:space="preserve">Ethiopian Eunuch</x:t>
        </x:is>
      </x:c>
      <x:c r="D186" s="231" t="inlineStr">
        <x:is>
          <x:t xml:space="preserve">Scripture</x:t>
        </x:is>
      </x:c>
      <x:c r="E186" s="231" t="inlineStr">
        <x:is>
          <x:t xml:space="preserve">Biblical People — Shared Canon</x:t>
        </x:is>
      </x:c>
      <x:c r="F186" s="231" t="inlineStr">
        <x:is>
          <x:t xml:space="preserve">Person</x:t>
        </x:is>
      </x:c>
      <x:c r="G186" s="231" t="inlineStr">
        <x:is>
          <x:t xml:space="preserve">Unnamed court official baptized by Philip after reading Isaiah; early example of Gospel expansion.</x:t>
        </x:is>
      </x:c>
      <x:c r="H186" s="231" t="n">
        <x:v>3</x:v>
      </x:c>
      <x:c r="I186" s="231" t="inlineStr">
        <x:is>
          <x:t xml:space="preserve">3 — Significant</x:t>
        </x:is>
      </x:c>
      <x:c r="J186" s="231" t="inlineStr">
        <x:is>
          <x:t xml:space="preserve">High</x:t>
        </x:is>
      </x:c>
      <x:c r="K186" s="231" t="inlineStr">
        <x:is>
          <x:t xml:space="preserve">Uncommon</x:t>
        </x:is>
      </x:c>
      <x:c r="L186" s="231" t="inlineStr">
        <x:is>
          <x:t xml:space="preserve">No</x:t>
        </x:is>
      </x:c>
      <x:c r="M186" s="231" t="inlineStr">
        <x:is>
          <x:t xml:space="preserve">Acts 8 | Apostolic age | Shared canon</x:t>
        </x:is>
      </x:c>
      <x:c r="N186" s="231" t="inlineStr">
        <x:is>
          <x:t xml:space="preserve">Philip the Evangelist; Isaiah</x:t>
        </x:is>
      </x:c>
      <x:c r="O186" s="231" t="inlineStr">
        <x:is>
          <x:t xml:space="preserve">Idea</x:t>
        </x:is>
      </x:c>
      <x:c r="P186" s="231" t="n"/>
      <x:c r="Q186" s="231" t="inlineStr">
        <x:is>
          <x:t xml:space="preserve">Deferred from the 100-card first-pass active set; reconsider in a later expansion/deep-catalog pass.</x:t>
        </x:is>
      </x:c>
      <x:c r="R186" s="231" t="n"/>
      <x:c r="S186" s="231" t="n"/>
      <x:c r="T186" s="231" t="n"/>
      <x:c r="U186" s="205" t="n"/>
    </x:row>
    <x:row r="187" s="202" customFormat="1" ht="25.5" customHeight="1">
      <x:c r="A187" s="231" t="inlineStr">
        <x:is>
          <x:t xml:space="preserve">Biblical People</x:t>
        </x:is>
      </x:c>
      <x:c r="B187" s="231" t="inlineStr">
        <x:is>
          <x:t xml:space="preserve">BP-285</x:t>
        </x:is>
      </x:c>
      <x:c r="C187" s="231" t="inlineStr">
        <x:is>
          <x:t xml:space="preserve">Ananias of Damascus</x:t>
        </x:is>
      </x:c>
      <x:c r="D187" s="231" t="inlineStr">
        <x:is>
          <x:t xml:space="preserve">Scripture</x:t>
        </x:is>
      </x:c>
      <x:c r="E187" s="231" t="inlineStr">
        <x:is>
          <x:t xml:space="preserve">Biblical People — Shared Canon</x:t>
        </x:is>
      </x:c>
      <x:c r="F187" s="231" t="inlineStr">
        <x:is>
          <x:t xml:space="preserve">Person</x:t>
        </x:is>
      </x:c>
      <x:c r="G187" s="231" t="inlineStr">
        <x:is>
          <x:t xml:space="preserve">Disciple sent to restore Saul’s sight and receive him after the Damascus-road encounter.</x:t>
        </x:is>
      </x:c>
      <x:c r="H187" s="231" t="n">
        <x:v>2</x:v>
      </x:c>
      <x:c r="I187" s="231" t="inlineStr">
        <x:is>
          <x:t xml:space="preserve">2 — Supporting</x:t>
        </x:is>
      </x:c>
      <x:c r="J187" s="231" t="inlineStr">
        <x:is>
          <x:t xml:space="preserve">Medium</x:t>
        </x:is>
      </x:c>
      <x:c r="K187" s="231" t="inlineStr">
        <x:is>
          <x:t xml:space="preserve">Common</x:t>
        </x:is>
      </x:c>
      <x:c r="L187" s="231" t="inlineStr">
        <x:is>
          <x:t xml:space="preserve">No</x:t>
        </x:is>
      </x:c>
      <x:c r="M187" s="231" t="inlineStr">
        <x:is>
          <x:t xml:space="preserve">Acts 9, 22 | Apostolic age | Shared canon</x:t>
        </x:is>
      </x:c>
      <x:c r="N187" s="231" t="inlineStr">
        <x:is>
          <x:t xml:space="preserve">Paul; Damascus</x:t>
        </x:is>
      </x:c>
      <x:c r="O187" s="231" t="inlineStr">
        <x:is>
          <x:t xml:space="preserve">Idea</x:t>
        </x:is>
      </x:c>
      <x:c r="P187" s="231" t="n"/>
      <x:c r="Q187" s="231" t="inlineStr">
        <x:is>
          <x:t xml:space="preserve">Deferred from the 100-card first-pass active set; reconsider in a later expansion/deep-catalog pass.</x:t>
        </x:is>
      </x:c>
      <x:c r="R187" s="231" t="n"/>
      <x:c r="S187" s="231" t="n"/>
      <x:c r="T187" s="231" t="n"/>
      <x:c r="U187" s="205" t="n"/>
    </x:row>
    <x:row r="188" s="202" customFormat="1" ht="25.5" customHeight="1">
      <x:c r="A188" s="231" t="inlineStr">
        <x:is>
          <x:t xml:space="preserve">Biblical People</x:t>
        </x:is>
      </x:c>
      <x:c r="B188" s="231" t="inlineStr">
        <x:is>
          <x:t xml:space="preserve">BP-286</x:t>
        </x:is>
      </x:c>
      <x:c r="C188" s="231" t="inlineStr">
        <x:is>
          <x:t xml:space="preserve">Ananias, Husband of Sapphira</x:t>
        </x:is>
      </x:c>
      <x:c r="D188" s="231" t="inlineStr">
        <x:is>
          <x:t xml:space="preserve">Scripture</x:t>
        </x:is>
      </x:c>
      <x:c r="E188" s="231" t="inlineStr">
        <x:is>
          <x:t xml:space="preserve">Biblical People — Shared Canon</x:t>
        </x:is>
      </x:c>
      <x:c r="F188" s="231" t="inlineStr">
        <x:is>
          <x:t xml:space="preserve">Person</x:t>
        </x:is>
      </x:c>
      <x:c r="G188" s="231" t="inlineStr">
        <x:is>
          <x:t xml:space="preserve">Member of the Jerusalem church who lies about a property gift and dies under judgment.</x:t>
        </x:is>
      </x:c>
      <x:c r="H188" s="231" t="n">
        <x:v>1</x:v>
      </x:c>
      <x:c r="I188" s="231" t="inlineStr">
        <x:is>
          <x:t xml:space="preserve">1 — Minor / Expansion</x:t>
        </x:is>
      </x:c>
      <x:c r="J188" s="231" t="inlineStr">
        <x:is>
          <x:t xml:space="preserve">Low</x:t>
        </x:is>
      </x:c>
      <x:c r="K188" s="231" t="inlineStr">
        <x:is>
          <x:t xml:space="preserve">Common</x:t>
        </x:is>
      </x:c>
      <x:c r="L188" s="231" t="inlineStr">
        <x:is>
          <x:t xml:space="preserve">No</x:t>
        </x:is>
      </x:c>
      <x:c r="M188" s="231" t="inlineStr">
        <x:is>
          <x:t xml:space="preserve">Acts 5 | Apostolic age | Shared canon</x:t>
        </x:is>
      </x:c>
      <x:c r="N188" s="231" t="inlineStr">
        <x:is>
          <x:t xml:space="preserve">Sapphira; Peter</x:t>
        </x:is>
      </x:c>
      <x:c r="O188" s="231" t="inlineStr">
        <x:is>
          <x:t xml:space="preserve">Idea</x:t>
        </x:is>
      </x:c>
      <x:c r="P188" s="231" t="n"/>
      <x:c r="Q188" s="231" t="inlineStr">
        <x:is>
          <x:t xml:space="preserve">Deferred from the 100-card first-pass active set; reconsider in a later expansion/deep-catalog pass.</x:t>
        </x:is>
      </x:c>
      <x:c r="R188" s="231" t="n"/>
      <x:c r="S188" s="231" t="n"/>
      <x:c r="T188" s="231" t="n"/>
      <x:c r="U188" s="205" t="n"/>
    </x:row>
    <x:row r="189" s="202" customFormat="1" ht="25.5" customHeight="1">
      <x:c r="A189" s="231" t="inlineStr">
        <x:is>
          <x:t xml:space="preserve">Biblical People</x:t>
        </x:is>
      </x:c>
      <x:c r="B189" s="231" t="inlineStr">
        <x:is>
          <x:t xml:space="preserve">BP-287</x:t>
        </x:is>
      </x:c>
      <x:c r="C189" s="231" t="inlineStr">
        <x:is>
          <x:t xml:space="preserve">Sapphira</x:t>
        </x:is>
      </x:c>
      <x:c r="D189" s="231" t="inlineStr">
        <x:is>
          <x:t xml:space="preserve">Scripture</x:t>
        </x:is>
      </x:c>
      <x:c r="E189" s="231" t="inlineStr">
        <x:is>
          <x:t xml:space="preserve">Biblical People — Shared Canon</x:t>
        </x:is>
      </x:c>
      <x:c r="F189" s="231" t="inlineStr">
        <x:is>
          <x:t xml:space="preserve">Person</x:t>
        </x:is>
      </x:c>
      <x:c r="G189" s="231" t="inlineStr">
        <x:is>
          <x:t xml:space="preserve">Wife of Ananias who joins the deception concerning a property sale and likewise dies.</x:t>
        </x:is>
      </x:c>
      <x:c r="H189" s="231" t="n">
        <x:v>1</x:v>
      </x:c>
      <x:c r="I189" s="231" t="inlineStr">
        <x:is>
          <x:t xml:space="preserve">1 — Minor / Expansion</x:t>
        </x:is>
      </x:c>
      <x:c r="J189" s="231" t="inlineStr">
        <x:is>
          <x:t xml:space="preserve">Low</x:t>
        </x:is>
      </x:c>
      <x:c r="K189" s="231" t="inlineStr">
        <x:is>
          <x:t xml:space="preserve">Common</x:t>
        </x:is>
      </x:c>
      <x:c r="L189" s="231" t="inlineStr">
        <x:is>
          <x:t xml:space="preserve">No</x:t>
        </x:is>
      </x:c>
      <x:c r="M189" s="231" t="inlineStr">
        <x:is>
          <x:t xml:space="preserve">Acts 5 | Apostolic age | Shared canon</x:t>
        </x:is>
      </x:c>
      <x:c r="N189" s="231" t="inlineStr">
        <x:is>
          <x:t xml:space="preserve">Ananias husband of Sapphira; Peter</x:t>
        </x:is>
      </x:c>
      <x:c r="O189" s="231" t="inlineStr">
        <x:is>
          <x:t xml:space="preserve">Idea</x:t>
        </x:is>
      </x:c>
      <x:c r="P189" s="231" t="n"/>
      <x:c r="Q189" s="231" t="inlineStr">
        <x:is>
          <x:t xml:space="preserve">Deferred from the 100-card first-pass active set; reconsider in a later expansion/deep-catalog pass.</x:t>
        </x:is>
      </x:c>
      <x:c r="R189" s="231" t="n"/>
      <x:c r="S189" s="231" t="n"/>
      <x:c r="T189" s="231" t="n"/>
      <x:c r="U189" s="205" t="n"/>
    </x:row>
    <x:row r="190" s="202" customFormat="1" ht="25.5" customHeight="1">
      <x:c r="A190" s="231" t="inlineStr">
        <x:is>
          <x:t xml:space="preserve">Biblical People</x:t>
        </x:is>
      </x:c>
      <x:c r="B190" s="231" t="inlineStr">
        <x:is>
          <x:t xml:space="preserve">BP-288</x:t>
        </x:is>
      </x:c>
      <x:c r="C190" s="231" t="inlineStr">
        <x:is>
          <x:t xml:space="preserve">Gamaliel</x:t>
        </x:is>
      </x:c>
      <x:c r="D190" s="231" t="inlineStr">
        <x:is>
          <x:t xml:space="preserve">Scripture</x:t>
        </x:is>
      </x:c>
      <x:c r="E190" s="231" t="inlineStr">
        <x:is>
          <x:t xml:space="preserve">Biblical People — Shared Canon</x:t>
        </x:is>
      </x:c>
      <x:c r="F190" s="231" t="inlineStr">
        <x:is>
          <x:t xml:space="preserve">Person</x:t>
        </x:is>
      </x:c>
      <x:c r="G190" s="231" t="inlineStr">
        <x:is>
          <x:t xml:space="preserve">Pharisee and respected teacher who counsels restraint toward the apostles; Paul later names him as his teacher.</x:t>
        </x:is>
      </x:c>
      <x:c r="H190" s="231" t="n">
        <x:v>2</x:v>
      </x:c>
      <x:c r="I190" s="231" t="inlineStr">
        <x:is>
          <x:t xml:space="preserve">2 — Supporting</x:t>
        </x:is>
      </x:c>
      <x:c r="J190" s="231" t="inlineStr">
        <x:is>
          <x:t xml:space="preserve">Medium</x:t>
        </x:is>
      </x:c>
      <x:c r="K190" s="231" t="inlineStr">
        <x:is>
          <x:t xml:space="preserve">Common</x:t>
        </x:is>
      </x:c>
      <x:c r="L190" s="231" t="inlineStr">
        <x:is>
          <x:t xml:space="preserve">No</x:t>
        </x:is>
      </x:c>
      <x:c r="M190" s="231" t="inlineStr">
        <x:is>
          <x:t xml:space="preserve">Acts 5, 22 | First century | Shared canon</x:t>
        </x:is>
      </x:c>
      <x:c r="N190" s="231" t="inlineStr">
        <x:is>
          <x:t xml:space="preserve">Paul; Peter; Sanhedrin</x:t>
        </x:is>
      </x:c>
      <x:c r="O190" s="231" t="inlineStr">
        <x:is>
          <x:t xml:space="preserve">Idea</x:t>
        </x:is>
      </x:c>
      <x:c r="P190" s="231" t="n"/>
      <x:c r="Q190" s="231" t="inlineStr">
        <x:is>
          <x:t xml:space="preserve">Deferred from the 100-card first-pass active set; reconsider in a later expansion/deep-catalog pass.</x:t>
        </x:is>
      </x:c>
      <x:c r="R190" s="231" t="n"/>
      <x:c r="S190" s="231" t="n"/>
      <x:c r="T190" s="231" t="n"/>
      <x:c r="U190" s="205" t="n"/>
    </x:row>
    <x:row r="191" s="202" customFormat="1" ht="25.5" customHeight="1">
      <x:c r="A191" s="231" t="inlineStr">
        <x:is>
          <x:t xml:space="preserve">Biblical People</x:t>
        </x:is>
      </x:c>
      <x:c r="B191" s="231" t="inlineStr">
        <x:is>
          <x:t xml:space="preserve">BP-289</x:t>
        </x:is>
      </x:c>
      <x:c r="C191" s="231" t="inlineStr">
        <x:is>
          <x:t xml:space="preserve">Priscilla</x:t>
        </x:is>
      </x:c>
      <x:c r="D191" s="231" t="inlineStr">
        <x:is>
          <x:t xml:space="preserve">Scripture</x:t>
        </x:is>
      </x:c>
      <x:c r="E191" s="231" t="inlineStr">
        <x:is>
          <x:t xml:space="preserve">Biblical People — Shared Canon</x:t>
        </x:is>
      </x:c>
      <x:c r="F191" s="231" t="inlineStr">
        <x:is>
          <x:t xml:space="preserve">Person</x:t>
        </x:is>
      </x:c>
      <x:c r="G191" s="231" t="inlineStr">
        <x:is>
          <x:t xml:space="preserve">Early Christian teacher and ministry partner who works with Aquila and helps instruct Apollos.</x:t>
        </x:is>
      </x:c>
      <x:c r="H191" s="231" t="n">
        <x:v>3</x:v>
      </x:c>
      <x:c r="I191" s="231" t="inlineStr">
        <x:is>
          <x:t xml:space="preserve">3 — Significant</x:t>
        </x:is>
      </x:c>
      <x:c r="J191" s="231" t="inlineStr">
        <x:is>
          <x:t xml:space="preserve">Medium</x:t>
        </x:is>
      </x:c>
      <x:c r="K191" s="231" t="inlineStr">
        <x:is>
          <x:t xml:space="preserve">Uncommon</x:t>
        </x:is>
      </x:c>
      <x:c r="L191" s="231" t="inlineStr">
        <x:is>
          <x:t xml:space="preserve">No</x:t>
        </x:is>
      </x:c>
      <x:c r="M191" s="231" t="inlineStr">
        <x:is>
          <x:t xml:space="preserve">Acts 18; Romans 16; 1 Corinthians 16; 2 Timothy 4 | Apostolic age | Shared canon</x:t>
        </x:is>
      </x:c>
      <x:c r="N191" s="231" t="inlineStr">
        <x:is>
          <x:t xml:space="preserve">Aquila; Apollos; Paul</x:t>
        </x:is>
      </x:c>
      <x:c r="O191" s="231" t="inlineStr">
        <x:is>
          <x:t xml:space="preserve">Idea</x:t>
        </x:is>
      </x:c>
      <x:c r="P191" s="231" t="n"/>
      <x:c r="Q191" s="231" t="inlineStr">
        <x:is>
          <x:t xml:space="preserve">Deferred from the 100-card first-pass active set; reconsider in a later expansion/deep-catalog pass.</x:t>
        </x:is>
      </x:c>
      <x:c r="R191" s="231" t="n"/>
      <x:c r="S191" s="231" t="n"/>
      <x:c r="T191" s="231" t="n"/>
      <x:c r="U191" s="205" t="n"/>
    </x:row>
    <x:row r="192" s="202" customFormat="1" ht="25.5" customHeight="1">
      <x:c r="A192" s="231" t="inlineStr">
        <x:is>
          <x:t xml:space="preserve">Biblical People</x:t>
        </x:is>
      </x:c>
      <x:c r="B192" s="231" t="inlineStr">
        <x:is>
          <x:t xml:space="preserve">BP-290</x:t>
        </x:is>
      </x:c>
      <x:c r="C192" s="231" t="inlineStr">
        <x:is>
          <x:t xml:space="preserve">Aquila</x:t>
        </x:is>
      </x:c>
      <x:c r="D192" s="231" t="inlineStr">
        <x:is>
          <x:t xml:space="preserve">Scripture</x:t>
        </x:is>
      </x:c>
      <x:c r="E192" s="231" t="inlineStr">
        <x:is>
          <x:t xml:space="preserve">Biblical People — Shared Canon</x:t>
        </x:is>
      </x:c>
      <x:c r="F192" s="231" t="inlineStr">
        <x:is>
          <x:t xml:space="preserve">Person</x:t>
        </x:is>
      </x:c>
      <x:c r="G192" s="231" t="inlineStr">
        <x:is>
          <x:t xml:space="preserve">Husband of Priscilla, tentmaker and ministry partner of Paul.</x:t>
        </x:is>
      </x:c>
      <x:c r="H192" s="231" t="n">
        <x:v>3</x:v>
      </x:c>
      <x:c r="I192" s="231" t="inlineStr">
        <x:is>
          <x:t xml:space="preserve">3 — Significant</x:t>
        </x:is>
      </x:c>
      <x:c r="J192" s="231" t="inlineStr">
        <x:is>
          <x:t xml:space="preserve">Medium</x:t>
        </x:is>
      </x:c>
      <x:c r="K192" s="231" t="inlineStr">
        <x:is>
          <x:t xml:space="preserve">Uncommon</x:t>
        </x:is>
      </x:c>
      <x:c r="L192" s="231" t="inlineStr">
        <x:is>
          <x:t xml:space="preserve">No</x:t>
        </x:is>
      </x:c>
      <x:c r="M192" s="231" t="inlineStr">
        <x:is>
          <x:t xml:space="preserve">Acts 18; Romans 16; 1 Corinthians 16; 2 Timothy 4 | Apostolic age | Shared canon</x:t>
        </x:is>
      </x:c>
      <x:c r="N192" s="231" t="inlineStr">
        <x:is>
          <x:t xml:space="preserve">Priscilla; Paul; Apollos</x:t>
        </x:is>
      </x:c>
      <x:c r="O192" s="231" t="inlineStr">
        <x:is>
          <x:t xml:space="preserve">Idea</x:t>
        </x:is>
      </x:c>
      <x:c r="P192" s="231" t="n"/>
      <x:c r="Q192" s="231" t="inlineStr">
        <x:is>
          <x:t xml:space="preserve">Deferred from the 100-card first-pass active set; reconsider in a later expansion/deep-catalog pass.</x:t>
        </x:is>
      </x:c>
      <x:c r="R192" s="231" t="n"/>
      <x:c r="S192" s="231" t="n"/>
      <x:c r="T192" s="231" t="n"/>
      <x:c r="U192" s="205" t="n"/>
    </x:row>
    <x:row r="193" s="202" customFormat="1" ht="25.5" customHeight="1">
      <x:c r="A193" s="231" t="inlineStr">
        <x:is>
          <x:t xml:space="preserve">Biblical People</x:t>
        </x:is>
      </x:c>
      <x:c r="B193" s="231" t="inlineStr">
        <x:is>
          <x:t xml:space="preserve">BP-291</x:t>
        </x:is>
      </x:c>
      <x:c r="C193" s="231" t="inlineStr">
        <x:is>
          <x:t xml:space="preserve">Apollos</x:t>
        </x:is>
      </x:c>
      <x:c r="D193" s="231" t="inlineStr">
        <x:is>
          <x:t xml:space="preserve">Scripture</x:t>
        </x:is>
      </x:c>
      <x:c r="E193" s="231" t="inlineStr">
        <x:is>
          <x:t xml:space="preserve">Biblical People — Shared Canon</x:t>
        </x:is>
      </x:c>
      <x:c r="F193" s="231" t="inlineStr">
        <x:is>
          <x:t xml:space="preserve">Person</x:t>
        </x:is>
      </x:c>
      <x:c r="G193" s="231" t="inlineStr">
        <x:is>
          <x:t xml:space="preserve">Eloquent Alexandrian teacher whose understanding is refined by Priscilla and Aquila.</x:t>
        </x:is>
      </x:c>
      <x:c r="H193" s="231" t="n">
        <x:v>3</x:v>
      </x:c>
      <x:c r="I193" s="231" t="inlineStr">
        <x:is>
          <x:t xml:space="preserve">3 — Significant</x:t>
        </x:is>
      </x:c>
      <x:c r="J193" s="231" t="inlineStr">
        <x:is>
          <x:t xml:space="preserve">Medium</x:t>
        </x:is>
      </x:c>
      <x:c r="K193" s="231" t="inlineStr">
        <x:is>
          <x:t xml:space="preserve">Uncommon</x:t>
        </x:is>
      </x:c>
      <x:c r="L193" s="231" t="inlineStr">
        <x:is>
          <x:t xml:space="preserve">No</x:t>
        </x:is>
      </x:c>
      <x:c r="M193" s="231" t="inlineStr">
        <x:is>
          <x:t xml:space="preserve">Acts 18–19; 1 Corinthians 1–4, 16; Titus 3 | Apostolic age | Shared canon</x:t>
        </x:is>
      </x:c>
      <x:c r="N193" s="231" t="inlineStr">
        <x:is>
          <x:t xml:space="preserve">Priscilla; Aquila; Paul</x:t>
        </x:is>
      </x:c>
      <x:c r="O193" s="231" t="inlineStr">
        <x:is>
          <x:t xml:space="preserve">Idea</x:t>
        </x:is>
      </x:c>
      <x:c r="P193" s="231" t="n"/>
      <x:c r="Q193" s="231" t="inlineStr">
        <x:is>
          <x:t xml:space="preserve">Deferred from the 100-card first-pass active set; reconsider in a later expansion/deep-catalog pass.</x:t>
        </x:is>
      </x:c>
      <x:c r="R193" s="231" t="n"/>
      <x:c r="S193" s="231" t="n"/>
      <x:c r="T193" s="231" t="n"/>
      <x:c r="U193" s="205" t="n"/>
    </x:row>
    <x:row r="194" s="202" customFormat="1" ht="25.5" customHeight="1">
      <x:c r="A194" s="231" t="inlineStr">
        <x:is>
          <x:t xml:space="preserve">Biblical People</x:t>
        </x:is>
      </x:c>
      <x:c r="B194" s="231" t="inlineStr">
        <x:is>
          <x:t xml:space="preserve">BP-292</x:t>
        </x:is>
      </x:c>
      <x:c r="C194" s="231" t="inlineStr">
        <x:is>
          <x:t xml:space="preserve">Silas</x:t>
        </x:is>
      </x:c>
      <x:c r="D194" s="231" t="inlineStr">
        <x:is>
          <x:t xml:space="preserve">Scripture</x:t>
        </x:is>
      </x:c>
      <x:c r="E194" s="231" t="inlineStr">
        <x:is>
          <x:t xml:space="preserve">Biblical People — Shared Canon</x:t>
        </x:is>
      </x:c>
      <x:c r="F194" s="231" t="inlineStr">
        <x:is>
          <x:t xml:space="preserve">Person</x:t>
        </x:is>
      </x:c>
      <x:c r="G194" s="231" t="inlineStr">
        <x:is>
          <x:t xml:space="preserve">Prophet and missionary who accompanies Paul on the second missionary journey.</x:t>
        </x:is>
      </x:c>
      <x:c r="H194" s="231" t="n">
        <x:v>3</x:v>
      </x:c>
      <x:c r="I194" s="231" t="inlineStr">
        <x:is>
          <x:t xml:space="preserve">3 — Significant</x:t>
        </x:is>
      </x:c>
      <x:c r="J194" s="231" t="inlineStr">
        <x:is>
          <x:t xml:space="preserve">Medium</x:t>
        </x:is>
      </x:c>
      <x:c r="K194" s="231" t="inlineStr">
        <x:is>
          <x:t xml:space="preserve">Uncommon</x:t>
        </x:is>
      </x:c>
      <x:c r="L194" s="231" t="inlineStr">
        <x:is>
          <x:t xml:space="preserve">No</x:t>
        </x:is>
      </x:c>
      <x:c r="M194" s="231" t="inlineStr">
        <x:is>
          <x:t xml:space="preserve">Acts 15–18; 2 Corinthians 1; 1 Thessalonians 1; 1 Peter 5 | Apostolic age | Shared canon</x:t>
        </x:is>
      </x:c>
      <x:c r="N194" s="231" t="inlineStr">
        <x:is>
          <x:t xml:space="preserve">Paul; Timothy; Philippian jailer</x:t>
        </x:is>
      </x:c>
      <x:c r="O194" s="231" t="inlineStr">
        <x:is>
          <x:t xml:space="preserve">Idea</x:t>
        </x:is>
      </x:c>
      <x:c r="P194" s="231" t="n"/>
      <x:c r="Q194" s="231" t="inlineStr">
        <x:is>
          <x:t xml:space="preserve">Deferred from the 100-card first-pass active set; reconsider in a later expansion/deep-catalog pass.</x:t>
        </x:is>
      </x:c>
      <x:c r="R194" s="231" t="n"/>
      <x:c r="S194" s="231" t="n"/>
      <x:c r="T194" s="231" t="n"/>
      <x:c r="U194" s="205" t="n"/>
    </x:row>
    <x:row r="195" s="202" customFormat="1" ht="25.5" customHeight="1">
      <x:c r="A195" s="231" t="inlineStr">
        <x:is>
          <x:t xml:space="preserve">Biblical People</x:t>
        </x:is>
      </x:c>
      <x:c r="B195" s="231" t="inlineStr">
        <x:is>
          <x:t xml:space="preserve">BP-293</x:t>
        </x:is>
      </x:c>
      <x:c r="C195" s="231" t="inlineStr">
        <x:is>
          <x:t xml:space="preserve">Lydia</x:t>
        </x:is>
      </x:c>
      <x:c r="D195" s="231" t="inlineStr">
        <x:is>
          <x:t xml:space="preserve">Scripture</x:t>
        </x:is>
      </x:c>
      <x:c r="E195" s="231" t="inlineStr">
        <x:is>
          <x:t xml:space="preserve">Biblical People — Shared Canon</x:t>
        </x:is>
      </x:c>
      <x:c r="F195" s="231" t="inlineStr">
        <x:is>
          <x:t xml:space="preserve">Person</x:t>
        </x:is>
      </x:c>
      <x:c r="G195" s="231" t="inlineStr">
        <x:is>
          <x:t xml:space="preserve">Merchant in Philippi whose conversion and hospitality establish an early Christian household in Europe.</x:t>
        </x:is>
      </x:c>
      <x:c r="H195" s="231" t="n">
        <x:v>3</x:v>
      </x:c>
      <x:c r="I195" s="231" t="inlineStr">
        <x:is>
          <x:t xml:space="preserve">3 — Significant</x:t>
        </x:is>
      </x:c>
      <x:c r="J195" s="231" t="inlineStr">
        <x:is>
          <x:t xml:space="preserve">High</x:t>
        </x:is>
      </x:c>
      <x:c r="K195" s="231" t="inlineStr">
        <x:is>
          <x:t xml:space="preserve">Uncommon</x:t>
        </x:is>
      </x:c>
      <x:c r="L195" s="231" t="inlineStr">
        <x:is>
          <x:t xml:space="preserve">No</x:t>
        </x:is>
      </x:c>
      <x:c r="M195" s="231" t="inlineStr">
        <x:is>
          <x:t xml:space="preserve">Acts 16 | Apostolic age | Shared canon</x:t>
        </x:is>
      </x:c>
      <x:c r="N195" s="231" t="inlineStr">
        <x:is>
          <x:t xml:space="preserve">Paul; Silas; Philippi</x:t>
        </x:is>
      </x:c>
      <x:c r="O195" s="231" t="inlineStr">
        <x:is>
          <x:t xml:space="preserve">Idea</x:t>
        </x:is>
      </x:c>
      <x:c r="P195" s="231" t="n"/>
      <x:c r="Q195" s="231" t="inlineStr">
        <x:is>
          <x:t xml:space="preserve">Deferred from the 100-card first-pass active set; reconsider in a later expansion/deep-catalog pass.</x:t>
        </x:is>
      </x:c>
      <x:c r="R195" s="231" t="n"/>
      <x:c r="S195" s="231" t="n"/>
      <x:c r="T195" s="231" t="n"/>
      <x:c r="U195" s="205" t="n"/>
    </x:row>
    <x:row r="196" s="202" customFormat="1" ht="25.5" customHeight="1">
      <x:c r="A196" s="231" t="inlineStr">
        <x:is>
          <x:t xml:space="preserve">Biblical People</x:t>
        </x:is>
      </x:c>
      <x:c r="B196" s="231" t="inlineStr">
        <x:is>
          <x:t xml:space="preserve">BP-294</x:t>
        </x:is>
      </x:c>
      <x:c r="C196" s="231" t="inlineStr">
        <x:is>
          <x:t xml:space="preserve">Titus</x:t>
        </x:is>
      </x:c>
      <x:c r="D196" s="231" t="inlineStr">
        <x:is>
          <x:t xml:space="preserve">Scripture</x:t>
        </x:is>
      </x:c>
      <x:c r="E196" s="231" t="inlineStr">
        <x:is>
          <x:t xml:space="preserve">Biblical People — Shared Canon</x:t>
        </x:is>
      </x:c>
      <x:c r="F196" s="231" t="inlineStr">
        <x:is>
          <x:t xml:space="preserve">Person</x:t>
        </x:is>
      </x:c>
      <x:c r="G196" s="231" t="inlineStr">
        <x:is>
          <x:t xml:space="preserve">Gentile coworker of Paul entrusted with difficult assignments and addressed in the Epistle to Titus.</x:t>
        </x:is>
      </x:c>
      <x:c r="H196" s="231" t="n">
        <x:v>3</x:v>
      </x:c>
      <x:c r="I196" s="231" t="inlineStr">
        <x:is>
          <x:t xml:space="preserve">3 — Significant</x:t>
        </x:is>
      </x:c>
      <x:c r="J196" s="231" t="inlineStr">
        <x:is>
          <x:t xml:space="preserve">Medium</x:t>
        </x:is>
      </x:c>
      <x:c r="K196" s="231" t="inlineStr">
        <x:is>
          <x:t xml:space="preserve">Uncommon</x:t>
        </x:is>
      </x:c>
      <x:c r="L196" s="231" t="inlineStr">
        <x:is>
          <x:t xml:space="preserve">No</x:t>
        </x:is>
      </x:c>
      <x:c r="M196" s="231" t="inlineStr">
        <x:is>
          <x:t xml:space="preserve">2 Corinthians; Galatians 2; Titus | Apostolic age | Shared canon</x:t>
        </x:is>
      </x:c>
      <x:c r="N196" s="231" t="inlineStr">
        <x:is>
          <x:t xml:space="preserve">Paul; Corinth; Crete</x:t>
        </x:is>
      </x:c>
      <x:c r="O196" s="231" t="inlineStr">
        <x:is>
          <x:t xml:space="preserve">Idea</x:t>
        </x:is>
      </x:c>
      <x:c r="P196" s="231" t="n"/>
      <x:c r="Q196" s="231" t="inlineStr">
        <x:is>
          <x:t xml:space="preserve">Deferred from the 100-card first-pass active set; reconsider in a later expansion/deep-catalog pass.</x:t>
        </x:is>
      </x:c>
      <x:c r="R196" s="231" t="n"/>
      <x:c r="S196" s="231" t="n"/>
      <x:c r="T196" s="231" t="n"/>
      <x:c r="U196" s="205" t="n"/>
    </x:row>
    <x:row r="197" s="202" customFormat="1" ht="25.5" customHeight="1">
      <x:c r="A197" s="231" t="inlineStr">
        <x:is>
          <x:t xml:space="preserve">Biblical People</x:t>
        </x:is>
      </x:c>
      <x:c r="B197" s="231" t="inlineStr">
        <x:is>
          <x:t xml:space="preserve">BP-295</x:t>
        </x:is>
      </x:c>
      <x:c r="C197" s="231" t="inlineStr">
        <x:is>
          <x:t xml:space="preserve">Philemon</x:t>
        </x:is>
      </x:c>
      <x:c r="D197" s="231" t="inlineStr">
        <x:is>
          <x:t xml:space="preserve">Scripture</x:t>
        </x:is>
      </x:c>
      <x:c r="E197" s="231" t="inlineStr">
        <x:is>
          <x:t xml:space="preserve">Biblical People — Shared Canon</x:t>
        </x:is>
      </x:c>
      <x:c r="F197" s="231" t="inlineStr">
        <x:is>
          <x:t xml:space="preserve">Person</x:t>
        </x:is>
      </x:c>
      <x:c r="G197" s="231" t="inlineStr">
        <x:is>
          <x:t xml:space="preserve">Christian householder addressed by Paul concerning the return and reception of Onesimus.</x:t>
        </x:is>
      </x:c>
      <x:c r="H197" s="231" t="n">
        <x:v>2</x:v>
      </x:c>
      <x:c r="I197" s="231" t="inlineStr">
        <x:is>
          <x:t xml:space="preserve">2 — Supporting</x:t>
        </x:is>
      </x:c>
      <x:c r="J197" s="231" t="inlineStr">
        <x:is>
          <x:t xml:space="preserve">Medium</x:t>
        </x:is>
      </x:c>
      <x:c r="K197" s="231" t="inlineStr">
        <x:is>
          <x:t xml:space="preserve">Common</x:t>
        </x:is>
      </x:c>
      <x:c r="L197" s="231" t="inlineStr">
        <x:is>
          <x:t xml:space="preserve">No</x:t>
        </x:is>
      </x:c>
      <x:c r="M197" s="231" t="inlineStr">
        <x:is>
          <x:t xml:space="preserve">Philemon | Apostolic age | Shared canon</x:t>
        </x:is>
      </x:c>
      <x:c r="N197" s="231" t="inlineStr">
        <x:is>
          <x:t xml:space="preserve">Paul; Onesimus; Apphia; Archippus</x:t>
        </x:is>
      </x:c>
      <x:c r="O197" s="231" t="inlineStr">
        <x:is>
          <x:t xml:space="preserve">Idea</x:t>
        </x:is>
      </x:c>
      <x:c r="P197" s="231" t="n"/>
      <x:c r="Q197" s="231" t="inlineStr">
        <x:is>
          <x:t xml:space="preserve">Deferred from the 100-card first-pass active set; reconsider in a later expansion/deep-catalog pass.</x:t>
        </x:is>
      </x:c>
      <x:c r="R197" s="231" t="n"/>
      <x:c r="S197" s="231" t="n"/>
      <x:c r="T197" s="231" t="n"/>
      <x:c r="U197" s="205" t="n"/>
    </x:row>
    <x:row r="198" s="202" customFormat="1" ht="25.5" customHeight="1">
      <x:c r="A198" s="231" t="inlineStr">
        <x:is>
          <x:t xml:space="preserve">Biblical People</x:t>
        </x:is>
      </x:c>
      <x:c r="B198" s="231" t="inlineStr">
        <x:is>
          <x:t xml:space="preserve">BP-296</x:t>
        </x:is>
      </x:c>
      <x:c r="C198" s="231" t="inlineStr">
        <x:is>
          <x:t xml:space="preserve">Onesimus</x:t>
        </x:is>
      </x:c>
      <x:c r="D198" s="231" t="inlineStr">
        <x:is>
          <x:t xml:space="preserve">Scripture</x:t>
        </x:is>
      </x:c>
      <x:c r="E198" s="231" t="inlineStr">
        <x:is>
          <x:t xml:space="preserve">Biblical People — Shared Canon</x:t>
        </x:is>
      </x:c>
      <x:c r="F198" s="231" t="inlineStr">
        <x:is>
          <x:t xml:space="preserve">Person</x:t>
        </x:is>
      </x:c>
      <x:c r="G198" s="231" t="inlineStr">
        <x:is>
          <x:t xml:space="preserve">Enslaved man whose relationship with Philemon is transformed in Paul’s letter.</x:t>
        </x:is>
      </x:c>
      <x:c r="H198" s="231" t="n">
        <x:v>3</x:v>
      </x:c>
      <x:c r="I198" s="231" t="inlineStr">
        <x:is>
          <x:t xml:space="preserve">3 — Significant</x:t>
        </x:is>
      </x:c>
      <x:c r="J198" s="231" t="inlineStr">
        <x:is>
          <x:t xml:space="preserve">Medium</x:t>
        </x:is>
      </x:c>
      <x:c r="K198" s="231" t="inlineStr">
        <x:is>
          <x:t xml:space="preserve">Uncommon</x:t>
        </x:is>
      </x:c>
      <x:c r="L198" s="231" t="inlineStr">
        <x:is>
          <x:t xml:space="preserve">No</x:t>
        </x:is>
      </x:c>
      <x:c r="M198" s="231" t="inlineStr">
        <x:is>
          <x:t xml:space="preserve">Philemon; Colossians 4 | Apostolic age | Shared canon</x:t>
        </x:is>
      </x:c>
      <x:c r="N198" s="231" t="inlineStr">
        <x:is>
          <x:t xml:space="preserve">Philemon; Paul; Tychicus</x:t>
        </x:is>
      </x:c>
      <x:c r="O198" s="231" t="inlineStr">
        <x:is>
          <x:t xml:space="preserve">Idea</x:t>
        </x:is>
      </x:c>
      <x:c r="P198" s="231" t="n"/>
      <x:c r="Q198" s="231" t="inlineStr">
        <x:is>
          <x:t xml:space="preserve">Deferred from the 100-card first-pass active set; reconsider in a later expansion/deep-catalog pass.</x:t>
        </x:is>
      </x:c>
      <x:c r="R198" s="231" t="n"/>
      <x:c r="S198" s="231" t="n"/>
      <x:c r="T198" s="231" t="n"/>
      <x:c r="U198" s="205" t="n"/>
    </x:row>
    <x:row r="199" s="202" customFormat="1" ht="25.5" customHeight="1">
      <x:c r="A199" s="231" t="inlineStr">
        <x:is>
          <x:t xml:space="preserve">Biblical People</x:t>
        </x:is>
      </x:c>
      <x:c r="B199" s="231" t="inlineStr">
        <x:is>
          <x:t xml:space="preserve">BP-297</x:t>
        </x:is>
      </x:c>
      <x:c r="C199" s="231" t="inlineStr">
        <x:is>
          <x:t xml:space="preserve">Epaphroditus</x:t>
        </x:is>
      </x:c>
      <x:c r="D199" s="231" t="inlineStr">
        <x:is>
          <x:t xml:space="preserve">Scripture</x:t>
        </x:is>
      </x:c>
      <x:c r="E199" s="231" t="inlineStr">
        <x:is>
          <x:t xml:space="preserve">Biblical People — Shared Canon</x:t>
        </x:is>
      </x:c>
      <x:c r="F199" s="231" t="inlineStr">
        <x:is>
          <x:t xml:space="preserve">Person</x:t>
        </x:is>
      </x:c>
      <x:c r="G199" s="231" t="inlineStr">
        <x:is>
          <x:t xml:space="preserve">Philippian coworker who brings aid to Paul and nearly dies in service.</x:t>
        </x:is>
      </x:c>
      <x:c r="H199" s="231" t="n">
        <x:v>1</x:v>
      </x:c>
      <x:c r="I199" s="231" t="inlineStr">
        <x:is>
          <x:t xml:space="preserve">1 — Minor / Expansion</x:t>
        </x:is>
      </x:c>
      <x:c r="J199" s="231" t="inlineStr">
        <x:is>
          <x:t xml:space="preserve">Low</x:t>
        </x:is>
      </x:c>
      <x:c r="K199" s="231" t="inlineStr">
        <x:is>
          <x:t xml:space="preserve">Common</x:t>
        </x:is>
      </x:c>
      <x:c r="L199" s="231" t="inlineStr">
        <x:is>
          <x:t xml:space="preserve">No</x:t>
        </x:is>
      </x:c>
      <x:c r="M199" s="231" t="inlineStr">
        <x:is>
          <x:t xml:space="preserve">Philippians 2, 4 | Apostolic age | Shared canon</x:t>
        </x:is>
      </x:c>
      <x:c r="N199" s="231" t="inlineStr">
        <x:is>
          <x:t xml:space="preserve">Paul; Philippians</x:t>
        </x:is>
      </x:c>
      <x:c r="O199" s="231" t="inlineStr">
        <x:is>
          <x:t xml:space="preserve">Idea</x:t>
        </x:is>
      </x:c>
      <x:c r="P199" s="231" t="n"/>
      <x:c r="Q199" s="231" t="inlineStr">
        <x:is>
          <x:t xml:space="preserve">Deferred from the 100-card first-pass active set; reconsider in a later expansion/deep-catalog pass.</x:t>
        </x:is>
      </x:c>
      <x:c r="R199" s="231" t="n"/>
      <x:c r="S199" s="231" t="n"/>
      <x:c r="T199" s="231" t="n"/>
      <x:c r="U199" s="205" t="n"/>
    </x:row>
    <x:row r="200" s="202" customFormat="1" ht="25.5" customHeight="1">
      <x:c r="A200" s="231" t="inlineStr">
        <x:is>
          <x:t xml:space="preserve">Biblical People</x:t>
        </x:is>
      </x:c>
      <x:c r="B200" s="231" t="inlineStr">
        <x:is>
          <x:t xml:space="preserve">BP-298</x:t>
        </x:is>
      </x:c>
      <x:c r="C200" s="231" t="inlineStr">
        <x:is>
          <x:t xml:space="preserve">Epaphras</x:t>
        </x:is>
      </x:c>
      <x:c r="D200" s="231" t="inlineStr">
        <x:is>
          <x:t xml:space="preserve">Scripture</x:t>
        </x:is>
      </x:c>
      <x:c r="E200" s="231" t="inlineStr">
        <x:is>
          <x:t xml:space="preserve">Biblical People — Shared Canon</x:t>
        </x:is>
      </x:c>
      <x:c r="F200" s="231" t="inlineStr">
        <x:is>
          <x:t xml:space="preserve">Person</x:t>
        </x:is>
      </x:c>
      <x:c r="G200" s="231" t="inlineStr">
        <x:is>
          <x:t xml:space="preserve">Christian worker associated with Colossae, Laodicea, and Paul’s imprisonment.</x:t>
        </x:is>
      </x:c>
      <x:c r="H200" s="231" t="n">
        <x:v>1</x:v>
      </x:c>
      <x:c r="I200" s="231" t="inlineStr">
        <x:is>
          <x:t xml:space="preserve">1 — Minor / Expansion</x:t>
        </x:is>
      </x:c>
      <x:c r="J200" s="231" t="inlineStr">
        <x:is>
          <x:t xml:space="preserve">Low</x:t>
        </x:is>
      </x:c>
      <x:c r="K200" s="231" t="inlineStr">
        <x:is>
          <x:t xml:space="preserve">Common</x:t>
        </x:is>
      </x:c>
      <x:c r="L200" s="231" t="inlineStr">
        <x:is>
          <x:t xml:space="preserve">No</x:t>
        </x:is>
      </x:c>
      <x:c r="M200" s="231" t="inlineStr">
        <x:is>
          <x:t xml:space="preserve">Colossians 1, 4; Philemon | Apostolic age | Shared canon</x:t>
        </x:is>
      </x:c>
      <x:c r="N200" s="231" t="inlineStr">
        <x:is>
          <x:t xml:space="preserve">Paul; Colossians; Philemon</x:t>
        </x:is>
      </x:c>
      <x:c r="O200" s="231" t="inlineStr">
        <x:is>
          <x:t xml:space="preserve">Idea</x:t>
        </x:is>
      </x:c>
      <x:c r="P200" s="231" t="n"/>
      <x:c r="Q200" s="231" t="inlineStr">
        <x:is>
          <x:t xml:space="preserve">Deferred from the 100-card first-pass active set; reconsider in a later expansion/deep-catalog pass.</x:t>
        </x:is>
      </x:c>
      <x:c r="R200" s="231" t="n"/>
      <x:c r="S200" s="231" t="n"/>
      <x:c r="T200" s="231" t="n"/>
      <x:c r="U200" s="205" t="n"/>
    </x:row>
    <x:row r="201" s="202" customFormat="1" ht="25.5" customHeight="1">
      <x:c r="A201" s="231" t="inlineStr">
        <x:is>
          <x:t xml:space="preserve">Biblical People</x:t>
        </x:is>
      </x:c>
      <x:c r="B201" s="231" t="inlineStr">
        <x:is>
          <x:t xml:space="preserve">BP-299</x:t>
        </x:is>
      </x:c>
      <x:c r="C201" s="231" t="inlineStr">
        <x:is>
          <x:t xml:space="preserve">Tychicus</x:t>
        </x:is>
      </x:c>
      <x:c r="D201" s="231" t="inlineStr">
        <x:is>
          <x:t xml:space="preserve">Scripture</x:t>
        </x:is>
      </x:c>
      <x:c r="E201" s="231" t="inlineStr">
        <x:is>
          <x:t xml:space="preserve">Biblical People — Shared Canon</x:t>
        </x:is>
      </x:c>
      <x:c r="F201" s="231" t="inlineStr">
        <x:is>
          <x:t xml:space="preserve">Person</x:t>
        </x:is>
      </x:c>
      <x:c r="G201" s="231" t="inlineStr">
        <x:is>
          <x:t xml:space="preserve">Trusted coworker who carries messages and is repeatedly commissioned by Paul.</x:t>
        </x:is>
      </x:c>
      <x:c r="H201" s="231" t="n">
        <x:v>1</x:v>
      </x:c>
      <x:c r="I201" s="231" t="inlineStr">
        <x:is>
          <x:t xml:space="preserve">1 — Minor / Expansion</x:t>
        </x:is>
      </x:c>
      <x:c r="J201" s="231" t="inlineStr">
        <x:is>
          <x:t xml:space="preserve">Low</x:t>
        </x:is>
      </x:c>
      <x:c r="K201" s="231" t="inlineStr">
        <x:is>
          <x:t xml:space="preserve">Common</x:t>
        </x:is>
      </x:c>
      <x:c r="L201" s="231" t="inlineStr">
        <x:is>
          <x:t xml:space="preserve">No</x:t>
        </x:is>
      </x:c>
      <x:c r="M201" s="231" t="inlineStr">
        <x:is>
          <x:t xml:space="preserve">Acts 20; Ephesians 6; Colossians 4; 2 Timothy 4; Titus 3 | Apostolic age | Shared canon</x:t>
        </x:is>
      </x:c>
      <x:c r="N201" s="231" t="inlineStr">
        <x:is>
          <x:t xml:space="preserve">Paul; Onesimus; Ephesus; Colossae</x:t>
        </x:is>
      </x:c>
      <x:c r="O201" s="231" t="inlineStr">
        <x:is>
          <x:t xml:space="preserve">Idea</x:t>
        </x:is>
      </x:c>
      <x:c r="P201" s="231" t="n"/>
      <x:c r="Q201" s="231" t="inlineStr">
        <x:is>
          <x:t xml:space="preserve">Deferred from the 100-card first-pass active set; reconsider in a later expansion/deep-catalog pass.</x:t>
        </x:is>
      </x:c>
      <x:c r="R201" s="231" t="n"/>
      <x:c r="S201" s="231" t="n"/>
      <x:c r="T201" s="231" t="n"/>
      <x:c r="U201" s="205" t="n"/>
    </x:row>
    <x:row r="202" s="202" customFormat="1" ht="25.5" customHeight="1">
      <x:c r="A202" s="231" t="inlineStr">
        <x:is>
          <x:t xml:space="preserve">Biblical People</x:t>
        </x:is>
      </x:c>
      <x:c r="B202" s="231" t="inlineStr">
        <x:is>
          <x:t xml:space="preserve">BP-300</x:t>
        </x:is>
      </x:c>
      <x:c r="C202" s="231" t="inlineStr">
        <x:is>
          <x:t xml:space="preserve">Onesiphorus</x:t>
        </x:is>
      </x:c>
      <x:c r="D202" s="231" t="inlineStr">
        <x:is>
          <x:t xml:space="preserve">Scripture</x:t>
        </x:is>
      </x:c>
      <x:c r="E202" s="231" t="inlineStr">
        <x:is>
          <x:t xml:space="preserve">Biblical People — Shared Canon</x:t>
        </x:is>
      </x:c>
      <x:c r="F202" s="231" t="inlineStr">
        <x:is>
          <x:t xml:space="preserve">Person</x:t>
        </x:is>
      </x:c>
      <x:c r="G202" s="231" t="inlineStr">
        <x:is>
          <x:t xml:space="preserve">Christian praised in 2 Timothy for repeatedly refreshing Paul and not being ashamed of his chains.</x:t>
        </x:is>
      </x:c>
      <x:c r="H202" s="231" t="n">
        <x:v>1</x:v>
      </x:c>
      <x:c r="I202" s="231" t="inlineStr">
        <x:is>
          <x:t xml:space="preserve">1 — Minor / Expansion</x:t>
        </x:is>
      </x:c>
      <x:c r="J202" s="231" t="inlineStr">
        <x:is>
          <x:t xml:space="preserve">Low</x:t>
        </x:is>
      </x:c>
      <x:c r="K202" s="231" t="inlineStr">
        <x:is>
          <x:t xml:space="preserve">Common</x:t>
        </x:is>
      </x:c>
      <x:c r="L202" s="231" t="inlineStr">
        <x:is>
          <x:t xml:space="preserve">No</x:t>
        </x:is>
      </x:c>
      <x:c r="M202" s="231" t="inlineStr">
        <x:is>
          <x:t xml:space="preserve">2 Timothy 1, 4 | Apostolic age | Shared canon</x:t>
        </x:is>
      </x:c>
      <x:c r="N202" s="231" t="inlineStr">
        <x:is>
          <x:t xml:space="preserve">Paul; Ephesus</x:t>
        </x:is>
      </x:c>
      <x:c r="O202" s="231" t="inlineStr">
        <x:is>
          <x:t xml:space="preserve">Idea</x:t>
        </x:is>
      </x:c>
      <x:c r="P202" s="231" t="n"/>
      <x:c r="Q202" s="231" t="inlineStr">
        <x:is>
          <x:t xml:space="preserve">Deferred from the 100-card first-pass active set; reconsider in a later expansion/deep-catalog pass.</x:t>
        </x:is>
      </x:c>
      <x:c r="R202" s="231" t="n"/>
      <x:c r="S202" s="231" t="n"/>
      <x:c r="T202" s="231" t="n"/>
      <x:c r="U202" s="205" t="n"/>
    </x:row>
    <x:row r="203" s="202" customFormat="1" ht="25.5" customHeight="1">
      <x:c r="A203" s="231" t="inlineStr">
        <x:is>
          <x:t xml:space="preserve">Biblical People</x:t>
        </x:is>
      </x:c>
      <x:c r="B203" s="231" t="inlineStr">
        <x:is>
          <x:t xml:space="preserve">BP-301</x:t>
        </x:is>
      </x:c>
      <x:c r="C203" s="231" t="inlineStr">
        <x:is>
          <x:t xml:space="preserve">Phoebe</x:t>
        </x:is>
      </x:c>
      <x:c r="D203" s="231" t="inlineStr">
        <x:is>
          <x:t xml:space="preserve">Scripture</x:t>
        </x:is>
      </x:c>
      <x:c r="E203" s="231" t="inlineStr">
        <x:is>
          <x:t xml:space="preserve">Biblical People — Shared Canon</x:t>
        </x:is>
      </x:c>
      <x:c r="F203" s="231" t="inlineStr">
        <x:is>
          <x:t xml:space="preserve">Person</x:t>
        </x:is>
      </x:c>
      <x:c r="G203" s="231" t="inlineStr">
        <x:is>
          <x:t xml:space="preserve">Deacon/servant of the church at Cenchreae commended by Paul to the Roman Christians.</x:t>
        </x:is>
      </x:c>
      <x:c r="H203" s="231" t="n">
        <x:v>3</x:v>
      </x:c>
      <x:c r="I203" s="231" t="inlineStr">
        <x:is>
          <x:t xml:space="preserve">3 — Significant</x:t>
        </x:is>
      </x:c>
      <x:c r="J203" s="231" t="inlineStr">
        <x:is>
          <x:t xml:space="preserve">Medium</x:t>
        </x:is>
      </x:c>
      <x:c r="K203" s="231" t="inlineStr">
        <x:is>
          <x:t xml:space="preserve">Uncommon</x:t>
        </x:is>
      </x:c>
      <x:c r="L203" s="231" t="inlineStr">
        <x:is>
          <x:t xml:space="preserve">No</x:t>
        </x:is>
      </x:c>
      <x:c r="M203" s="231" t="inlineStr">
        <x:is>
          <x:t xml:space="preserve">Romans 16 | Apostolic age | Shared canon</x:t>
        </x:is>
      </x:c>
      <x:c r="N203" s="231" t="inlineStr">
        <x:is>
          <x:t xml:space="preserve">Paul; Cenchreae; Romans</x:t>
        </x:is>
      </x:c>
      <x:c r="O203" s="231" t="inlineStr">
        <x:is>
          <x:t xml:space="preserve">Idea</x:t>
        </x:is>
      </x:c>
      <x:c r="P203" s="231" t="n"/>
      <x:c r="Q203" s="231" t="inlineStr">
        <x:is>
          <x:t xml:space="preserve">Deferred from the 100-card first-pass active set; reconsider in a later expansion/deep-catalog pass.</x:t>
        </x:is>
      </x:c>
      <x:c r="R203" s="231" t="n"/>
      <x:c r="S203" s="231" t="n"/>
      <x:c r="T203" s="231" t="n"/>
      <x:c r="U203" s="205" t="n"/>
    </x:row>
    <x:row r="204" s="202" customFormat="1" ht="25.5" customHeight="1">
      <x:c r="A204" s="231" t="inlineStr">
        <x:is>
          <x:t xml:space="preserve">Biblical People</x:t>
        </x:is>
      </x:c>
      <x:c r="B204" s="231" t="inlineStr">
        <x:is>
          <x:t xml:space="preserve">BP-302</x:t>
        </x:is>
      </x:c>
      <x:c r="C204" s="231" t="inlineStr">
        <x:is>
          <x:t xml:space="preserve">Agabus</x:t>
        </x:is>
      </x:c>
      <x:c r="D204" s="231" t="inlineStr">
        <x:is>
          <x:t xml:space="preserve">Scripture</x:t>
        </x:is>
      </x:c>
      <x:c r="E204" s="231" t="inlineStr">
        <x:is>
          <x:t xml:space="preserve">Biblical People — Shared Canon</x:t>
        </x:is>
      </x:c>
      <x:c r="F204" s="231" t="inlineStr">
        <x:is>
          <x:t xml:space="preserve">Person</x:t>
        </x:is>
      </x:c>
      <x:c r="G204" s="231" t="inlineStr">
        <x:is>
          <x:t xml:space="preserve">Prophet in Acts who predicts famine and later dramatizes Paul’s coming imprisonment.</x:t>
        </x:is>
      </x:c>
      <x:c r="H204" s="231" t="n">
        <x:v>2</x:v>
      </x:c>
      <x:c r="I204" s="231" t="inlineStr">
        <x:is>
          <x:t xml:space="preserve">2 — Supporting</x:t>
        </x:is>
      </x:c>
      <x:c r="J204" s="231" t="inlineStr">
        <x:is>
          <x:t xml:space="preserve">Medium</x:t>
        </x:is>
      </x:c>
      <x:c r="K204" s="231" t="inlineStr">
        <x:is>
          <x:t xml:space="preserve">Common</x:t>
        </x:is>
      </x:c>
      <x:c r="L204" s="231" t="inlineStr">
        <x:is>
          <x:t xml:space="preserve">No</x:t>
        </x:is>
      </x:c>
      <x:c r="M204" s="231" t="inlineStr">
        <x:is>
          <x:t xml:space="preserve">Acts 11, 21 | Apostolic age | Shared canon</x:t>
        </x:is>
      </x:c>
      <x:c r="N204" s="231" t="inlineStr">
        <x:is>
          <x:t xml:space="preserve">Paul; Antioch; Jerusalem</x:t>
        </x:is>
      </x:c>
      <x:c r="O204" s="231" t="inlineStr">
        <x:is>
          <x:t xml:space="preserve">Idea</x:t>
        </x:is>
      </x:c>
      <x:c r="P204" s="231" t="n"/>
      <x:c r="Q204" s="231" t="inlineStr">
        <x:is>
          <x:t xml:space="preserve">Deferred from the 100-card first-pass active set; reconsider in a later expansion/deep-catalog pass.</x:t>
        </x:is>
      </x:c>
      <x:c r="R204" s="231" t="n"/>
      <x:c r="S204" s="231" t="n"/>
      <x:c r="T204" s="231" t="n"/>
      <x:c r="U204" s="205" t="n"/>
    </x:row>
    <x:row r="205" s="202" customFormat="1" ht="25.5" customHeight="1">
      <x:c r="A205" s="231" t="inlineStr">
        <x:is>
          <x:t xml:space="preserve">Biblical People</x:t>
        </x:is>
      </x:c>
      <x:c r="B205" s="231" t="inlineStr">
        <x:is>
          <x:t xml:space="preserve">BP-303</x:t>
        </x:is>
      </x:c>
      <x:c r="C205" s="231" t="inlineStr">
        <x:is>
          <x:t xml:space="preserve">Aristarchus</x:t>
        </x:is>
      </x:c>
      <x:c r="D205" s="231" t="inlineStr">
        <x:is>
          <x:t xml:space="preserve">Scripture</x:t>
        </x:is>
      </x:c>
      <x:c r="E205" s="231" t="inlineStr">
        <x:is>
          <x:t xml:space="preserve">Biblical People — Shared Canon</x:t>
        </x:is>
      </x:c>
      <x:c r="F205" s="231" t="inlineStr">
        <x:is>
          <x:t xml:space="preserve">Person</x:t>
        </x:is>
      </x:c>
      <x:c r="G205" s="231" t="inlineStr">
        <x:is>
          <x:t xml:space="preserve">Macedonian coworker who travels with Paul and is later called a fellow prisoner.</x:t>
        </x:is>
      </x:c>
      <x:c r="H205" s="231" t="n">
        <x:v>2</x:v>
      </x:c>
      <x:c r="I205" s="231" t="inlineStr">
        <x:is>
          <x:t xml:space="preserve">2 — Supporting</x:t>
        </x:is>
      </x:c>
      <x:c r="J205" s="231" t="inlineStr">
        <x:is>
          <x:t xml:space="preserve">Medium</x:t>
        </x:is>
      </x:c>
      <x:c r="K205" s="231" t="inlineStr">
        <x:is>
          <x:t xml:space="preserve">Common</x:t>
        </x:is>
      </x:c>
      <x:c r="L205" s="231" t="inlineStr">
        <x:is>
          <x:t xml:space="preserve">No</x:t>
        </x:is>
      </x:c>
      <x:c r="M205" s="231" t="inlineStr">
        <x:is>
          <x:t xml:space="preserve">Acts 19–27; Colossians 4; Philemon | Apostolic age | Shared canon</x:t>
        </x:is>
      </x:c>
      <x:c r="N205" s="231" t="inlineStr">
        <x:is>
          <x:t xml:space="preserve">Paul; Ephesus; voyage to Rome</x:t>
        </x:is>
      </x:c>
      <x:c r="O205" s="231" t="inlineStr">
        <x:is>
          <x:t xml:space="preserve">Idea</x:t>
        </x:is>
      </x:c>
      <x:c r="P205" s="231" t="n"/>
      <x:c r="Q205" s="231" t="inlineStr">
        <x:is>
          <x:t xml:space="preserve">Deferred from the 100-card first-pass active set; reconsider in a later expansion/deep-catalog pass.</x:t>
        </x:is>
      </x:c>
      <x:c r="R205" s="231" t="n"/>
      <x:c r="S205" s="231" t="n"/>
      <x:c r="T205" s="231" t="n"/>
      <x:c r="U205" s="205" t="n"/>
    </x:row>
    <x:row r="206" s="202" customFormat="1" ht="25.5" customHeight="1">
      <x:c r="A206" s="231" t="inlineStr">
        <x:is>
          <x:t xml:space="preserve">Biblical People</x:t>
        </x:is>
      </x:c>
      <x:c r="B206" s="231" t="inlineStr">
        <x:is>
          <x:t xml:space="preserve">BP-304</x:t>
        </x:is>
      </x:c>
      <x:c r="C206" s="231" t="inlineStr">
        <x:is>
          <x:t xml:space="preserve">Eutychus</x:t>
        </x:is>
      </x:c>
      <x:c r="D206" s="231" t="inlineStr">
        <x:is>
          <x:t xml:space="preserve">Scripture</x:t>
        </x:is>
      </x:c>
      <x:c r="E206" s="231" t="inlineStr">
        <x:is>
          <x:t xml:space="preserve">Biblical People — Shared Canon</x:t>
        </x:is>
      </x:c>
      <x:c r="F206" s="231" t="inlineStr">
        <x:is>
          <x:t xml:space="preserve">Person</x:t>
        </x:is>
      </x:c>
      <x:c r="G206" s="231" t="inlineStr">
        <x:is>
          <x:t xml:space="preserve">Young man who falls from a window during Paul’s long teaching and is restored to life.</x:t>
        </x:is>
      </x:c>
      <x:c r="H206" s="231" t="n">
        <x:v>2</x:v>
      </x:c>
      <x:c r="I206" s="231" t="inlineStr">
        <x:is>
          <x:t xml:space="preserve">2 — Supporting</x:t>
        </x:is>
      </x:c>
      <x:c r="J206" s="231" t="inlineStr">
        <x:is>
          <x:t xml:space="preserve">Medium</x:t>
        </x:is>
      </x:c>
      <x:c r="K206" s="231" t="inlineStr">
        <x:is>
          <x:t xml:space="preserve">Common</x:t>
        </x:is>
      </x:c>
      <x:c r="L206" s="231" t="inlineStr">
        <x:is>
          <x:t xml:space="preserve">No</x:t>
        </x:is>
      </x:c>
      <x:c r="M206" s="231" t="inlineStr">
        <x:is>
          <x:t xml:space="preserve">Acts 20 | Apostolic age | Shared canon</x:t>
        </x:is>
      </x:c>
      <x:c r="N206" s="231" t="inlineStr">
        <x:is>
          <x:t xml:space="preserve">Paul; Troas</x:t>
        </x:is>
      </x:c>
      <x:c r="O206" s="231" t="inlineStr">
        <x:is>
          <x:t xml:space="preserve">Idea</x:t>
        </x:is>
      </x:c>
      <x:c r="P206" s="231" t="n"/>
      <x:c r="Q206" s="231" t="inlineStr">
        <x:is>
          <x:t xml:space="preserve">Deferred from the 100-card first-pass active set; reconsider in a later expansion/deep-catalog pass.</x:t>
        </x:is>
      </x:c>
      <x:c r="R206" s="231" t="n"/>
      <x:c r="S206" s="231" t="n"/>
      <x:c r="T206" s="231" t="n"/>
      <x:c r="U206" s="205" t="n"/>
    </x:row>
    <x:row r="207" s="202" customFormat="1" ht="25.5" customHeight="1">
      <x:c r="A207" s="231" t="inlineStr">
        <x:is>
          <x:t xml:space="preserve">Biblical People</x:t>
        </x:is>
      </x:c>
      <x:c r="B207" s="231" t="inlineStr">
        <x:is>
          <x:t xml:space="preserve">BP-305</x:t>
        </x:is>
      </x:c>
      <x:c r="C207" s="231" t="inlineStr">
        <x:is>
          <x:t xml:space="preserve">Demas</x:t>
        </x:is>
      </x:c>
      <x:c r="D207" s="231" t="inlineStr">
        <x:is>
          <x:t xml:space="preserve">Scripture</x:t>
        </x:is>
      </x:c>
      <x:c r="E207" s="231" t="inlineStr">
        <x:is>
          <x:t xml:space="preserve">Biblical People — Shared Canon</x:t>
        </x:is>
      </x:c>
      <x:c r="F207" s="231" t="inlineStr">
        <x:is>
          <x:t xml:space="preserve">Person</x:t>
        </x:is>
      </x:c>
      <x:c r="G207" s="231" t="inlineStr">
        <x:is>
          <x:t xml:space="preserve">Coworker named in earlier letters who later deserts Paul because of love for the present world.</x:t>
        </x:is>
      </x:c>
      <x:c r="H207" s="231" t="n">
        <x:v>2</x:v>
      </x:c>
      <x:c r="I207" s="231" t="inlineStr">
        <x:is>
          <x:t xml:space="preserve">2 — Supporting</x:t>
        </x:is>
      </x:c>
      <x:c r="J207" s="231" t="inlineStr">
        <x:is>
          <x:t xml:space="preserve">Medium</x:t>
        </x:is>
      </x:c>
      <x:c r="K207" s="231" t="inlineStr">
        <x:is>
          <x:t xml:space="preserve">Common</x:t>
        </x:is>
      </x:c>
      <x:c r="L207" s="231" t="inlineStr">
        <x:is>
          <x:t xml:space="preserve">No</x:t>
        </x:is>
      </x:c>
      <x:c r="M207" s="231" t="inlineStr">
        <x:is>
          <x:t xml:space="preserve">Colossians 4; Philemon; 2 Timothy 4 | Apostolic age | Shared canon</x:t>
        </x:is>
      </x:c>
      <x:c r="N207" s="231" t="inlineStr">
        <x:is>
          <x:t xml:space="preserve">Paul; Luke</x:t>
        </x:is>
      </x:c>
      <x:c r="O207" s="231" t="inlineStr">
        <x:is>
          <x:t xml:space="preserve">Idea</x:t>
        </x:is>
      </x:c>
      <x:c r="P207" s="231" t="n"/>
      <x:c r="Q207" s="231" t="inlineStr">
        <x:is>
          <x:t xml:space="preserve">Deferred from the 100-card first-pass active set; reconsider in a later expansion/deep-catalog pass.</x:t>
        </x:is>
      </x:c>
      <x:c r="R207" s="231" t="n"/>
      <x:c r="S207" s="231" t="n"/>
      <x:c r="T207" s="231" t="n"/>
      <x:c r="U207" s="205" t="n"/>
    </x:row>
    <x:row r="208" s="202" customFormat="1" ht="25.5" customHeight="1">
      <x:c r="A208" s="231" t="inlineStr">
        <x:is>
          <x:t xml:space="preserve">Biblical People</x:t>
        </x:is>
      </x:c>
      <x:c r="B208" s="231" t="inlineStr">
        <x:is>
          <x:t xml:space="preserve">BP-306</x:t>
        </x:is>
      </x:c>
      <x:c r="C208" s="231" t="inlineStr">
        <x:is>
          <x:t xml:space="preserve">Sergius Paulus</x:t>
        </x:is>
      </x:c>
      <x:c r="D208" s="231" t="inlineStr">
        <x:is>
          <x:t xml:space="preserve">Scripture</x:t>
        </x:is>
      </x:c>
      <x:c r="E208" s="231" t="inlineStr">
        <x:is>
          <x:t xml:space="preserve">Biblical People — Shared Canon</x:t>
        </x:is>
      </x:c>
      <x:c r="F208" s="231" t="inlineStr">
        <x:is>
          <x:t xml:space="preserve">Person</x:t>
        </x:is>
      </x:c>
      <x:c r="G208" s="231" t="inlineStr">
        <x:is>
          <x:t xml:space="preserve">Roman proconsul of Cyprus who believes after Paul confronts Elymas.</x:t>
        </x:is>
      </x:c>
      <x:c r="H208" s="231" t="n">
        <x:v>1</x:v>
      </x:c>
      <x:c r="I208" s="231" t="inlineStr">
        <x:is>
          <x:t xml:space="preserve">1 — Minor / Expansion</x:t>
        </x:is>
      </x:c>
      <x:c r="J208" s="231" t="inlineStr">
        <x:is>
          <x:t xml:space="preserve">Low</x:t>
        </x:is>
      </x:c>
      <x:c r="K208" s="231" t="inlineStr">
        <x:is>
          <x:t xml:space="preserve">Common</x:t>
        </x:is>
      </x:c>
      <x:c r="L208" s="231" t="inlineStr">
        <x:is>
          <x:t xml:space="preserve">No</x:t>
        </x:is>
      </x:c>
      <x:c r="M208" s="231" t="inlineStr">
        <x:is>
          <x:t xml:space="preserve">Acts 13 | Apostolic age | Shared canon</x:t>
        </x:is>
      </x:c>
      <x:c r="N208" s="231" t="inlineStr">
        <x:is>
          <x:t xml:space="preserve">Paul; Barnabas; Elymas</x:t>
        </x:is>
      </x:c>
      <x:c r="O208" s="231" t="inlineStr">
        <x:is>
          <x:t xml:space="preserve">Idea</x:t>
        </x:is>
      </x:c>
      <x:c r="P208" s="231" t="n"/>
      <x:c r="Q208" s="231" t="inlineStr">
        <x:is>
          <x:t xml:space="preserve">Deferred from the 100-card first-pass active set; reconsider in a later expansion/deep-catalog pass.</x:t>
        </x:is>
      </x:c>
      <x:c r="R208" s="231" t="n"/>
      <x:c r="S208" s="231" t="n"/>
      <x:c r="T208" s="231" t="n"/>
      <x:c r="U208" s="205" t="n"/>
    </x:row>
    <x:row r="209" s="202" customFormat="1" ht="25.5" customHeight="1">
      <x:c r="A209" s="231" t="inlineStr">
        <x:is>
          <x:t xml:space="preserve">Biblical People</x:t>
        </x:is>
      </x:c>
      <x:c r="B209" s="231" t="inlineStr">
        <x:is>
          <x:t xml:space="preserve">BP-307</x:t>
        </x:is>
      </x:c>
      <x:c r="C209" s="231" t="inlineStr">
        <x:is>
          <x:t xml:space="preserve">Elymas (Bar-Jesus)</x:t>
        </x:is>
      </x:c>
      <x:c r="D209" s="231" t="inlineStr">
        <x:is>
          <x:t xml:space="preserve">Scripture</x:t>
        </x:is>
      </x:c>
      <x:c r="E209" s="231" t="inlineStr">
        <x:is>
          <x:t xml:space="preserve">Biblical People — Shared Canon</x:t>
        </x:is>
      </x:c>
      <x:c r="F209" s="231" t="inlineStr">
        <x:is>
          <x:t xml:space="preserve">Person</x:t>
        </x:is>
      </x:c>
      <x:c r="G209" s="231" t="inlineStr">
        <x:is>
          <x:t xml:space="preserve">Magician and false prophet who opposes Paul before Sergius Paulus and is struck blind.</x:t>
        </x:is>
      </x:c>
      <x:c r="H209" s="231" t="n">
        <x:v>1</x:v>
      </x:c>
      <x:c r="I209" s="231" t="inlineStr">
        <x:is>
          <x:t xml:space="preserve">1 — Minor / Expansion</x:t>
        </x:is>
      </x:c>
      <x:c r="J209" s="231" t="inlineStr">
        <x:is>
          <x:t xml:space="preserve">Low</x:t>
        </x:is>
      </x:c>
      <x:c r="K209" s="231" t="inlineStr">
        <x:is>
          <x:t xml:space="preserve">Common</x:t>
        </x:is>
      </x:c>
      <x:c r="L209" s="231" t="inlineStr">
        <x:is>
          <x:t xml:space="preserve">No</x:t>
        </x:is>
      </x:c>
      <x:c r="M209" s="231" t="inlineStr">
        <x:is>
          <x:t xml:space="preserve">Acts 13 | Apostolic age | Shared canon</x:t>
        </x:is>
      </x:c>
      <x:c r="N209" s="231" t="inlineStr">
        <x:is>
          <x:t xml:space="preserve">Paul; Barnabas; Sergius Paulus</x:t>
        </x:is>
      </x:c>
      <x:c r="O209" s="231" t="inlineStr">
        <x:is>
          <x:t xml:space="preserve">Idea</x:t>
        </x:is>
      </x:c>
      <x:c r="P209" s="231" t="n"/>
      <x:c r="Q209" s="231" t="inlineStr">
        <x:is>
          <x:t xml:space="preserve">Deferred from the 100-card first-pass active set; reconsider in a later expansion/deep-catalog pass.</x:t>
        </x:is>
      </x:c>
      <x:c r="R209" s="231" t="n"/>
      <x:c r="S209" s="231" t="n"/>
      <x:c r="T209" s="231" t="n"/>
      <x:c r="U209" s="205" t="n"/>
    </x:row>
    <x:row r="210" s="202" customFormat="1" ht="25.5" customHeight="1">
      <x:c r="A210" s="231" t="inlineStr">
        <x:is>
          <x:t xml:space="preserve">Biblical People</x:t>
        </x:is>
      </x:c>
      <x:c r="B210" s="231" t="inlineStr">
        <x:is>
          <x:t xml:space="preserve">BP-308</x:t>
        </x:is>
      </x:c>
      <x:c r="C210" s="231" t="inlineStr">
        <x:is>
          <x:t xml:space="preserve">Gallio</x:t>
        </x:is>
      </x:c>
      <x:c r="D210" s="231" t="inlineStr">
        <x:is>
          <x:t xml:space="preserve">Scripture</x:t>
        </x:is>
      </x:c>
      <x:c r="E210" s="231" t="inlineStr">
        <x:is>
          <x:t xml:space="preserve">Biblical People — Shared Canon</x:t>
        </x:is>
      </x:c>
      <x:c r="F210" s="231" t="inlineStr">
        <x:is>
          <x:t xml:space="preserve">Person</x:t>
        </x:is>
      </x:c>
      <x:c r="G210" s="231" t="inlineStr">
        <x:is>
          <x:t xml:space="preserve">Roman proconsul who dismisses charges against Paul in Corinth as an internal religious dispute.</x:t>
        </x:is>
      </x:c>
      <x:c r="H210" s="231" t="n">
        <x:v>1</x:v>
      </x:c>
      <x:c r="I210" s="231" t="inlineStr">
        <x:is>
          <x:t xml:space="preserve">1 — Minor / Expansion</x:t>
        </x:is>
      </x:c>
      <x:c r="J210" s="231" t="inlineStr">
        <x:is>
          <x:t xml:space="preserve">Low</x:t>
        </x:is>
      </x:c>
      <x:c r="K210" s="231" t="inlineStr">
        <x:is>
          <x:t xml:space="preserve">Common</x:t>
        </x:is>
      </x:c>
      <x:c r="L210" s="231" t="inlineStr">
        <x:is>
          <x:t xml:space="preserve">No</x:t>
        </x:is>
      </x:c>
      <x:c r="M210" s="231" t="inlineStr">
        <x:is>
          <x:t xml:space="preserve">Acts 18 | Apostolic age | Shared canon</x:t>
        </x:is>
      </x:c>
      <x:c r="N210" s="231" t="inlineStr">
        <x:is>
          <x:t xml:space="preserve">Paul; Sosthenes; Corinth</x:t>
        </x:is>
      </x:c>
      <x:c r="O210" s="231" t="inlineStr">
        <x:is>
          <x:t xml:space="preserve">Idea</x:t>
        </x:is>
      </x:c>
      <x:c r="P210" s="231" t="n"/>
      <x:c r="Q210" s="231" t="inlineStr">
        <x:is>
          <x:t xml:space="preserve">Deferred from the 100-card first-pass active set; reconsider in a later expansion/deep-catalog pass.</x:t>
        </x:is>
      </x:c>
      <x:c r="R210" s="231" t="n"/>
      <x:c r="S210" s="231" t="n"/>
      <x:c r="T210" s="231" t="n"/>
      <x:c r="U210" s="205" t="n"/>
    </x:row>
    <x:row r="211" s="202" customFormat="1" ht="25.5" customHeight="1">
      <x:c r="A211" s="231" t="inlineStr">
        <x:is>
          <x:t xml:space="preserve">Biblical People</x:t>
        </x:is>
      </x:c>
      <x:c r="B211" s="231" t="inlineStr">
        <x:is>
          <x:t xml:space="preserve">BP-309</x:t>
        </x:is>
      </x:c>
      <x:c r="C211" s="231" t="inlineStr">
        <x:is>
          <x:t xml:space="preserve">Antonius Felix</x:t>
        </x:is>
      </x:c>
      <x:c r="D211" s="231" t="inlineStr">
        <x:is>
          <x:t xml:space="preserve">Scripture</x:t>
        </x:is>
      </x:c>
      <x:c r="E211" s="231" t="inlineStr">
        <x:is>
          <x:t xml:space="preserve">Biblical People — Shared Canon</x:t>
        </x:is>
      </x:c>
      <x:c r="F211" s="231" t="inlineStr">
        <x:is>
          <x:t xml:space="preserve">Person</x:t>
        </x:is>
      </x:c>
      <x:c r="G211" s="231" t="inlineStr">
        <x:is>
          <x:t xml:space="preserve">Roman governor who hears Paul’s case and keeps him imprisoned for two years.</x:t>
        </x:is>
      </x:c>
      <x:c r="H211" s="231" t="n">
        <x:v>1</x:v>
      </x:c>
      <x:c r="I211" s="231" t="inlineStr">
        <x:is>
          <x:t xml:space="preserve">1 — Minor / Expansion</x:t>
        </x:is>
      </x:c>
      <x:c r="J211" s="231" t="inlineStr">
        <x:is>
          <x:t xml:space="preserve">Low</x:t>
        </x:is>
      </x:c>
      <x:c r="K211" s="231" t="inlineStr">
        <x:is>
          <x:t xml:space="preserve">Common</x:t>
        </x:is>
      </x:c>
      <x:c r="L211" s="231" t="inlineStr">
        <x:is>
          <x:t xml:space="preserve">No</x:t>
        </x:is>
      </x:c>
      <x:c r="M211" s="231" t="inlineStr">
        <x:is>
          <x:t xml:space="preserve">Acts 23–24 | Apostolic age | Shared canon</x:t>
        </x:is>
      </x:c>
      <x:c r="N211" s="231" t="inlineStr">
        <x:is>
          <x:t xml:space="preserve">Paul; Drusilla; Porcius Festus</x:t>
        </x:is>
      </x:c>
      <x:c r="O211" s="231" t="inlineStr">
        <x:is>
          <x:t xml:space="preserve">Idea</x:t>
        </x:is>
      </x:c>
      <x:c r="P211" s="231" t="n"/>
      <x:c r="Q211" s="231" t="inlineStr">
        <x:is>
          <x:t xml:space="preserve">Deferred from the 100-card first-pass active set; reconsider in a later expansion/deep-catalog pass.</x:t>
        </x:is>
      </x:c>
      <x:c r="R211" s="231" t="n"/>
      <x:c r="S211" s="231" t="n"/>
      <x:c r="T211" s="231" t="n"/>
      <x:c r="U211" s="205" t="n"/>
    </x:row>
    <x:row r="212" s="202" customFormat="1" ht="25.5" customHeight="1">
      <x:c r="A212" s="231" t="inlineStr">
        <x:is>
          <x:t xml:space="preserve">Biblical People</x:t>
        </x:is>
      </x:c>
      <x:c r="B212" s="231" t="inlineStr">
        <x:is>
          <x:t xml:space="preserve">BP-310</x:t>
        </x:is>
      </x:c>
      <x:c r="C212" s="231" t="inlineStr">
        <x:is>
          <x:t xml:space="preserve">Porcius Festus</x:t>
        </x:is>
      </x:c>
      <x:c r="D212" s="231" t="inlineStr">
        <x:is>
          <x:t xml:space="preserve">Scripture</x:t>
        </x:is>
      </x:c>
      <x:c r="E212" s="231" t="inlineStr">
        <x:is>
          <x:t xml:space="preserve">Biblical People — Shared Canon</x:t>
        </x:is>
      </x:c>
      <x:c r="F212" s="231" t="inlineStr">
        <x:is>
          <x:t xml:space="preserve">Person</x:t>
        </x:is>
      </x:c>
      <x:c r="G212" s="231" t="inlineStr">
        <x:is>
          <x:t xml:space="preserve">Roman governor who succeeds Felix and handles Paul’s appeal to Caesar.</x:t>
        </x:is>
      </x:c>
      <x:c r="H212" s="231" t="n">
        <x:v>1</x:v>
      </x:c>
      <x:c r="I212" s="231" t="inlineStr">
        <x:is>
          <x:t xml:space="preserve">1 — Minor / Expansion</x:t>
        </x:is>
      </x:c>
      <x:c r="J212" s="231" t="inlineStr">
        <x:is>
          <x:t xml:space="preserve">Low</x:t>
        </x:is>
      </x:c>
      <x:c r="K212" s="231" t="inlineStr">
        <x:is>
          <x:t xml:space="preserve">Common</x:t>
        </x:is>
      </x:c>
      <x:c r="L212" s="231" t="inlineStr">
        <x:is>
          <x:t xml:space="preserve">No</x:t>
        </x:is>
      </x:c>
      <x:c r="M212" s="231" t="inlineStr">
        <x:is>
          <x:t xml:space="preserve">Acts 24–26 | Apostolic age | Shared canon</x:t>
        </x:is>
      </x:c>
      <x:c r="N212" s="231" t="inlineStr">
        <x:is>
          <x:t xml:space="preserve">Paul; Felix; Herod Agrippa II</x:t>
        </x:is>
      </x:c>
      <x:c r="O212" s="231" t="inlineStr">
        <x:is>
          <x:t xml:space="preserve">Idea</x:t>
        </x:is>
      </x:c>
      <x:c r="P212" s="231" t="n"/>
      <x:c r="Q212" s="231" t="inlineStr">
        <x:is>
          <x:t xml:space="preserve">Deferred from the 100-card first-pass active set; reconsider in a later expansion/deep-catalog pass.</x:t>
        </x:is>
      </x:c>
      <x:c r="R212" s="231" t="n"/>
      <x:c r="S212" s="231" t="n"/>
      <x:c r="T212" s="231" t="n"/>
      <x:c r="U212" s="205" t="n"/>
    </x:row>
    <x:row r="213" s="202" customFormat="1" ht="25.5" customHeight="1">
      <x:c r="A213" s="231" t="inlineStr">
        <x:is>
          <x:t xml:space="preserve">Biblical People</x:t>
        </x:is>
      </x:c>
      <x:c r="B213" s="231" t="inlineStr">
        <x:is>
          <x:t xml:space="preserve">BP-311</x:t>
        </x:is>
      </x:c>
      <x:c r="C213" s="231" t="inlineStr">
        <x:is>
          <x:t xml:space="preserve">Herod Agrippa I</x:t>
        </x:is>
      </x:c>
      <x:c r="D213" s="231" t="inlineStr">
        <x:is>
          <x:t xml:space="preserve">Scripture</x:t>
        </x:is>
      </x:c>
      <x:c r="E213" s="231" t="inlineStr">
        <x:is>
          <x:t xml:space="preserve">Biblical People — Shared Canon</x:t>
        </x:is>
      </x:c>
      <x:c r="F213" s="231" t="inlineStr">
        <x:is>
          <x:t xml:space="preserve">Person</x:t>
        </x:is>
      </x:c>
      <x:c r="G213" s="231" t="inlineStr">
        <x:is>
          <x:t xml:space="preserve">Herodian king who persecutes the Jerusalem church, executes James, imprisons Peter, and later dies dramatically.</x:t>
        </x:is>
      </x:c>
      <x:c r="H213" s="231" t="n">
        <x:v>2</x:v>
      </x:c>
      <x:c r="I213" s="231" t="inlineStr">
        <x:is>
          <x:t xml:space="preserve">2 — Supporting</x:t>
        </x:is>
      </x:c>
      <x:c r="J213" s="231" t="inlineStr">
        <x:is>
          <x:t xml:space="preserve">Medium</x:t>
        </x:is>
      </x:c>
      <x:c r="K213" s="231" t="inlineStr">
        <x:is>
          <x:t xml:space="preserve">Common</x:t>
        </x:is>
      </x:c>
      <x:c r="L213" s="231" t="inlineStr">
        <x:is>
          <x:t xml:space="preserve">No</x:t>
        </x:is>
      </x:c>
      <x:c r="M213" s="231" t="inlineStr">
        <x:is>
          <x:t xml:space="preserve">Acts 12 | Apostolic age | Shared canon</x:t>
        </x:is>
      </x:c>
      <x:c r="N213" s="231" t="inlineStr">
        <x:is>
          <x:t xml:space="preserve">James son of Zebedee; Peter; Herodian dynasty</x:t>
        </x:is>
      </x:c>
      <x:c r="O213" s="231" t="inlineStr">
        <x:is>
          <x:t xml:space="preserve">Idea</x:t>
        </x:is>
      </x:c>
      <x:c r="P213" s="231" t="n"/>
      <x:c r="Q213" s="231" t="inlineStr">
        <x:is>
          <x:t xml:space="preserve">Deferred from the 100-card first-pass active set; reconsider in a later expansion/deep-catalog pass.</x:t>
        </x:is>
      </x:c>
      <x:c r="R213" s="231" t="n"/>
      <x:c r="S213" s="231" t="n"/>
      <x:c r="T213" s="231" t="n"/>
      <x:c r="U213" s="205" t="n"/>
    </x:row>
    <x:row r="214" s="202" customFormat="1" ht="25.5" customHeight="1">
      <x:c r="A214" s="231" t="inlineStr">
        <x:is>
          <x:t xml:space="preserve">Biblical People</x:t>
        </x:is>
      </x:c>
      <x:c r="B214" s="231" t="inlineStr">
        <x:is>
          <x:t xml:space="preserve">BP-312</x:t>
        </x:is>
      </x:c>
      <x:c r="C214" s="231" t="inlineStr">
        <x:is>
          <x:t xml:space="preserve">Herod Agrippa II</x:t>
        </x:is>
      </x:c>
      <x:c r="D214" s="231" t="inlineStr">
        <x:is>
          <x:t xml:space="preserve">Scripture</x:t>
        </x:is>
      </x:c>
      <x:c r="E214" s="231" t="inlineStr">
        <x:is>
          <x:t xml:space="preserve">Biblical People — Shared Canon</x:t>
        </x:is>
      </x:c>
      <x:c r="F214" s="231" t="inlineStr">
        <x:is>
          <x:t xml:space="preserve">Person</x:t>
        </x:is>
      </x:c>
      <x:c r="G214" s="231" t="inlineStr">
        <x:is>
          <x:t xml:space="preserve">Herodian ruler who hears Paul’s defense before his journey to Rome.</x:t>
        </x:is>
      </x:c>
      <x:c r="H214" s="231" t="n">
        <x:v>2</x:v>
      </x:c>
      <x:c r="I214" s="231" t="inlineStr">
        <x:is>
          <x:t xml:space="preserve">2 — Supporting</x:t>
        </x:is>
      </x:c>
      <x:c r="J214" s="231" t="inlineStr">
        <x:is>
          <x:t xml:space="preserve">Medium</x:t>
        </x:is>
      </x:c>
      <x:c r="K214" s="231" t="inlineStr">
        <x:is>
          <x:t xml:space="preserve">Common</x:t>
        </x:is>
      </x:c>
      <x:c r="L214" s="231" t="inlineStr">
        <x:is>
          <x:t xml:space="preserve">No</x:t>
        </x:is>
      </x:c>
      <x:c r="M214" s="231" t="inlineStr">
        <x:is>
          <x:t xml:space="preserve">Acts 25–26 | Apostolic age | Shared canon</x:t>
        </x:is>
      </x:c>
      <x:c r="N214" s="231" t="inlineStr">
        <x:is>
          <x:t xml:space="preserve">Paul; Bernice; Porcius Festus</x:t>
        </x:is>
      </x:c>
      <x:c r="O214" s="231" t="inlineStr">
        <x:is>
          <x:t xml:space="preserve">Idea</x:t>
        </x:is>
      </x:c>
      <x:c r="P214" s="231" t="n"/>
      <x:c r="Q214" s="231" t="inlineStr">
        <x:is>
          <x:t xml:space="preserve">Deferred from the 100-card first-pass active set; reconsider in a later expansion/deep-catalog pass.</x:t>
        </x:is>
      </x:c>
      <x:c r="R214" s="231" t="n"/>
      <x:c r="S214" s="231" t="n"/>
      <x:c r="T214" s="231" t="n"/>
      <x:c r="U214" s="205" t="n"/>
    </x:row>
    <x:row r="215" s="202" customFormat="1" ht="25.5" customHeight="1">
      <x:c r="A215" s="231" t="inlineStr">
        <x:is>
          <x:t xml:space="preserve">Biblical People</x:t>
        </x:is>
      </x:c>
      <x:c r="B215" s="231" t="inlineStr">
        <x:is>
          <x:t xml:space="preserve">BP-313</x:t>
        </x:is>
      </x:c>
      <x:c r="C215" s="231" t="inlineStr">
        <x:is>
          <x:t xml:space="preserve">Bernice</x:t>
        </x:is>
      </x:c>
      <x:c r="D215" s="231" t="inlineStr">
        <x:is>
          <x:t xml:space="preserve">Scripture</x:t>
        </x:is>
      </x:c>
      <x:c r="E215" s="231" t="inlineStr">
        <x:is>
          <x:t xml:space="preserve">Biblical People — Shared Canon</x:t>
        </x:is>
      </x:c>
      <x:c r="F215" s="231" t="inlineStr">
        <x:is>
          <x:t xml:space="preserve">Person</x:t>
        </x:is>
      </x:c>
      <x:c r="G215" s="231" t="inlineStr">
        <x:is>
          <x:t xml:space="preserve">Sister and companion of Agrippa II who is present for Paul’s defense in Acts 25–26.</x:t>
        </x:is>
      </x:c>
      <x:c r="H215" s="231" t="n">
        <x:v>1</x:v>
      </x:c>
      <x:c r="I215" s="231" t="inlineStr">
        <x:is>
          <x:t xml:space="preserve">1 — Minor / Expansion</x:t>
        </x:is>
      </x:c>
      <x:c r="J215" s="231" t="inlineStr">
        <x:is>
          <x:t xml:space="preserve">Low</x:t>
        </x:is>
      </x:c>
      <x:c r="K215" s="231" t="inlineStr">
        <x:is>
          <x:t xml:space="preserve">Common</x:t>
        </x:is>
      </x:c>
      <x:c r="L215" s="231" t="inlineStr">
        <x:is>
          <x:t xml:space="preserve">No</x:t>
        </x:is>
      </x:c>
      <x:c r="M215" s="231" t="inlineStr">
        <x:is>
          <x:t xml:space="preserve">Acts 25–26 | Apostolic age | Shared canon</x:t>
        </x:is>
      </x:c>
      <x:c r="N215" s="231" t="inlineStr">
        <x:is>
          <x:t xml:space="preserve">Herod Agrippa II; Paul</x:t>
        </x:is>
      </x:c>
      <x:c r="O215" s="231" t="inlineStr">
        <x:is>
          <x:t xml:space="preserve">Idea</x:t>
        </x:is>
      </x:c>
      <x:c r="P215" s="231" t="n"/>
      <x:c r="Q215" s="231" t="inlineStr">
        <x:is>
          <x:t xml:space="preserve">Deferred from the 100-card first-pass active set; reconsider in a later expansion/deep-catalog pass.</x:t>
        </x:is>
      </x:c>
      <x:c r="R215" s="231" t="n"/>
      <x:c r="S215" s="231" t="n"/>
      <x:c r="T215" s="231" t="n"/>
      <x:c r="U215" s="205" t="n"/>
    </x:row>
    <x:row r="216" s="202" customFormat="1" ht="25.5" customHeight="1">
      <x:c r="A216" s="231" t="inlineStr">
        <x:is>
          <x:t xml:space="preserve">Biblical People</x:t>
        </x:is>
      </x:c>
      <x:c r="B216" s="231" t="inlineStr">
        <x:is>
          <x:t xml:space="preserve">BP-314</x:t>
        </x:is>
      </x:c>
      <x:c r="C216" s="231" t="inlineStr">
        <x:is>
          <x:t xml:space="preserve">Drusilla</x:t>
        </x:is>
      </x:c>
      <x:c r="D216" s="231" t="inlineStr">
        <x:is>
          <x:t xml:space="preserve">Scripture</x:t>
        </x:is>
      </x:c>
      <x:c r="E216" s="231" t="inlineStr">
        <x:is>
          <x:t xml:space="preserve">Biblical People — Shared Canon</x:t>
        </x:is>
      </x:c>
      <x:c r="F216" s="231" t="inlineStr">
        <x:is>
          <x:t xml:space="preserve">Person</x:t>
        </x:is>
      </x:c>
      <x:c r="G216" s="231" t="inlineStr">
        <x:is>
          <x:t xml:space="preserve">Wife of Felix who hears Paul speak about faith in Christ.</x:t>
        </x:is>
      </x:c>
      <x:c r="H216" s="231" t="n">
        <x:v>1</x:v>
      </x:c>
      <x:c r="I216" s="231" t="inlineStr">
        <x:is>
          <x:t xml:space="preserve">1 — Minor / Expansion</x:t>
        </x:is>
      </x:c>
      <x:c r="J216" s="231" t="inlineStr">
        <x:is>
          <x:t xml:space="preserve">Low</x:t>
        </x:is>
      </x:c>
      <x:c r="K216" s="231" t="inlineStr">
        <x:is>
          <x:t xml:space="preserve">Common</x:t>
        </x:is>
      </x:c>
      <x:c r="L216" s="231" t="inlineStr">
        <x:is>
          <x:t xml:space="preserve">No</x:t>
        </x:is>
      </x:c>
      <x:c r="M216" s="231" t="inlineStr">
        <x:is>
          <x:t xml:space="preserve">Acts 24 | Apostolic age | Shared canon</x:t>
        </x:is>
      </x:c>
      <x:c r="N216" s="231" t="inlineStr">
        <x:is>
          <x:t xml:space="preserve">Antonius Felix; Paul</x:t>
        </x:is>
      </x:c>
      <x:c r="O216" s="231" t="inlineStr">
        <x:is>
          <x:t xml:space="preserve">Idea</x:t>
        </x:is>
      </x:c>
      <x:c r="P216" s="231" t="n"/>
      <x:c r="Q216" s="231" t="inlineStr">
        <x:is>
          <x:t xml:space="preserve">Deferred from the 100-card first-pass active set; reconsider in a later expansion/deep-catalog pass.</x:t>
        </x:is>
      </x:c>
      <x:c r="R216" s="231" t="n"/>
      <x:c r="S216" s="231" t="n"/>
      <x:c r="T216" s="231" t="n"/>
      <x:c r="U216" s="205" t="n"/>
    </x:row>
    <x:row r="217" s="202" customFormat="1" ht="25.5" customHeight="1">
      <x:c r="A217" s="231" t="inlineStr">
        <x:is>
          <x:t xml:space="preserve">Biblical People</x:t>
        </x:is>
      </x:c>
      <x:c r="B217" s="231" t="inlineStr">
        <x:is>
          <x:t xml:space="preserve">BP-315</x:t>
        </x:is>
      </x:c>
      <x:c r="C217" s="231" t="inlineStr">
        <x:is>
          <x:t xml:space="preserve">Jason of Thessalonica</x:t>
        </x:is>
      </x:c>
      <x:c r="D217" s="231" t="inlineStr">
        <x:is>
          <x:t xml:space="preserve">Scripture</x:t>
        </x:is>
      </x:c>
      <x:c r="E217" s="231" t="inlineStr">
        <x:is>
          <x:t xml:space="preserve">Biblical People — Shared Canon</x:t>
        </x:is>
      </x:c>
      <x:c r="F217" s="231" t="inlineStr">
        <x:is>
          <x:t xml:space="preserve">Person</x:t>
        </x:is>
      </x:c>
      <x:c r="G217" s="231" t="inlineStr">
        <x:is>
          <x:t xml:space="preserve">Host of Paul and Silas whose household is targeted during opposition in Thessalonica.</x:t>
        </x:is>
      </x:c>
      <x:c r="H217" s="231" t="n">
        <x:v>1</x:v>
      </x:c>
      <x:c r="I217" s="231" t="inlineStr">
        <x:is>
          <x:t xml:space="preserve">1 — Minor / Expansion</x:t>
        </x:is>
      </x:c>
      <x:c r="J217" s="231" t="inlineStr">
        <x:is>
          <x:t xml:space="preserve">Low</x:t>
        </x:is>
      </x:c>
      <x:c r="K217" s="231" t="inlineStr">
        <x:is>
          <x:t xml:space="preserve">Common</x:t>
        </x:is>
      </x:c>
      <x:c r="L217" s="231" t="inlineStr">
        <x:is>
          <x:t xml:space="preserve">No</x:t>
        </x:is>
      </x:c>
      <x:c r="M217" s="231" t="inlineStr">
        <x:is>
          <x:t xml:space="preserve">Acts 17 | Apostolic age | Shared canon</x:t>
        </x:is>
      </x:c>
      <x:c r="N217" s="231" t="inlineStr">
        <x:is>
          <x:t xml:space="preserve">Paul; Silas; Thessalonica</x:t>
        </x:is>
      </x:c>
      <x:c r="O217" s="231" t="inlineStr">
        <x:is>
          <x:t xml:space="preserve">Idea</x:t>
        </x:is>
      </x:c>
      <x:c r="P217" s="231" t="n"/>
      <x:c r="Q217" s="231" t="inlineStr">
        <x:is>
          <x:t xml:space="preserve">Deferred from the 100-card first-pass active set; reconsider in a later expansion/deep-catalog pass.</x:t>
        </x:is>
      </x:c>
      <x:c r="R217" s="231" t="n"/>
      <x:c r="S217" s="231" t="n"/>
      <x:c r="T217" s="231" t="n"/>
      <x:c r="U217" s="205" t="n"/>
    </x:row>
    <x:row r="218" s="202" customFormat="1" ht="25.5" customHeight="1">
      <x:c r="A218" s="231" t="inlineStr">
        <x:is>
          <x:t xml:space="preserve">Biblical People</x:t>
        </x:is>
      </x:c>
      <x:c r="B218" s="231" t="inlineStr">
        <x:is>
          <x:t xml:space="preserve">BP-316</x:t>
        </x:is>
      </x:c>
      <x:c r="C218" s="231" t="inlineStr">
        <x:is>
          <x:t xml:space="preserve">Crispus</x:t>
        </x:is>
      </x:c>
      <x:c r="D218" s="231" t="inlineStr">
        <x:is>
          <x:t xml:space="preserve">Scripture</x:t>
        </x:is>
      </x:c>
      <x:c r="E218" s="231" t="inlineStr">
        <x:is>
          <x:t xml:space="preserve">Biblical People — Shared Canon</x:t>
        </x:is>
      </x:c>
      <x:c r="F218" s="231" t="inlineStr">
        <x:is>
          <x:t xml:space="preserve">Person</x:t>
        </x:is>
      </x:c>
      <x:c r="G218" s="231" t="inlineStr">
        <x:is>
          <x:t xml:space="preserve">Synagogue ruler in Corinth who becomes a believer and is baptized by Paul.</x:t>
        </x:is>
      </x:c>
      <x:c r="H218" s="231" t="n">
        <x:v>1</x:v>
      </x:c>
      <x:c r="I218" s="231" t="inlineStr">
        <x:is>
          <x:t xml:space="preserve">1 — Minor / Expansion</x:t>
        </x:is>
      </x:c>
      <x:c r="J218" s="231" t="inlineStr">
        <x:is>
          <x:t xml:space="preserve">Low</x:t>
        </x:is>
      </x:c>
      <x:c r="K218" s="231" t="inlineStr">
        <x:is>
          <x:t xml:space="preserve">Common</x:t>
        </x:is>
      </x:c>
      <x:c r="L218" s="231" t="inlineStr">
        <x:is>
          <x:t xml:space="preserve">No</x:t>
        </x:is>
      </x:c>
      <x:c r="M218" s="231" t="inlineStr">
        <x:is>
          <x:t xml:space="preserve">Acts 18; 1 Corinthians 1 | Apostolic age | Shared canon</x:t>
        </x:is>
      </x:c>
      <x:c r="N218" s="231" t="inlineStr">
        <x:is>
          <x:t xml:space="preserve">Paul; Corinth; Sosthenes</x:t>
        </x:is>
      </x:c>
      <x:c r="O218" s="231" t="inlineStr">
        <x:is>
          <x:t xml:space="preserve">Idea</x:t>
        </x:is>
      </x:c>
      <x:c r="P218" s="231" t="n"/>
      <x:c r="Q218" s="231" t="inlineStr">
        <x:is>
          <x:t xml:space="preserve">Deferred from the 100-card first-pass active set; reconsider in a later expansion/deep-catalog pass.</x:t>
        </x:is>
      </x:c>
      <x:c r="R218" s="231" t="n"/>
      <x:c r="S218" s="231" t="n"/>
      <x:c r="T218" s="231" t="n"/>
      <x:c r="U218" s="205" t="n"/>
    </x:row>
    <x:row r="219" s="202" customFormat="1" ht="25.5" customHeight="1">
      <x:c r="A219" s="231" t="inlineStr">
        <x:is>
          <x:t xml:space="preserve">Biblical People</x:t>
        </x:is>
      </x:c>
      <x:c r="B219" s="231" t="inlineStr">
        <x:is>
          <x:t xml:space="preserve">BP-317</x:t>
        </x:is>
      </x:c>
      <x:c r="C219" s="231" t="inlineStr">
        <x:is>
          <x:t xml:space="preserve">Sosthenes</x:t>
        </x:is>
      </x:c>
      <x:c r="D219" s="231" t="inlineStr">
        <x:is>
          <x:t xml:space="preserve">Scripture</x:t>
        </x:is>
      </x:c>
      <x:c r="E219" s="231" t="inlineStr">
        <x:is>
          <x:t xml:space="preserve">Biblical People — Shared Canon</x:t>
        </x:is>
      </x:c>
      <x:c r="F219" s="231" t="inlineStr">
        <x:is>
          <x:t xml:space="preserve">Person</x:t>
        </x:is>
      </x:c>
      <x:c r="G219" s="231" t="inlineStr">
        <x:is>
          <x:t xml:space="preserve">Synagogue leader associated with Corinth and later a named brother in 1 Corinthians 1:1.</x:t>
        </x:is>
      </x:c>
      <x:c r="H219" s="231" t="n">
        <x:v>1</x:v>
      </x:c>
      <x:c r="I219" s="231" t="inlineStr">
        <x:is>
          <x:t xml:space="preserve">1 — Minor / Expansion</x:t>
        </x:is>
      </x:c>
      <x:c r="J219" s="231" t="inlineStr">
        <x:is>
          <x:t xml:space="preserve">Low</x:t>
        </x:is>
      </x:c>
      <x:c r="K219" s="231" t="inlineStr">
        <x:is>
          <x:t xml:space="preserve">Common</x:t>
        </x:is>
      </x:c>
      <x:c r="L219" s="231" t="inlineStr">
        <x:is>
          <x:t xml:space="preserve">No</x:t>
        </x:is>
      </x:c>
      <x:c r="M219" s="231" t="inlineStr">
        <x:is>
          <x:t xml:space="preserve">Acts 18; 1 Corinthians 1 | Apostolic age | Shared canon</x:t>
        </x:is>
      </x:c>
      <x:c r="N219" s="231" t="inlineStr">
        <x:is>
          <x:t xml:space="preserve">Paul; Crispus; Gallio</x:t>
        </x:is>
      </x:c>
      <x:c r="O219" s="231" t="inlineStr">
        <x:is>
          <x:t xml:space="preserve">Idea</x:t>
        </x:is>
      </x:c>
      <x:c r="P219" s="231" t="n"/>
      <x:c r="Q219" s="231" t="inlineStr">
        <x:is>
          <x:t xml:space="preserve">Deferred from the 100-card first-pass active set; reconsider in a later expansion/deep-catalog pass.</x:t>
        </x:is>
      </x:c>
      <x:c r="R219" s="231" t="n"/>
      <x:c r="S219" s="231" t="n"/>
      <x:c r="T219" s="231" t="n"/>
      <x:c r="U219" s="205" t="n"/>
    </x:row>
    <x:row r="220" s="202" customFormat="1" ht="25.5" customHeight="1">
      <x:c r="A220" s="231" t="inlineStr">
        <x:is>
          <x:t xml:space="preserve">Biblical People</x:t>
        </x:is>
      </x:c>
      <x:c r="B220" s="231" t="inlineStr">
        <x:is>
          <x:t xml:space="preserve">BP-318</x:t>
        </x:is>
      </x:c>
      <x:c r="C220" s="231" t="inlineStr">
        <x:is>
          <x:t xml:space="preserve">Erastus</x:t>
        </x:is>
      </x:c>
      <x:c r="D220" s="231" t="inlineStr">
        <x:is>
          <x:t xml:space="preserve">Scripture</x:t>
        </x:is>
      </x:c>
      <x:c r="E220" s="231" t="inlineStr">
        <x:is>
          <x:t xml:space="preserve">Biblical People — Shared Canon</x:t>
        </x:is>
      </x:c>
      <x:c r="F220" s="231" t="inlineStr">
        <x:is>
          <x:t xml:space="preserve">Person</x:t>
        </x:is>
      </x:c>
      <x:c r="G220" s="231" t="inlineStr">
        <x:is>
          <x:t xml:space="preserve">Christian associate named by Paul; one Erastus is identified as Corinth’s city treasurer.</x:t>
        </x:is>
      </x:c>
      <x:c r="H220" s="231" t="n">
        <x:v>1</x:v>
      </x:c>
      <x:c r="I220" s="231" t="inlineStr">
        <x:is>
          <x:t xml:space="preserve">1 — Minor / Expansion</x:t>
        </x:is>
      </x:c>
      <x:c r="J220" s="231" t="inlineStr">
        <x:is>
          <x:t xml:space="preserve">Low</x:t>
        </x:is>
      </x:c>
      <x:c r="K220" s="231" t="inlineStr">
        <x:is>
          <x:t xml:space="preserve">Common</x:t>
        </x:is>
      </x:c>
      <x:c r="L220" s="231" t="inlineStr">
        <x:is>
          <x:t xml:space="preserve">No</x:t>
        </x:is>
      </x:c>
      <x:c r="M220" s="231" t="inlineStr">
        <x:is>
          <x:t xml:space="preserve">Romans 16; Acts 19; 2 Timothy 4 | Apostolic age | Shared canon</x:t>
        </x:is>
      </x:c>
      <x:c r="N220" s="231" t="inlineStr">
        <x:is>
          <x:t xml:space="preserve">Paul; Corinth</x:t>
        </x:is>
      </x:c>
      <x:c r="O220" s="231" t="inlineStr">
        <x:is>
          <x:t xml:space="preserve">Idea</x:t>
        </x:is>
      </x:c>
      <x:c r="P220" s="231" t="inlineStr">
        <x:is>
          <x:t xml:space="preserve">Several references may not all denote the same individual; split if scholarship/content review warrants.</x:t>
        </x:is>
      </x:c>
      <x:c r="Q220" s="231" t="inlineStr">
        <x:is>
          <x:t xml:space="preserve">Deferred from the 100-card first-pass active set; reconsider in a later expansion/deep-catalog pass.</x:t>
        </x:is>
      </x:c>
      <x:c r="R220" s="231" t="n"/>
      <x:c r="S220" s="231" t="n"/>
      <x:c r="T220" s="231" t="n"/>
      <x:c r="U220" s="205" t="n"/>
    </x:row>
    <x:row r="221" s="202" customFormat="1" ht="25.5" customHeight="1">
      <x:c r="A221" s="231" t="inlineStr">
        <x:is>
          <x:t xml:space="preserve">Biblical People</x:t>
        </x:is>
      </x:c>
      <x:c r="B221" s="231" t="inlineStr">
        <x:is>
          <x:t xml:space="preserve">BP-319</x:t>
        </x:is>
      </x:c>
      <x:c r="C221" s="231" t="inlineStr">
        <x:is>
          <x:t xml:space="preserve">Gaius</x:t>
        </x:is>
      </x:c>
      <x:c r="D221" s="231" t="inlineStr">
        <x:is>
          <x:t xml:space="preserve">Scripture</x:t>
        </x:is>
      </x:c>
      <x:c r="E221" s="231" t="inlineStr">
        <x:is>
          <x:t xml:space="preserve">Biblical People — Shared Canon</x:t>
        </x:is>
      </x:c>
      <x:c r="F221" s="231" t="inlineStr">
        <x:is>
          <x:t xml:space="preserve">Person</x:t>
        </x:is>
      </x:c>
      <x:c r="G221" s="231" t="inlineStr">
        <x:is>
          <x:t xml:space="preserve">Christian name attached to several New Testament figures; one Gaius hosts Paul and the church in Romans 16.</x:t>
        </x:is>
      </x:c>
      <x:c r="H221" s="231" t="n">
        <x:v>1</x:v>
      </x:c>
      <x:c r="I221" s="231" t="inlineStr">
        <x:is>
          <x:t xml:space="preserve">1 — Minor / Expansion</x:t>
        </x:is>
      </x:c>
      <x:c r="J221" s="231" t="inlineStr">
        <x:is>
          <x:t xml:space="preserve">Low</x:t>
        </x:is>
      </x:c>
      <x:c r="K221" s="231" t="inlineStr">
        <x:is>
          <x:t xml:space="preserve">Common</x:t>
        </x:is>
      </x:c>
      <x:c r="L221" s="231" t="inlineStr">
        <x:is>
          <x:t xml:space="preserve">No</x:t>
        </x:is>
      </x:c>
      <x:c r="M221" s="231" t="inlineStr">
        <x:is>
          <x:t xml:space="preserve">Acts 19–20; Romans 16; 1 Corinthians 1; 3 John | Apostolic age | Shared canon</x:t>
        </x:is>
      </x:c>
      <x:c r="N221" s="231" t="inlineStr">
        <x:is>
          <x:t xml:space="preserve">Paul; Corinth; identity review</x:t>
        </x:is>
      </x:c>
      <x:c r="O221" s="231" t="inlineStr">
        <x:is>
          <x:t xml:space="preserve">Idea</x:t>
        </x:is>
      </x:c>
      <x:c r="P221" s="231" t="inlineStr">
        <x:is>
          <x:t xml:space="preserve">Multiple New Testament figures share this name; decide whether to split into distinct card identities.</x:t>
        </x:is>
      </x:c>
      <x:c r="Q221" s="231" t="inlineStr">
        <x:is>
          <x:t xml:space="preserve">Deferred from the 100-card first-pass active set; reconsider in a later expansion/deep-catalog pass.</x:t>
        </x:is>
      </x:c>
      <x:c r="R221" s="231" t="n"/>
      <x:c r="S221" s="231" t="n"/>
      <x:c r="T221" s="231" t="n"/>
      <x:c r="U221" s="205" t="n"/>
    </x:row>
    <x:row r="222" s="202" customFormat="1" ht="25.5" customHeight="1">
      <x:c r="A222" s="231" t="inlineStr">
        <x:is>
          <x:t xml:space="preserve">Biblical People</x:t>
        </x:is>
      </x:c>
      <x:c r="B222" s="231" t="inlineStr">
        <x:is>
          <x:t xml:space="preserve">BP-320</x:t>
        </x:is>
      </x:c>
      <x:c r="C222" s="231" t="inlineStr">
        <x:is>
          <x:t xml:space="preserve">Junia</x:t>
        </x:is>
      </x:c>
      <x:c r="D222" s="231" t="inlineStr">
        <x:is>
          <x:t xml:space="preserve">Scripture</x:t>
        </x:is>
      </x:c>
      <x:c r="E222" s="231" t="inlineStr">
        <x:is>
          <x:t xml:space="preserve">Biblical People — Shared Canon</x:t>
        </x:is>
      </x:c>
      <x:c r="F222" s="231" t="inlineStr">
        <x:is>
          <x:t xml:space="preserve">Person</x:t>
        </x:is>
      </x:c>
      <x:c r="G222" s="231" t="inlineStr">
        <x:is>
          <x:t xml:space="preserve">Believer greeted with Andronicus in Romans 16 and described in notably honorific terms.</x:t>
        </x:is>
      </x:c>
      <x:c r="H222" s="231" t="n">
        <x:v>1</x:v>
      </x:c>
      <x:c r="I222" s="231" t="inlineStr">
        <x:is>
          <x:t xml:space="preserve">1 — Minor / Expansion</x:t>
        </x:is>
      </x:c>
      <x:c r="J222" s="231" t="inlineStr">
        <x:is>
          <x:t xml:space="preserve">Low</x:t>
        </x:is>
      </x:c>
      <x:c r="K222" s="231" t="inlineStr">
        <x:is>
          <x:t xml:space="preserve">Common</x:t>
        </x:is>
      </x:c>
      <x:c r="L222" s="231" t="inlineStr">
        <x:is>
          <x:t xml:space="preserve">No</x:t>
        </x:is>
      </x:c>
      <x:c r="M222" s="231" t="inlineStr">
        <x:is>
          <x:t xml:space="preserve">Romans 16 | Apostolic age | Shared canon</x:t>
        </x:is>
      </x:c>
      <x:c r="N222" s="231" t="inlineStr">
        <x:is>
          <x:t xml:space="preserve">Andronicus; Paul</x:t>
        </x:is>
      </x:c>
      <x:c r="O222" s="231" t="inlineStr">
        <x:is>
          <x:t xml:space="preserve">Idea</x:t>
        </x:is>
      </x:c>
      <x:c r="P222" s="231" t="n"/>
      <x:c r="Q222" s="231" t="inlineStr">
        <x:is>
          <x:t xml:space="preserve">Deferred from the 100-card first-pass active set; reconsider in a later expansion/deep-catalog pass.</x:t>
        </x:is>
      </x:c>
      <x:c r="R222" s="231" t="n"/>
      <x:c r="S222" s="231" t="n"/>
      <x:c r="T222" s="231" t="n"/>
      <x:c r="U222" s="205" t="n"/>
    </x:row>
    <x:row r="223" s="202" customFormat="1" ht="25.5" customHeight="1">
      <x:c r="A223" s="231" t="inlineStr">
        <x:is>
          <x:t xml:space="preserve">Biblical People</x:t>
        </x:is>
      </x:c>
      <x:c r="B223" s="231" t="inlineStr">
        <x:is>
          <x:t xml:space="preserve">BP-321</x:t>
        </x:is>
      </x:c>
      <x:c r="C223" s="231" t="inlineStr">
        <x:is>
          <x:t xml:space="preserve">Jude, Brother of James</x:t>
        </x:is>
      </x:c>
      <x:c r="D223" s="231" t="inlineStr">
        <x:is>
          <x:t xml:space="preserve">Scripture</x:t>
        </x:is>
      </x:c>
      <x:c r="E223" s="231" t="inlineStr">
        <x:is>
          <x:t xml:space="preserve">Biblical People — Shared Canon</x:t>
        </x:is>
      </x:c>
      <x:c r="F223" s="231" t="inlineStr">
        <x:is>
          <x:t xml:space="preserve">Person</x:t>
        </x:is>
      </x:c>
      <x:c r="G223" s="231" t="inlineStr">
        <x:is>
          <x:t xml:space="preserve">Authorial self-identification in Jude; traditionally connected with Jesus’ family and James.</x:t>
        </x:is>
      </x:c>
      <x:c r="H223" s="231" t="n">
        <x:v>2</x:v>
      </x:c>
      <x:c r="I223" s="231" t="inlineStr">
        <x:is>
          <x:t xml:space="preserve">2 — Supporting</x:t>
        </x:is>
      </x:c>
      <x:c r="J223" s="231" t="inlineStr">
        <x:is>
          <x:t xml:space="preserve">Medium</x:t>
        </x:is>
      </x:c>
      <x:c r="K223" s="231" t="inlineStr">
        <x:is>
          <x:t xml:space="preserve">Common</x:t>
        </x:is>
      </x:c>
      <x:c r="L223" s="231" t="inlineStr">
        <x:is>
          <x:t xml:space="preserve">No</x:t>
        </x:is>
      </x:c>
      <x:c r="M223" s="231" t="inlineStr">
        <x:is>
          <x:t xml:space="preserve">Matthew 13; Mark 6; Jude | Apostolic age | Shared canon</x:t>
        </x:is>
      </x:c>
      <x:c r="N223" s="231" t="inlineStr">
        <x:is>
          <x:t xml:space="preserve">James brother of Jesus; Jesus Christ</x:t>
        </x:is>
      </x:c>
      <x:c r="O223" s="231" t="inlineStr">
        <x:is>
          <x:t xml:space="preserve">Idea</x:t>
        </x:is>
      </x:c>
      <x:c r="P223" s="231" t="inlineStr">
        <x:is>
          <x:t xml:space="preserve">Relationship to Jesus and authorship tradition deserve careful wording.</x:t>
        </x:is>
      </x:c>
      <x:c r="Q223" s="231" t="inlineStr">
        <x:is>
          <x:t xml:space="preserve">Deferred from the 100-card first-pass active set; reconsider in a later expansion/deep-catalog pass.</x:t>
        </x:is>
      </x:c>
      <x:c r="R223" s="231" t="n"/>
      <x:c r="S223" s="231" t="n"/>
      <x:c r="T223" s="231" t="n"/>
      <x:c r="U223" s="205" t="n"/>
    </x:row>
    <x:row r="224" s="202" customFormat="1" ht="25.5" customHeight="1">
      <x:c r="A224" s="231" t="inlineStr">
        <x:is>
          <x:t xml:space="preserve">Biblical People</x:t>
        </x:is>
      </x:c>
      <x:c r="B224" s="231" t="inlineStr">
        <x:is>
          <x:t xml:space="preserve">BP-322</x:t>
        </x:is>
      </x:c>
      <x:c r="C224" s="231" t="inlineStr">
        <x:is>
          <x:t xml:space="preserve">Rufus</x:t>
        </x:is>
      </x:c>
      <x:c r="D224" s="231" t="inlineStr">
        <x:is>
          <x:t xml:space="preserve">Scripture</x:t>
        </x:is>
      </x:c>
      <x:c r="E224" s="231" t="inlineStr">
        <x:is>
          <x:t xml:space="preserve">Biblical People — Shared Canon</x:t>
        </x:is>
      </x:c>
      <x:c r="F224" s="231" t="inlineStr">
        <x:is>
          <x:t xml:space="preserve">Person</x:t>
        </x:is>
      </x:c>
      <x:c r="G224" s="231" t="inlineStr">
        <x:is>
          <x:t xml:space="preserve">Christian greeted by Paul in Romans 16; Mark also names a Rufus as son of Simon of Cyrene.</x:t>
        </x:is>
      </x:c>
      <x:c r="H224" s="231" t="n">
        <x:v>1</x:v>
      </x:c>
      <x:c r="I224" s="231" t="inlineStr">
        <x:is>
          <x:t xml:space="preserve">1 — Minor / Expansion</x:t>
        </x:is>
      </x:c>
      <x:c r="J224" s="231" t="inlineStr">
        <x:is>
          <x:t xml:space="preserve">Low</x:t>
        </x:is>
      </x:c>
      <x:c r="K224" s="231" t="inlineStr">
        <x:is>
          <x:t xml:space="preserve">Common</x:t>
        </x:is>
      </x:c>
      <x:c r="L224" s="231" t="inlineStr">
        <x:is>
          <x:t xml:space="preserve">No</x:t>
        </x:is>
      </x:c>
      <x:c r="M224" s="231" t="inlineStr">
        <x:is>
          <x:t xml:space="preserve">Mark 15; Romans 16 | Apostolic age | Shared canon</x:t>
        </x:is>
      </x:c>
      <x:c r="N224" s="231" t="inlineStr">
        <x:is>
          <x:t xml:space="preserve">Simon of Cyrene; Paul; identity review</x:t>
        </x:is>
      </x:c>
      <x:c r="O224" s="231" t="inlineStr">
        <x:is>
          <x:t xml:space="preserve">Idea</x:t>
        </x:is>
      </x:c>
      <x:c r="P224" s="231" t="inlineStr">
        <x:is>
          <x:t xml:space="preserve">Mark 15 and Romans 16 may or may not refer to the same Rufus; avoid asserting identity without review.</x:t>
        </x:is>
      </x:c>
      <x:c r="Q224" s="231" t="inlineStr">
        <x:is>
          <x:t xml:space="preserve">Deferred from the 100-card first-pass active set; reconsider in a later expansion/deep-catalog pass.</x:t>
        </x:is>
      </x:c>
      <x:c r="R224" s="231" t="n"/>
      <x:c r="S224" s="231" t="n"/>
      <x:c r="T224" s="231" t="n"/>
      <x:c r="U224" s="205" t="n"/>
    </x:row>
    <x:row r="225" s="202" customFormat="1" ht="25.5" customHeight="1">
      <x:c r="A225" s="231" t="inlineStr">
        <x:is>
          <x:t xml:space="preserve">Biblical People</x:t>
        </x:is>
      </x:c>
      <x:c r="B225" s="231" t="inlineStr">
        <x:is>
          <x:t xml:space="preserve">BP-323</x:t>
        </x:is>
      </x:c>
      <x:c r="C225" s="231" t="inlineStr">
        <x:is>
          <x:t xml:space="preserve">Tertius</x:t>
        </x:is>
      </x:c>
      <x:c r="D225" s="231" t="inlineStr">
        <x:is>
          <x:t xml:space="preserve">Scripture</x:t>
        </x:is>
      </x:c>
      <x:c r="E225" s="231" t="inlineStr">
        <x:is>
          <x:t xml:space="preserve">Biblical People — Shared Canon</x:t>
        </x:is>
      </x:c>
      <x:c r="F225" s="231" t="inlineStr">
        <x:is>
          <x:t xml:space="preserve">Person</x:t>
        </x:is>
      </x:c>
      <x:c r="G225" s="231" t="inlineStr">
        <x:is>
          <x:t xml:space="preserve">Scribe who physically writes Paul’s Letter to the Romans and adds his own greeting.</x:t>
        </x:is>
      </x:c>
      <x:c r="H225" s="231" t="n">
        <x:v>1</x:v>
      </x:c>
      <x:c r="I225" s="231" t="inlineStr">
        <x:is>
          <x:t xml:space="preserve">1 — Minor / Expansion</x:t>
        </x:is>
      </x:c>
      <x:c r="J225" s="231" t="inlineStr">
        <x:is>
          <x:t xml:space="preserve">Low</x:t>
        </x:is>
      </x:c>
      <x:c r="K225" s="231" t="inlineStr">
        <x:is>
          <x:t xml:space="preserve">Common</x:t>
        </x:is>
      </x:c>
      <x:c r="L225" s="231" t="inlineStr">
        <x:is>
          <x:t xml:space="preserve">No</x:t>
        </x:is>
      </x:c>
      <x:c r="M225" s="231" t="inlineStr">
        <x:is>
          <x:t xml:space="preserve">Romans 16 | Apostolic age | Shared canon</x:t>
        </x:is>
      </x:c>
      <x:c r="N225" s="231" t="inlineStr">
        <x:is>
          <x:t xml:space="preserve">Paul; Romans</x:t>
        </x:is>
      </x:c>
      <x:c r="O225" s="231" t="inlineStr">
        <x:is>
          <x:t xml:space="preserve">Idea</x:t>
        </x:is>
      </x:c>
      <x:c r="P225" s="231" t="n"/>
      <x:c r="Q225" s="231" t="inlineStr">
        <x:is>
          <x:t xml:space="preserve">Deferred from the 100-card first-pass active set; reconsider in a later expansion/deep-catalog pass.</x:t>
        </x:is>
      </x:c>
      <x:c r="R225" s="231" t="n"/>
      <x:c r="S225" s="231" t="n"/>
      <x:c r="T225" s="231" t="n"/>
      <x:c r="U225" s="205" t="n"/>
    </x:row>
    <x:row r="226" s="202" customFormat="1" ht="25.5" customHeight="1">
      <x:c r="A226" s="231" t="inlineStr">
        <x:is>
          <x:t xml:space="preserve">Biblical People</x:t>
        </x:is>
      </x:c>
      <x:c r="B226" s="231" t="inlineStr">
        <x:is>
          <x:t xml:space="preserve">BP-324</x:t>
        </x:is>
      </x:c>
      <x:c r="C226" s="231" t="inlineStr">
        <x:is>
          <x:t xml:space="preserve">Nympha</x:t>
        </x:is>
      </x:c>
      <x:c r="D226" s="231" t="inlineStr">
        <x:is>
          <x:t xml:space="preserve">Scripture</x:t>
        </x:is>
      </x:c>
      <x:c r="E226" s="231" t="inlineStr">
        <x:is>
          <x:t xml:space="preserve">Biblical People — Shared Canon</x:t>
        </x:is>
      </x:c>
      <x:c r="F226" s="231" t="inlineStr">
        <x:is>
          <x:t xml:space="preserve">Person</x:t>
        </x:is>
      </x:c>
      <x:c r="G226" s="231" t="inlineStr">
        <x:is>
          <x:t xml:space="preserve">Christian associated with a house church in Laodicea; manuscript traditions vary in grammatical gender.</x:t>
        </x:is>
      </x:c>
      <x:c r="H226" s="231" t="n">
        <x:v>1</x:v>
      </x:c>
      <x:c r="I226" s="231" t="inlineStr">
        <x:is>
          <x:t xml:space="preserve">1 — Minor / Expansion</x:t>
        </x:is>
      </x:c>
      <x:c r="J226" s="231" t="inlineStr">
        <x:is>
          <x:t xml:space="preserve">Low</x:t>
        </x:is>
      </x:c>
      <x:c r="K226" s="231" t="inlineStr">
        <x:is>
          <x:t xml:space="preserve">Common</x:t>
        </x:is>
      </x:c>
      <x:c r="L226" s="231" t="inlineStr">
        <x:is>
          <x:t xml:space="preserve">No</x:t>
        </x:is>
      </x:c>
      <x:c r="M226" s="231" t="inlineStr">
        <x:is>
          <x:t xml:space="preserve">Colossians 4 | Apostolic age | Shared canon</x:t>
        </x:is>
      </x:c>
      <x:c r="N226" s="231" t="inlineStr">
        <x:is>
          <x:t xml:space="preserve">Paul; Laodicea; textual note</x:t>
        </x:is>
      </x:c>
      <x:c r="O226" s="231" t="inlineStr">
        <x:is>
          <x:t xml:space="preserve">Idea</x:t>
        </x:is>
      </x:c>
      <x:c r="P226" s="231" t="inlineStr">
        <x:is>
          <x:t xml:space="preserve">Manuscript traditions differ on the grammatical gender/name form; content should note the textual issue.</x:t>
        </x:is>
      </x:c>
      <x:c r="Q226" s="231" t="inlineStr">
        <x:is>
          <x:t xml:space="preserve">Deferred from the 100-card first-pass active set; reconsider in a later expansion/deep-catalog pass.</x:t>
        </x:is>
      </x:c>
      <x:c r="R226" s="231" t="n"/>
      <x:c r="S226" s="231" t="n"/>
      <x:c r="T226" s="231" t="n"/>
      <x:c r="U226" s="205" t="n"/>
    </x:row>
    <x:row r="227" s="202" customFormat="1" ht="25.5" customHeight="1">
      <x:c r="A227" s="231" t="inlineStr">
        <x:is>
          <x:t xml:space="preserve">Biblical People</x:t>
        </x:is>
      </x:c>
      <x:c r="B227" s="231" t="inlineStr">
        <x:is>
          <x:t xml:space="preserve">BP-325</x:t>
        </x:is>
      </x:c>
      <x:c r="C227" s="231" t="inlineStr">
        <x:is>
          <x:t xml:space="preserve">Archippus</x:t>
        </x:is>
      </x:c>
      <x:c r="D227" s="231" t="inlineStr">
        <x:is>
          <x:t xml:space="preserve">Scripture</x:t>
        </x:is>
      </x:c>
      <x:c r="E227" s="231" t="inlineStr">
        <x:is>
          <x:t xml:space="preserve">Biblical People — Shared Canon</x:t>
        </x:is>
      </x:c>
      <x:c r="F227" s="231" t="inlineStr">
        <x:is>
          <x:t xml:space="preserve">Person</x:t>
        </x:is>
      </x:c>
      <x:c r="G227" s="231" t="inlineStr">
        <x:is>
          <x:t xml:space="preserve">Christian coworker addressed in Philemon and urged in Colossians to fulfill his ministry.</x:t>
        </x:is>
      </x:c>
      <x:c r="H227" s="231" t="n">
        <x:v>1</x:v>
      </x:c>
      <x:c r="I227" s="231" t="inlineStr">
        <x:is>
          <x:t xml:space="preserve">1 — Minor / Expansion</x:t>
        </x:is>
      </x:c>
      <x:c r="J227" s="231" t="inlineStr">
        <x:is>
          <x:t xml:space="preserve">Low</x:t>
        </x:is>
      </x:c>
      <x:c r="K227" s="231" t="inlineStr">
        <x:is>
          <x:t xml:space="preserve">Common</x:t>
        </x:is>
      </x:c>
      <x:c r="L227" s="231" t="inlineStr">
        <x:is>
          <x:t xml:space="preserve">No</x:t>
        </x:is>
      </x:c>
      <x:c r="M227" s="231" t="inlineStr">
        <x:is>
          <x:t xml:space="preserve">Philemon; Colossians 4 | Apostolic age | Shared canon</x:t>
        </x:is>
      </x:c>
      <x:c r="N227" s="231" t="inlineStr">
        <x:is>
          <x:t xml:space="preserve">Philemon; Apphia; Paul</x:t>
        </x:is>
      </x:c>
      <x:c r="O227" s="231" t="inlineStr">
        <x:is>
          <x:t xml:space="preserve">Idea</x:t>
        </x:is>
      </x:c>
      <x:c r="P227" s="231" t="n"/>
      <x:c r="Q227" s="231" t="inlineStr">
        <x:is>
          <x:t xml:space="preserve">Deferred from the 100-card first-pass active set; reconsider in a later expansion/deep-catalog pass.</x:t>
        </x:is>
      </x:c>
      <x:c r="R227" s="231" t="n"/>
      <x:c r="S227" s="231" t="n"/>
      <x:c r="T227" s="231" t="n"/>
      <x:c r="U227" s="205" t="n"/>
    </x:row>
    <x:row r="228" s="202" customFormat="1" ht="25.5" customHeight="1">
      <x:c r="A228" s="231" t="inlineStr">
        <x:is>
          <x:t xml:space="preserve">Biblical Events</x:t>
        </x:is>
      </x:c>
      <x:c r="B228" s="231" t="inlineStr">
        <x:is>
          <x:t xml:space="preserve">BE-002</x:t>
        </x:is>
      </x:c>
      <x:c r="C228" s="231" t="inlineStr">
        <x:is>
          <x:t xml:space="preserve">Creation of Humanity</x:t>
        </x:is>
      </x:c>
      <x:c r="D228" s="231" t="inlineStr">
        <x:is>
          <x:t xml:space="preserve">Scripture</x:t>
        </x:is>
      </x:c>
      <x:c r="E228" s="231" t="inlineStr">
        <x:is>
          <x:t xml:space="preserve">Biblical Events — Shared Canon</x:t>
        </x:is>
      </x:c>
      <x:c r="F228" s="231" t="inlineStr">
        <x:is>
          <x:t xml:space="preserve">Event</x:t>
        </x:is>
      </x:c>
      <x:c r="G228" s="231" t="inlineStr">
        <x:is>
          <x:t xml:space="preserve">Focuses on humanity made in God's image, vocation, embodied life, and the first human pair.</x:t>
        </x:is>
      </x:c>
      <x:c r="H228" s="231" t="n">
        <x:v>5</x:v>
      </x:c>
      <x:c r="I228" s="231" t="inlineStr">
        <x:is>
          <x:t xml:space="preserve">5 — Foundational</x:t>
        </x:is>
      </x:c>
      <x:c r="J228" s="231" t="inlineStr">
        <x:is>
          <x:t xml:space="preserve">Exceptional</x:t>
        </x:is>
      </x:c>
      <x:c r="K228" s="231" t="inlineStr">
        <x:is>
          <x:t xml:space="preserve">Rare</x:t>
        </x:is>
      </x:c>
      <x:c r="L228" s="231" t="inlineStr">
        <x:is>
          <x:t xml:space="preserve">Maybe</x:t>
        </x:is>
      </x:c>
      <x:c r="M228" s="231" t="inlineStr">
        <x:is>
          <x:t xml:space="preserve">Genesis 1:26–31; 2:7, 18–25 | Primeval history | Shared canon</x:t>
        </x:is>
      </x:c>
      <x:c r="N228" s="231" t="inlineStr">
        <x:is>
          <x:t xml:space="preserve">Adam; Eve; Creation; The Fall</x:t>
        </x:is>
      </x:c>
      <x:c r="O228" s="231" t="inlineStr">
        <x:is>
          <x:t xml:space="preserve">Idea</x:t>
        </x:is>
      </x:c>
      <x:c r="P228" s="231" t="n"/>
      <x:c r="Q228" s="231" t="inlineStr">
        <x:is>
          <x:t xml:space="preserve">Deferred from the 100-card first-pass active set; reconsider in a later expansion/deep-catalog pass.</x:t>
        </x:is>
      </x:c>
      <x:c r="R228" s="231" t="n"/>
      <x:c r="S228" s="231" t="n"/>
      <x:c r="T228" s="231" t="n"/>
      <x:c r="U228" s="205" t="n"/>
    </x:row>
    <x:row r="229" s="202" customFormat="1" ht="25.5" customHeight="1">
      <x:c r="A229" s="231" t="inlineStr">
        <x:is>
          <x:t xml:space="preserve">Biblical Events</x:t>
        </x:is>
      </x:c>
      <x:c r="B229" s="231" t="inlineStr">
        <x:is>
          <x:t xml:space="preserve">BE-003</x:t>
        </x:is>
      </x:c>
      <x:c r="C229" s="231" t="inlineStr">
        <x:is>
          <x:t xml:space="preserve">The Garden of Eden</x:t>
        </x:is>
      </x:c>
      <x:c r="D229" s="231" t="inlineStr">
        <x:is>
          <x:t xml:space="preserve">Scripture</x:t>
        </x:is>
      </x:c>
      <x:c r="E229" s="231" t="inlineStr">
        <x:is>
          <x:t xml:space="preserve">Biblical Events — Shared Canon</x:t>
        </x:is>
      </x:c>
      <x:c r="F229" s="231" t="inlineStr">
        <x:is>
          <x:t xml:space="preserve">Event</x:t>
        </x:is>
      </x:c>
      <x:c r="G229" s="231" t="inlineStr">
        <x:is>
          <x:t xml:space="preserve">Establishes Eden as the setting of human vocation, communion, command, and innocence before the Fall.</x:t>
        </x:is>
      </x:c>
      <x:c r="H229" s="231" t="n">
        <x:v>4</x:v>
      </x:c>
      <x:c r="I229" s="231" t="inlineStr">
        <x:is>
          <x:t xml:space="preserve">4 — Major</x:t>
        </x:is>
      </x:c>
      <x:c r="J229" s="231" t="inlineStr">
        <x:is>
          <x:t xml:space="preserve">Exceptional</x:t>
        </x:is>
      </x:c>
      <x:c r="K229" s="231" t="inlineStr">
        <x:is>
          <x:t xml:space="preserve">Rare</x:t>
        </x:is>
      </x:c>
      <x:c r="L229" s="231" t="inlineStr">
        <x:is>
          <x:t xml:space="preserve">Yes</x:t>
        </x:is>
      </x:c>
      <x:c r="M229" s="231" t="inlineStr">
        <x:is>
          <x:t xml:space="preserve">Genesis 2:8–25 | Primeval history | Shared canon</x:t>
        </x:is>
      </x:c>
      <x:c r="N229" s="231" t="inlineStr">
        <x:is>
          <x:t xml:space="preserve">Adam; Eve; Tree of Life; The Fall</x:t>
        </x:is>
      </x:c>
      <x:c r="O229" s="231" t="inlineStr">
        <x:is>
          <x:t xml:space="preserve">Idea</x:t>
        </x:is>
      </x:c>
      <x:c r="P229" s="231" t="n"/>
      <x:c r="Q229" s="231" t="inlineStr">
        <x:is>
          <x:t xml:space="preserve">Deferred from the 100-card first-pass active set; reconsider in a later expansion/deep-catalog pass.</x:t>
        </x:is>
      </x:c>
      <x:c r="R229" s="231" t="n"/>
      <x:c r="S229" s="231" t="n"/>
      <x:c r="T229" s="231" t="n"/>
      <x:c r="U229" s="205" t="n"/>
    </x:row>
    <x:row r="230" s="202" customFormat="1" ht="25.5" customHeight="1">
      <x:c r="A230" s="231" t="inlineStr">
        <x:is>
          <x:t xml:space="preserve">Biblical Events</x:t>
        </x:is>
      </x:c>
      <x:c r="B230" s="231" t="inlineStr">
        <x:is>
          <x:t xml:space="preserve">BE-005</x:t>
        </x:is>
      </x:c>
      <x:c r="C230" s="231" t="inlineStr">
        <x:is>
          <x:t xml:space="preserve">Expulsion from Eden</x:t>
        </x:is>
      </x:c>
      <x:c r="D230" s="231" t="inlineStr">
        <x:is>
          <x:t xml:space="preserve">Scripture</x:t>
        </x:is>
      </x:c>
      <x:c r="E230" s="231" t="inlineStr">
        <x:is>
          <x:t xml:space="preserve">Biblical Events — Shared Canon</x:t>
        </x:is>
      </x:c>
      <x:c r="F230" s="231" t="inlineStr">
        <x:is>
          <x:t xml:space="preserve">Event</x:t>
        </x:is>
      </x:c>
      <x:c r="G230" s="231" t="inlineStr">
        <x:is>
          <x:t xml:space="preserve">Shows the loss of access to Eden and the guarded way to the tree of life.</x:t>
        </x:is>
      </x:c>
      <x:c r="H230" s="231" t="n">
        <x:v>4</x:v>
      </x:c>
      <x:c r="I230" s="231" t="inlineStr">
        <x:is>
          <x:t xml:space="preserve">4 — Major</x:t>
        </x:is>
      </x:c>
      <x:c r="J230" s="231" t="inlineStr">
        <x:is>
          <x:t xml:space="preserve">Exceptional</x:t>
        </x:is>
      </x:c>
      <x:c r="K230" s="231" t="inlineStr">
        <x:is>
          <x:t xml:space="preserve">Rare</x:t>
        </x:is>
      </x:c>
      <x:c r="L230" s="231" t="inlineStr">
        <x:is>
          <x:t xml:space="preserve">Maybe</x:t>
        </x:is>
      </x:c>
      <x:c r="M230" s="231" t="inlineStr">
        <x:is>
          <x:t xml:space="preserve">Genesis 3:22–24 | Primeval history | Shared canon</x:t>
        </x:is>
      </x:c>
      <x:c r="N230" s="231" t="inlineStr">
        <x:is>
          <x:t xml:space="preserve">The Fall; Adam; Eve; Cherubim</x:t>
        </x:is>
      </x:c>
      <x:c r="O230" s="231" t="inlineStr">
        <x:is>
          <x:t xml:space="preserve">Idea</x:t>
        </x:is>
      </x:c>
      <x:c r="P230" s="231" t="n"/>
      <x:c r="Q230" s="231" t="inlineStr">
        <x:is>
          <x:t xml:space="preserve">Deferred from the 100-card first-pass active set; reconsider in a later expansion/deep-catalog pass.</x:t>
        </x:is>
      </x:c>
      <x:c r="R230" s="231" t="n"/>
      <x:c r="S230" s="231" t="n"/>
      <x:c r="T230" s="231" t="n"/>
      <x:c r="U230" s="205" t="n"/>
    </x:row>
    <x:row r="231" s="202" customFormat="1" ht="25.5" customHeight="1">
      <x:c r="A231" s="231" t="inlineStr">
        <x:is>
          <x:t xml:space="preserve">Biblical Events</x:t>
        </x:is>
      </x:c>
      <x:c r="B231" s="231" t="inlineStr">
        <x:is>
          <x:t xml:space="preserve">BE-006</x:t>
        </x:is>
      </x:c>
      <x:c r="C231" s="231" t="inlineStr">
        <x:is>
          <x:t xml:space="preserve">Cain and Abel</x:t>
        </x:is>
      </x:c>
      <x:c r="D231" s="231" t="inlineStr">
        <x:is>
          <x:t xml:space="preserve">Scripture</x:t>
        </x:is>
      </x:c>
      <x:c r="E231" s="231" t="inlineStr">
        <x:is>
          <x:t xml:space="preserve">Biblical Events — Shared Canon</x:t>
        </x:is>
      </x:c>
      <x:c r="F231" s="231" t="inlineStr">
        <x:is>
          <x:t xml:space="preserve">Event</x:t>
        </x:is>
      </x:c>
      <x:c r="G231" s="231" t="inlineStr">
        <x:is>
          <x:t xml:space="preserve">Explores worship, jealousy, murder, judgment, and mercy in the first sibling conflict.</x:t>
        </x:is>
      </x:c>
      <x:c r="H231" s="231" t="n">
        <x:v>4</x:v>
      </x:c>
      <x:c r="I231" s="231" t="inlineStr">
        <x:is>
          <x:t xml:space="preserve">4 — Major</x:t>
        </x:is>
      </x:c>
      <x:c r="J231" s="231" t="inlineStr">
        <x:is>
          <x:t xml:space="preserve">High</x:t>
        </x:is>
      </x:c>
      <x:c r="K231" s="231" t="inlineStr">
        <x:is>
          <x:t xml:space="preserve">Rare</x:t>
        </x:is>
      </x:c>
      <x:c r="L231" s="231" t="inlineStr">
        <x:is>
          <x:t xml:space="preserve">Maybe</x:t>
        </x:is>
      </x:c>
      <x:c r="M231" s="231" t="inlineStr">
        <x:is>
          <x:t xml:space="preserve">Genesis 4:1–16 | Primeval history | Shared canon</x:t>
        </x:is>
      </x:c>
      <x:c r="N231" s="231" t="inlineStr">
        <x:is>
          <x:t xml:space="preserve">Cain; Abel; Adam; Eve</x:t>
        </x:is>
      </x:c>
      <x:c r="O231" s="231" t="inlineStr">
        <x:is>
          <x:t xml:space="preserve">Idea</x:t>
        </x:is>
      </x:c>
      <x:c r="P231" s="231" t="n"/>
      <x:c r="Q231" s="231" t="inlineStr">
        <x:is>
          <x:t xml:space="preserve">Deferred from the 100-card first-pass active set; reconsider in a later expansion/deep-catalog pass.</x:t>
        </x:is>
      </x:c>
      <x:c r="R231" s="231" t="n"/>
      <x:c r="S231" s="231" t="n"/>
      <x:c r="T231" s="231" t="n"/>
      <x:c r="U231" s="205" t="n"/>
    </x:row>
    <x:row r="232" s="202" customFormat="1" ht="25.5" customHeight="1">
      <x:c r="A232" s="231" t="inlineStr">
        <x:is>
          <x:t xml:space="preserve">Biblical Events</x:t>
        </x:is>
      </x:c>
      <x:c r="B232" s="231" t="inlineStr">
        <x:is>
          <x:t xml:space="preserve">BE-008</x:t>
        </x:is>
      </x:c>
      <x:c r="C232" s="231" t="inlineStr">
        <x:is>
          <x:t xml:space="preserve">Noah Enters the Ark</x:t>
        </x:is>
      </x:c>
      <x:c r="D232" s="231" t="inlineStr">
        <x:is>
          <x:t xml:space="preserve">Scripture</x:t>
        </x:is>
      </x:c>
      <x:c r="E232" s="231" t="inlineStr">
        <x:is>
          <x:t xml:space="preserve">Biblical Events — Shared Canon</x:t>
        </x:is>
      </x:c>
      <x:c r="F232" s="231" t="inlineStr">
        <x:is>
          <x:t xml:space="preserve">Event</x:t>
        </x:is>
      </x:c>
      <x:c r="G232" s="231" t="inlineStr">
        <x:is>
          <x:t xml:space="preserve">Depicts the family and animals entering the ark as judgment approaches.</x:t>
        </x:is>
      </x:c>
      <x:c r="H232" s="231" t="n">
        <x:v>3</x:v>
      </x:c>
      <x:c r="I232" s="231" t="inlineStr">
        <x:is>
          <x:t xml:space="preserve">3 — Significant</x:t>
        </x:is>
      </x:c>
      <x:c r="J232" s="231" t="inlineStr">
        <x:is>
          <x:t xml:space="preserve">Exceptional</x:t>
        </x:is>
      </x:c>
      <x:c r="K232" s="231" t="inlineStr">
        <x:is>
          <x:t xml:space="preserve">Uncommon</x:t>
        </x:is>
      </x:c>
      <x:c r="L232" s="231" t="inlineStr">
        <x:is>
          <x:t xml:space="preserve">Maybe</x:t>
        </x:is>
      </x:c>
      <x:c r="M232" s="231" t="inlineStr">
        <x:is>
          <x:t xml:space="preserve">Genesis 7:1–16 | Primeval history | Shared canon</x:t>
        </x:is>
      </x:c>
      <x:c r="N232" s="231" t="inlineStr">
        <x:is>
          <x:t xml:space="preserve">Noah; The Flood; Ark</x:t>
        </x:is>
      </x:c>
      <x:c r="O232" s="231" t="inlineStr">
        <x:is>
          <x:t xml:space="preserve">Idea</x:t>
        </x:is>
      </x:c>
      <x:c r="P232" s="231" t="n"/>
      <x:c r="Q232" s="231" t="inlineStr">
        <x:is>
          <x:t xml:space="preserve">Deferred from the 100-card first-pass active set; reconsider in a later expansion/deep-catalog pass.</x:t>
        </x:is>
      </x:c>
      <x:c r="R232" s="231" t="n"/>
      <x:c r="S232" s="231" t="n"/>
      <x:c r="T232" s="231" t="n"/>
      <x:c r="U232" s="205" t="n"/>
    </x:row>
    <x:row r="233" s="202" customFormat="1" ht="25.5" customHeight="1">
      <x:c r="A233" s="231" t="inlineStr">
        <x:is>
          <x:t xml:space="preserve">Biblical Events</x:t>
        </x:is>
      </x:c>
      <x:c r="B233" s="231" t="inlineStr">
        <x:is>
          <x:t xml:space="preserve">BE-009</x:t>
        </x:is>
      </x:c>
      <x:c r="C233" s="231" t="inlineStr">
        <x:is>
          <x:t xml:space="preserve">The Waters Recede</x:t>
        </x:is>
      </x:c>
      <x:c r="D233" s="231" t="inlineStr">
        <x:is>
          <x:t xml:space="preserve">Scripture</x:t>
        </x:is>
      </x:c>
      <x:c r="E233" s="231" t="inlineStr">
        <x:is>
          <x:t xml:space="preserve">Biblical Events — Shared Canon</x:t>
        </x:is>
      </x:c>
      <x:c r="F233" s="231" t="inlineStr">
        <x:is>
          <x:t xml:space="preserve">Event</x:t>
        </x:is>
      </x:c>
      <x:c r="G233" s="231" t="inlineStr">
        <x:is>
          <x:t xml:space="preserve">Marks the transition from judgment to renewed land, including the raven and dove.</x:t>
        </x:is>
      </x:c>
      <x:c r="H233" s="231" t="n">
        <x:v>3</x:v>
      </x:c>
      <x:c r="I233" s="231" t="inlineStr">
        <x:is>
          <x:t xml:space="preserve">3 — Significant</x:t>
        </x:is>
      </x:c>
      <x:c r="J233" s="231" t="inlineStr">
        <x:is>
          <x:t xml:space="preserve">Exceptional</x:t>
        </x:is>
      </x:c>
      <x:c r="K233" s="231" t="inlineStr">
        <x:is>
          <x:t xml:space="preserve">Uncommon</x:t>
        </x:is>
      </x:c>
      <x:c r="L233" s="231" t="inlineStr">
        <x:is>
          <x:t xml:space="preserve">Maybe</x:t>
        </x:is>
      </x:c>
      <x:c r="M233" s="231" t="inlineStr">
        <x:is>
          <x:t xml:space="preserve">Genesis 8:1–19 | Primeval history | Shared canon</x:t>
        </x:is>
      </x:c>
      <x:c r="N233" s="231" t="inlineStr">
        <x:is>
          <x:t xml:space="preserve">Noah; The Flood; Dove; Ararat</x:t>
        </x:is>
      </x:c>
      <x:c r="O233" s="231" t="inlineStr">
        <x:is>
          <x:t xml:space="preserve">Idea</x:t>
        </x:is>
      </x:c>
      <x:c r="P233" s="231" t="n"/>
      <x:c r="Q233" s="231" t="inlineStr">
        <x:is>
          <x:t xml:space="preserve">Deferred from the 100-card first-pass active set; reconsider in a later expansion/deep-catalog pass.</x:t>
        </x:is>
      </x:c>
      <x:c r="R233" s="231" t="n"/>
      <x:c r="S233" s="231" t="n"/>
      <x:c r="T233" s="231" t="n"/>
      <x:c r="U233" s="205" t="n"/>
    </x:row>
    <x:row r="234" s="202" customFormat="1" ht="25.5" customHeight="1">
      <x:c r="A234" s="231" t="inlineStr">
        <x:is>
          <x:t xml:space="preserve">Biblical Events</x:t>
        </x:is>
      </x:c>
      <x:c r="B234" s="231" t="inlineStr">
        <x:is>
          <x:t xml:space="preserve">BE-010</x:t>
        </x:is>
      </x:c>
      <x:c r="C234" s="231" t="inlineStr">
        <x:is>
          <x:t xml:space="preserve">Noah's Sacrifice</x:t>
        </x:is>
      </x:c>
      <x:c r="D234" s="231" t="inlineStr">
        <x:is>
          <x:t xml:space="preserve">Scripture</x:t>
        </x:is>
      </x:c>
      <x:c r="E234" s="231" t="inlineStr">
        <x:is>
          <x:t xml:space="preserve">Biblical Events — Shared Canon</x:t>
        </x:is>
      </x:c>
      <x:c r="F234" s="231" t="inlineStr">
        <x:is>
          <x:t xml:space="preserve">Event</x:t>
        </x:is>
      </x:c>
      <x:c r="G234" s="231" t="inlineStr">
        <x:is>
          <x:t xml:space="preserve">Shows Noah's post-flood worship and God's promise concerning the created order.</x:t>
        </x:is>
      </x:c>
      <x:c r="H234" s="231" t="n">
        <x:v>3</x:v>
      </x:c>
      <x:c r="I234" s="231" t="inlineStr">
        <x:is>
          <x:t xml:space="preserve">3 — Significant</x:t>
        </x:is>
      </x:c>
      <x:c r="J234" s="231" t="inlineStr">
        <x:is>
          <x:t xml:space="preserve">High</x:t>
        </x:is>
      </x:c>
      <x:c r="K234" s="231" t="inlineStr">
        <x:is>
          <x:t xml:space="preserve">Uncommon</x:t>
        </x:is>
      </x:c>
      <x:c r="L234" s="231" t="inlineStr">
        <x:is>
          <x:t xml:space="preserve">No</x:t>
        </x:is>
      </x:c>
      <x:c r="M234" s="231" t="inlineStr">
        <x:is>
          <x:t xml:space="preserve">Genesis 8:20–22 | Primeval history | Shared canon</x:t>
        </x:is>
      </x:c>
      <x:c r="N234" s="231" t="inlineStr">
        <x:is>
          <x:t xml:space="preserve">Noah; Rainbow Covenant; The Flood</x:t>
        </x:is>
      </x:c>
      <x:c r="O234" s="231" t="inlineStr">
        <x:is>
          <x:t xml:space="preserve">Idea</x:t>
        </x:is>
      </x:c>
      <x:c r="P234" s="231" t="n"/>
      <x:c r="Q234" s="231" t="inlineStr">
        <x:is>
          <x:t xml:space="preserve">Deferred from the 100-card first-pass active set; reconsider in a later expansion/deep-catalog pass.</x:t>
        </x:is>
      </x:c>
      <x:c r="R234" s="231" t="n"/>
      <x:c r="S234" s="231" t="n"/>
      <x:c r="T234" s="231" t="n"/>
      <x:c r="U234" s="205" t="n"/>
    </x:row>
    <x:row r="235" s="202" customFormat="1" ht="25.5" customHeight="1">
      <x:c r="A235" s="231" t="inlineStr">
        <x:is>
          <x:t xml:space="preserve">Biblical Events</x:t>
        </x:is>
      </x:c>
      <x:c r="B235" s="231" t="inlineStr">
        <x:is>
          <x:t xml:space="preserve">BE-011</x:t>
        </x:is>
      </x:c>
      <x:c r="C235" s="231" t="inlineStr">
        <x:is>
          <x:t xml:space="preserve">The Rainbow Covenant</x:t>
        </x:is>
      </x:c>
      <x:c r="D235" s="231" t="inlineStr">
        <x:is>
          <x:t xml:space="preserve">Scripture</x:t>
        </x:is>
      </x:c>
      <x:c r="E235" s="231" t="inlineStr">
        <x:is>
          <x:t xml:space="preserve">Biblical Events — Shared Canon</x:t>
        </x:is>
      </x:c>
      <x:c r="F235" s="231" t="inlineStr">
        <x:is>
          <x:t xml:space="preserve">Event</x:t>
        </x:is>
      </x:c>
      <x:c r="G235" s="231" t="inlineStr">
        <x:is>
          <x:t xml:space="preserve">Presents God's covenant with Noah and all living creatures, signified by the bow in the clouds.</x:t>
        </x:is>
      </x:c>
      <x:c r="H235" s="231" t="n">
        <x:v>4</x:v>
      </x:c>
      <x:c r="I235" s="231" t="inlineStr">
        <x:is>
          <x:t xml:space="preserve">4 — Major</x:t>
        </x:is>
      </x:c>
      <x:c r="J235" s="231" t="inlineStr">
        <x:is>
          <x:t xml:space="preserve">Exceptional</x:t>
        </x:is>
      </x:c>
      <x:c r="K235" s="231" t="inlineStr">
        <x:is>
          <x:t xml:space="preserve">Rare</x:t>
        </x:is>
      </x:c>
      <x:c r="L235" s="231" t="inlineStr">
        <x:is>
          <x:t xml:space="preserve">Yes</x:t>
        </x:is>
      </x:c>
      <x:c r="M235" s="231" t="inlineStr">
        <x:is>
          <x:t xml:space="preserve">Genesis 9:8–17 | Primeval history | Shared canon</x:t>
        </x:is>
      </x:c>
      <x:c r="N235" s="231" t="inlineStr">
        <x:is>
          <x:t xml:space="preserve">Noah; The Flood; Covenant</x:t>
        </x:is>
      </x:c>
      <x:c r="O235" s="231" t="inlineStr">
        <x:is>
          <x:t xml:space="preserve">Idea</x:t>
        </x:is>
      </x:c>
      <x:c r="P235" s="231" t="n"/>
      <x:c r="Q235" s="231" t="inlineStr">
        <x:is>
          <x:t xml:space="preserve">Deferred from the 100-card first-pass active set; reconsider in a later expansion/deep-catalog pass.</x:t>
        </x:is>
      </x:c>
      <x:c r="R235" s="231" t="n"/>
      <x:c r="S235" s="231" t="n"/>
      <x:c r="T235" s="231" t="n"/>
      <x:c r="U235" s="205" t="n"/>
    </x:row>
    <x:row r="236" s="202" customFormat="1" ht="25.5" customHeight="1">
      <x:c r="A236" s="231" t="inlineStr">
        <x:is>
          <x:t xml:space="preserve">Biblical Events</x:t>
        </x:is>
      </x:c>
      <x:c r="B236" s="231" t="inlineStr">
        <x:is>
          <x:t xml:space="preserve">BE-014</x:t>
        </x:is>
      </x:c>
      <x:c r="C236" s="231" t="inlineStr">
        <x:is>
          <x:t xml:space="preserve">Abraham in Egypt</x:t>
        </x:is>
      </x:c>
      <x:c r="D236" s="231" t="inlineStr">
        <x:is>
          <x:t xml:space="preserve">Scripture</x:t>
        </x:is>
      </x:c>
      <x:c r="E236" s="231" t="inlineStr">
        <x:is>
          <x:t xml:space="preserve">Biblical Events — Shared Canon</x:t>
        </x:is>
      </x:c>
      <x:c r="F236" s="231" t="inlineStr">
        <x:is>
          <x:t xml:space="preserve">Event</x:t>
        </x:is>
      </x:c>
      <x:c r="G236" s="231" t="inlineStr">
        <x:is>
          <x:t xml:space="preserve">Shows an early episode of fear, deception, and divine preservation in Abraham's story.</x:t>
        </x:is>
      </x:c>
      <x:c r="H236" s="231" t="n">
        <x:v>2</x:v>
      </x:c>
      <x:c r="I236" s="231" t="inlineStr">
        <x:is>
          <x:t xml:space="preserve">2 — Supporting</x:t>
        </x:is>
      </x:c>
      <x:c r="J236" s="231" t="inlineStr">
        <x:is>
          <x:t xml:space="preserve">High</x:t>
        </x:is>
      </x:c>
      <x:c r="K236" s="231" t="inlineStr">
        <x:is>
          <x:t xml:space="preserve">Common</x:t>
        </x:is>
      </x:c>
      <x:c r="L236" s="231" t="inlineStr">
        <x:is>
          <x:t xml:space="preserve">No</x:t>
        </x:is>
      </x:c>
      <x:c r="M236" s="231" t="inlineStr">
        <x:is>
          <x:t xml:space="preserve">Genesis 12:10–20 | Patriarchal period | Shared canon</x:t>
        </x:is>
      </x:c>
      <x:c r="N236" s="231" t="inlineStr">
        <x:is>
          <x:t xml:space="preserve">Abraham; Sarah; Egypt; Pharaoh</x:t>
        </x:is>
      </x:c>
      <x:c r="O236" s="231" t="inlineStr">
        <x:is>
          <x:t xml:space="preserve">Idea</x:t>
        </x:is>
      </x:c>
      <x:c r="P236" s="231" t="n"/>
      <x:c r="Q236" s="231" t="inlineStr">
        <x:is>
          <x:t xml:space="preserve">Deferred from the 100-card first-pass active set; reconsider in a later expansion/deep-catalog pass.</x:t>
        </x:is>
      </x:c>
      <x:c r="R236" s="231" t="n"/>
      <x:c r="S236" s="231" t="n"/>
      <x:c r="T236" s="231" t="n"/>
      <x:c r="U236" s="205" t="n"/>
    </x:row>
    <x:row r="237" s="202" customFormat="1" ht="25.5" customHeight="1">
      <x:c r="A237" s="231" t="inlineStr">
        <x:is>
          <x:t xml:space="preserve">Biblical Events</x:t>
        </x:is>
      </x:c>
      <x:c r="B237" s="231" t="inlineStr">
        <x:is>
          <x:t xml:space="preserve">BE-015</x:t>
        </x:is>
      </x:c>
      <x:c r="C237" s="231" t="inlineStr">
        <x:is>
          <x:t xml:space="preserve">Abraham and Lot Separate</x:t>
        </x:is>
      </x:c>
      <x:c r="D237" s="231" t="inlineStr">
        <x:is>
          <x:t xml:space="preserve">Scripture</x:t>
        </x:is>
      </x:c>
      <x:c r="E237" s="231" t="inlineStr">
        <x:is>
          <x:t xml:space="preserve">Biblical Events — Shared Canon</x:t>
        </x:is>
      </x:c>
      <x:c r="F237" s="231" t="inlineStr">
        <x:is>
          <x:t xml:space="preserve">Event</x:t>
        </x:is>
      </x:c>
      <x:c r="G237" s="231" t="inlineStr">
        <x:is>
          <x:t xml:space="preserve">Contrasts Abraham's generosity with Lot's choice of the Jordan plain and sets up later events.</x:t>
        </x:is>
      </x:c>
      <x:c r="H237" s="231" t="n">
        <x:v>2</x:v>
      </x:c>
      <x:c r="I237" s="231" t="inlineStr">
        <x:is>
          <x:t xml:space="preserve">2 — Supporting</x:t>
        </x:is>
      </x:c>
      <x:c r="J237" s="231" t="inlineStr">
        <x:is>
          <x:t xml:space="preserve">High</x:t>
        </x:is>
      </x:c>
      <x:c r="K237" s="231" t="inlineStr">
        <x:is>
          <x:t xml:space="preserve">Common</x:t>
        </x:is>
      </x:c>
      <x:c r="L237" s="231" t="inlineStr">
        <x:is>
          <x:t xml:space="preserve">No</x:t>
        </x:is>
      </x:c>
      <x:c r="M237" s="231" t="inlineStr">
        <x:is>
          <x:t xml:space="preserve">Genesis 13 | Patriarchal period | Shared canon</x:t>
        </x:is>
      </x:c>
      <x:c r="N237" s="231" t="inlineStr">
        <x:is>
          <x:t xml:space="preserve">Abraham; Lot; Sodom</x:t>
        </x:is>
      </x:c>
      <x:c r="O237" s="231" t="inlineStr">
        <x:is>
          <x:t xml:space="preserve">Idea</x:t>
        </x:is>
      </x:c>
      <x:c r="P237" s="231" t="n"/>
      <x:c r="Q237" s="231" t="inlineStr">
        <x:is>
          <x:t xml:space="preserve">Deferred from the 100-card first-pass active set; reconsider in a later expansion/deep-catalog pass.</x:t>
        </x:is>
      </x:c>
      <x:c r="R237" s="231" t="n"/>
      <x:c r="S237" s="231" t="n"/>
      <x:c r="T237" s="231" t="n"/>
      <x:c r="U237" s="205" t="n"/>
    </x:row>
    <x:row r="238" s="202" customFormat="1" ht="25.5" customHeight="1">
      <x:c r="A238" s="231" t="inlineStr">
        <x:is>
          <x:t xml:space="preserve">Biblical Events</x:t>
        </x:is>
      </x:c>
      <x:c r="B238" s="231" t="inlineStr">
        <x:is>
          <x:t xml:space="preserve">BE-016</x:t>
        </x:is>
      </x:c>
      <x:c r="C238" s="231" t="inlineStr">
        <x:is>
          <x:t xml:space="preserve">Abraham Rescues Lot</x:t>
        </x:is>
      </x:c>
      <x:c r="D238" s="231" t="inlineStr">
        <x:is>
          <x:t xml:space="preserve">Scripture</x:t>
        </x:is>
      </x:c>
      <x:c r="E238" s="231" t="inlineStr">
        <x:is>
          <x:t xml:space="preserve">Biblical Events — Shared Canon</x:t>
        </x:is>
      </x:c>
      <x:c r="F238" s="231" t="inlineStr">
        <x:is>
          <x:t xml:space="preserve">Event</x:t>
        </x:is>
      </x:c>
      <x:c r="G238" s="231" t="inlineStr">
        <x:is>
          <x:t xml:space="preserve">Depicts Abraham's military rescue of Lot after a regional conflict.</x:t>
        </x:is>
      </x:c>
      <x:c r="H238" s="231" t="n">
        <x:v>3</x:v>
      </x:c>
      <x:c r="I238" s="231" t="inlineStr">
        <x:is>
          <x:t xml:space="preserve">3 — Significant</x:t>
        </x:is>
      </x:c>
      <x:c r="J238" s="231" t="inlineStr">
        <x:is>
          <x:t xml:space="preserve">Exceptional</x:t>
        </x:is>
      </x:c>
      <x:c r="K238" s="231" t="inlineStr">
        <x:is>
          <x:t xml:space="preserve">Uncommon</x:t>
        </x:is>
      </x:c>
      <x:c r="L238" s="231" t="inlineStr">
        <x:is>
          <x:t xml:space="preserve">No</x:t>
        </x:is>
      </x:c>
      <x:c r="M238" s="231" t="inlineStr">
        <x:is>
          <x:t xml:space="preserve">Genesis 14:1–16 | Patriarchal period | Shared canon</x:t>
        </x:is>
      </x:c>
      <x:c r="N238" s="231" t="inlineStr">
        <x:is>
          <x:t xml:space="preserve">Abraham; Lot; Melchizedek</x:t>
        </x:is>
      </x:c>
      <x:c r="O238" s="231" t="inlineStr">
        <x:is>
          <x:t xml:space="preserve">Idea</x:t>
        </x:is>
      </x:c>
      <x:c r="P238" s="231" t="n"/>
      <x:c r="Q238" s="231" t="inlineStr">
        <x:is>
          <x:t xml:space="preserve">Deferred from the 100-card first-pass active set; reconsider in a later expansion/deep-catalog pass.</x:t>
        </x:is>
      </x:c>
      <x:c r="R238" s="231" t="n"/>
      <x:c r="S238" s="231" t="n"/>
      <x:c r="T238" s="231" t="n"/>
      <x:c r="U238" s="205" t="n"/>
    </x:row>
    <x:row r="239" s="202" customFormat="1" ht="25.5" customHeight="1">
      <x:c r="A239" s="231" t="inlineStr">
        <x:is>
          <x:t xml:space="preserve">Biblical Events</x:t>
        </x:is>
      </x:c>
      <x:c r="B239" s="231" t="inlineStr">
        <x:is>
          <x:t xml:space="preserve">BE-017</x:t>
        </x:is>
      </x:c>
      <x:c r="C239" s="231" t="inlineStr">
        <x:is>
          <x:t xml:space="preserve">Abraham Meets Melchizedek</x:t>
        </x:is>
      </x:c>
      <x:c r="D239" s="231" t="inlineStr">
        <x:is>
          <x:t xml:space="preserve">Scripture</x:t>
        </x:is>
      </x:c>
      <x:c r="E239" s="231" t="inlineStr">
        <x:is>
          <x:t xml:space="preserve">Biblical Events — Shared Canon</x:t>
        </x:is>
      </x:c>
      <x:c r="F239" s="231" t="inlineStr">
        <x:is>
          <x:t xml:space="preserve">Event</x:t>
        </x:is>
      </x:c>
      <x:c r="G239" s="231" t="inlineStr">
        <x:is>
          <x:t xml:space="preserve">Introduces the priest-king Melchizedek blessing Abraham after battle.</x:t>
        </x:is>
      </x:c>
      <x:c r="H239" s="231" t="n">
        <x:v>4</x:v>
      </x:c>
      <x:c r="I239" s="231" t="inlineStr">
        <x:is>
          <x:t xml:space="preserve">4 — Major</x:t>
        </x:is>
      </x:c>
      <x:c r="J239" s="231" t="inlineStr">
        <x:is>
          <x:t xml:space="preserve">High</x:t>
        </x:is>
      </x:c>
      <x:c r="K239" s="231" t="inlineStr">
        <x:is>
          <x:t xml:space="preserve">Rare</x:t>
        </x:is>
      </x:c>
      <x:c r="L239" s="231" t="inlineStr">
        <x:is>
          <x:t xml:space="preserve">Maybe</x:t>
        </x:is>
      </x:c>
      <x:c r="M239" s="231" t="inlineStr">
        <x:is>
          <x:t xml:space="preserve">Genesis 14:17–24 | Patriarchal period | Shared canon</x:t>
        </x:is>
      </x:c>
      <x:c r="N239" s="231" t="inlineStr">
        <x:is>
          <x:t xml:space="preserve">Abraham; Melchizedek; Salem</x:t>
        </x:is>
      </x:c>
      <x:c r="O239" s="231" t="inlineStr">
        <x:is>
          <x:t xml:space="preserve">Idea</x:t>
        </x:is>
      </x:c>
      <x:c r="P239" s="231" t="n"/>
      <x:c r="Q239" s="231" t="inlineStr">
        <x:is>
          <x:t xml:space="preserve">Deferred from the 100-card first-pass active set; reconsider in a later expansion/deep-catalog pass.</x:t>
        </x:is>
      </x:c>
      <x:c r="R239" s="231" t="n"/>
      <x:c r="S239" s="231" t="n"/>
      <x:c r="T239" s="231" t="n"/>
      <x:c r="U239" s="205" t="n"/>
    </x:row>
    <x:row r="240" s="202" customFormat="1" ht="25.5" customHeight="1">
      <x:c r="A240" s="231" t="inlineStr">
        <x:is>
          <x:t xml:space="preserve">Biblical Events</x:t>
        </x:is>
      </x:c>
      <x:c r="B240" s="231" t="inlineStr">
        <x:is>
          <x:t xml:space="preserve">BE-019</x:t>
        </x:is>
      </x:c>
      <x:c r="C240" s="231" t="inlineStr">
        <x:is>
          <x:t xml:space="preserve">Hagar and Ishmael in the Wilderness</x:t>
        </x:is>
      </x:c>
      <x:c r="D240" s="231" t="inlineStr">
        <x:is>
          <x:t xml:space="preserve">Scripture</x:t>
        </x:is>
      </x:c>
      <x:c r="E240" s="231" t="inlineStr">
        <x:is>
          <x:t xml:space="preserve">Biblical Events — Shared Canon</x:t>
        </x:is>
      </x:c>
      <x:c r="F240" s="231" t="inlineStr">
        <x:is>
          <x:t xml:space="preserve">Event</x:t>
        </x:is>
      </x:c>
      <x:c r="G240" s="231" t="inlineStr">
        <x:is>
          <x:t xml:space="preserve">Explores conflict in Abraham's household and God's care for Hagar and Ishmael.</x:t>
        </x:is>
      </x:c>
      <x:c r="H240" s="231" t="n">
        <x:v>3</x:v>
      </x:c>
      <x:c r="I240" s="231" t="inlineStr">
        <x:is>
          <x:t xml:space="preserve">3 — Significant</x:t>
        </x:is>
      </x:c>
      <x:c r="J240" s="231" t="inlineStr">
        <x:is>
          <x:t xml:space="preserve">Exceptional</x:t>
        </x:is>
      </x:c>
      <x:c r="K240" s="231" t="inlineStr">
        <x:is>
          <x:t xml:space="preserve">Uncommon</x:t>
        </x:is>
      </x:c>
      <x:c r="L240" s="231" t="inlineStr">
        <x:is>
          <x:t xml:space="preserve">No</x:t>
        </x:is>
      </x:c>
      <x:c r="M240" s="231" t="inlineStr">
        <x:is>
          <x:t xml:space="preserve">Genesis 16; 21:8–21 | Patriarchal period | Shared canon</x:t>
        </x:is>
      </x:c>
      <x:c r="N240" s="231" t="inlineStr">
        <x:is>
          <x:t xml:space="preserve">Hagar; Ishmael; Abraham; Sarah</x:t>
        </x:is>
      </x:c>
      <x:c r="O240" s="231" t="inlineStr">
        <x:is>
          <x:t xml:space="preserve">Idea</x:t>
        </x:is>
      </x:c>
      <x:c r="P240" s="231" t="n"/>
      <x:c r="Q240" s="231" t="inlineStr">
        <x:is>
          <x:t xml:space="preserve">Deferred from the 100-card first-pass active set; reconsider in a later expansion/deep-catalog pass.</x:t>
        </x:is>
      </x:c>
      <x:c r="R240" s="231" t="n"/>
      <x:c r="S240" s="231" t="n"/>
      <x:c r="T240" s="231" t="n"/>
      <x:c r="U240" s="205" t="n"/>
    </x:row>
    <x:row r="241" s="202" customFormat="1" ht="25.5" customHeight="1">
      <x:c r="A241" s="231" t="inlineStr">
        <x:is>
          <x:t xml:space="preserve">Biblical Events</x:t>
        </x:is>
      </x:c>
      <x:c r="B241" s="231" t="inlineStr">
        <x:is>
          <x:t xml:space="preserve">BE-020</x:t>
        </x:is>
      </x:c>
      <x:c r="C241" s="231" t="inlineStr">
        <x:is>
          <x:t xml:space="preserve">Circumcision Covenant Sign</x:t>
        </x:is>
      </x:c>
      <x:c r="D241" s="231" t="inlineStr">
        <x:is>
          <x:t xml:space="preserve">Scripture</x:t>
        </x:is>
      </x:c>
      <x:c r="E241" s="231" t="inlineStr">
        <x:is>
          <x:t xml:space="preserve">Biblical Events — Shared Canon</x:t>
        </x:is>
      </x:c>
      <x:c r="F241" s="231" t="inlineStr">
        <x:is>
          <x:t xml:space="preserve">Event</x:t>
        </x:is>
      </x:c>
      <x:c r="G241" s="231" t="inlineStr">
        <x:is>
          <x:t xml:space="preserve">Introduces circumcision as the covenant sign and records the renaming of Abram and Sarai.</x:t>
        </x:is>
      </x:c>
      <x:c r="H241" s="231" t="n">
        <x:v>4</x:v>
      </x:c>
      <x:c r="I241" s="231" t="inlineStr">
        <x:is>
          <x:t xml:space="preserve">4 — Major</x:t>
        </x:is>
      </x:c>
      <x:c r="J241" s="231" t="inlineStr">
        <x:is>
          <x:t xml:space="preserve">High</x:t>
        </x:is>
      </x:c>
      <x:c r="K241" s="231" t="inlineStr">
        <x:is>
          <x:t xml:space="preserve">Rare</x:t>
        </x:is>
      </x:c>
      <x:c r="L241" s="231" t="inlineStr">
        <x:is>
          <x:t xml:space="preserve">No</x:t>
        </x:is>
      </x:c>
      <x:c r="M241" s="231" t="inlineStr">
        <x:is>
          <x:t xml:space="preserve">Genesis 17 | Patriarchal period | Shared canon</x:t>
        </x:is>
      </x:c>
      <x:c r="N241" s="231" t="inlineStr">
        <x:is>
          <x:t xml:space="preserve">Abraham; Sarah; Isaac; Covenant</x:t>
        </x:is>
      </x:c>
      <x:c r="O241" s="231" t="inlineStr">
        <x:is>
          <x:t xml:space="preserve">Idea</x:t>
        </x:is>
      </x:c>
      <x:c r="P241" s="231" t="n"/>
      <x:c r="Q241" s="231" t="inlineStr">
        <x:is>
          <x:t xml:space="preserve">Deferred from the 100-card first-pass active set; reconsider in a later expansion/deep-catalog pass.</x:t>
        </x:is>
      </x:c>
      <x:c r="R241" s="231" t="n"/>
      <x:c r="S241" s="231" t="n"/>
      <x:c r="T241" s="231" t="n"/>
      <x:c r="U241" s="205" t="n"/>
    </x:row>
    <x:row r="242" s="202" customFormat="1" ht="25.5" customHeight="1">
      <x:c r="A242" s="231" t="inlineStr">
        <x:is>
          <x:t xml:space="preserve">Biblical Events</x:t>
        </x:is>
      </x:c>
      <x:c r="B242" s="231" t="inlineStr">
        <x:is>
          <x:t xml:space="preserve">BE-021</x:t>
        </x:is>
      </x:c>
      <x:c r="C242" s="231" t="inlineStr">
        <x:is>
          <x:t xml:space="preserve">Three Visitors at Mamre</x:t>
        </x:is>
      </x:c>
      <x:c r="D242" s="231" t="inlineStr">
        <x:is>
          <x:t xml:space="preserve">Scripture</x:t>
        </x:is>
      </x:c>
      <x:c r="E242" s="231" t="inlineStr">
        <x:is>
          <x:t xml:space="preserve">Biblical Events — Shared Canon</x:t>
        </x:is>
      </x:c>
      <x:c r="F242" s="231" t="inlineStr">
        <x:is>
          <x:t xml:space="preserve">Event</x:t>
        </x:is>
      </x:c>
      <x:c r="G242" s="231" t="inlineStr">
        <x:is>
          <x:t xml:space="preserve">Narrates Abraham's hospitality and the promise that Sarah will bear a son.</x:t>
        </x:is>
      </x:c>
      <x:c r="H242" s="231" t="n">
        <x:v>4</x:v>
      </x:c>
      <x:c r="I242" s="231" t="inlineStr">
        <x:is>
          <x:t xml:space="preserve">4 — Major</x:t>
        </x:is>
      </x:c>
      <x:c r="J242" s="231" t="inlineStr">
        <x:is>
          <x:t xml:space="preserve">Exceptional</x:t>
        </x:is>
      </x:c>
      <x:c r="K242" s="231" t="inlineStr">
        <x:is>
          <x:t xml:space="preserve">Rare</x:t>
        </x:is>
      </x:c>
      <x:c r="L242" s="231" t="inlineStr">
        <x:is>
          <x:t xml:space="preserve">Maybe</x:t>
        </x:is>
      </x:c>
      <x:c r="M242" s="231" t="inlineStr">
        <x:is>
          <x:t xml:space="preserve">Genesis 18:1–15 | Patriarchal period | Shared canon</x:t>
        </x:is>
      </x:c>
      <x:c r="N242" s="231" t="inlineStr">
        <x:is>
          <x:t xml:space="preserve">Abraham; Sarah; Isaac; Mamre</x:t>
        </x:is>
      </x:c>
      <x:c r="O242" s="231" t="inlineStr">
        <x:is>
          <x:t xml:space="preserve">Idea</x:t>
        </x:is>
      </x:c>
      <x:c r="P242" s="231" t="n"/>
      <x:c r="Q242" s="231" t="inlineStr">
        <x:is>
          <x:t xml:space="preserve">Deferred from the 100-card first-pass active set; reconsider in a later expansion/deep-catalog pass.</x:t>
        </x:is>
      </x:c>
      <x:c r="R242" s="231" t="n"/>
      <x:c r="S242" s="231" t="n"/>
      <x:c r="T242" s="231" t="n"/>
      <x:c r="U242" s="205" t="n"/>
    </x:row>
    <x:row r="243" s="202" customFormat="1" ht="25.5" customHeight="1">
      <x:c r="A243" s="231" t="inlineStr">
        <x:is>
          <x:t xml:space="preserve">Biblical Events</x:t>
        </x:is>
      </x:c>
      <x:c r="B243" s="231" t="inlineStr">
        <x:is>
          <x:t xml:space="preserve">BE-022</x:t>
        </x:is>
      </x:c>
      <x:c r="C243" s="231" t="inlineStr">
        <x:is>
          <x:t xml:space="preserve">Abraham Intercedes for Sodom</x:t>
        </x:is>
      </x:c>
      <x:c r="D243" s="231" t="inlineStr">
        <x:is>
          <x:t xml:space="preserve">Scripture</x:t>
        </x:is>
      </x:c>
      <x:c r="E243" s="231" t="inlineStr">
        <x:is>
          <x:t xml:space="preserve">Biblical Events — Shared Canon</x:t>
        </x:is>
      </x:c>
      <x:c r="F243" s="231" t="inlineStr">
        <x:is>
          <x:t xml:space="preserve">Event</x:t>
        </x:is>
      </x:c>
      <x:c r="G243" s="231" t="inlineStr">
        <x:is>
          <x:t xml:space="preserve">Shows Abraham pleading for the righteous and raises questions of justice and mercy.</x:t>
        </x:is>
      </x:c>
      <x:c r="H243" s="231" t="n">
        <x:v>3</x:v>
      </x:c>
      <x:c r="I243" s="231" t="inlineStr">
        <x:is>
          <x:t xml:space="preserve">3 — Significant</x:t>
        </x:is>
      </x:c>
      <x:c r="J243" s="231" t="inlineStr">
        <x:is>
          <x:t xml:space="preserve">High</x:t>
        </x:is>
      </x:c>
      <x:c r="K243" s="231" t="inlineStr">
        <x:is>
          <x:t xml:space="preserve">Uncommon</x:t>
        </x:is>
      </x:c>
      <x:c r="L243" s="231" t="inlineStr">
        <x:is>
          <x:t xml:space="preserve">No</x:t>
        </x:is>
      </x:c>
      <x:c r="M243" s="231" t="inlineStr">
        <x:is>
          <x:t xml:space="preserve">Genesis 18:16–33 | Patriarchal period | Shared canon</x:t>
        </x:is>
      </x:c>
      <x:c r="N243" s="231" t="inlineStr">
        <x:is>
          <x:t xml:space="preserve">Abraham; Sodom; Lot</x:t>
        </x:is>
      </x:c>
      <x:c r="O243" s="231" t="inlineStr">
        <x:is>
          <x:t xml:space="preserve">Idea</x:t>
        </x:is>
      </x:c>
      <x:c r="P243" s="231" t="n"/>
      <x:c r="Q243" s="231" t="inlineStr">
        <x:is>
          <x:t xml:space="preserve">Deferred from the 100-card first-pass active set; reconsider in a later expansion/deep-catalog pass.</x:t>
        </x:is>
      </x:c>
      <x:c r="R243" s="231" t="n"/>
      <x:c r="S243" s="231" t="n"/>
      <x:c r="T243" s="231" t="n"/>
      <x:c r="U243" s="205" t="n"/>
    </x:row>
    <x:row r="244" s="202" customFormat="1" ht="25.5" customHeight="1">
      <x:c r="A244" s="231" t="inlineStr">
        <x:is>
          <x:t xml:space="preserve">Biblical Events</x:t>
        </x:is>
      </x:c>
      <x:c r="B244" s="231" t="inlineStr">
        <x:is>
          <x:t xml:space="preserve">BE-023</x:t>
        </x:is>
      </x:c>
      <x:c r="C244" s="231" t="inlineStr">
        <x:is>
          <x:t xml:space="preserve">Destruction of Sodom and Gomorrah</x:t>
        </x:is>
      </x:c>
      <x:c r="D244" s="231" t="inlineStr">
        <x:is>
          <x:t xml:space="preserve">Scripture</x:t>
        </x:is>
      </x:c>
      <x:c r="E244" s="231" t="inlineStr">
        <x:is>
          <x:t xml:space="preserve">Biblical Events — Shared Canon</x:t>
        </x:is>
      </x:c>
      <x:c r="F244" s="231" t="inlineStr">
        <x:is>
          <x:t xml:space="preserve">Event</x:t>
        </x:is>
      </x:c>
      <x:c r="G244" s="231" t="inlineStr">
        <x:is>
          <x:t xml:space="preserve">Narrates judgment on the cities and Lot's escape.</x:t>
        </x:is>
      </x:c>
      <x:c r="H244" s="231" t="n">
        <x:v>4</x:v>
      </x:c>
      <x:c r="I244" s="231" t="inlineStr">
        <x:is>
          <x:t xml:space="preserve">4 — Major</x:t>
        </x:is>
      </x:c>
      <x:c r="J244" s="231" t="inlineStr">
        <x:is>
          <x:t xml:space="preserve">Exceptional</x:t>
        </x:is>
      </x:c>
      <x:c r="K244" s="231" t="inlineStr">
        <x:is>
          <x:t xml:space="preserve">Rare</x:t>
        </x:is>
      </x:c>
      <x:c r="L244" s="231" t="inlineStr">
        <x:is>
          <x:t xml:space="preserve">Yes</x:t>
        </x:is>
      </x:c>
      <x:c r="M244" s="231" t="inlineStr">
        <x:is>
          <x:t xml:space="preserve">Genesis 19:1–29 | Patriarchal period | Shared canon</x:t>
        </x:is>
      </x:c>
      <x:c r="N244" s="231" t="inlineStr">
        <x:is>
          <x:t xml:space="preserve">Lot; Abraham; Sodom; Gomorrah</x:t>
        </x:is>
      </x:c>
      <x:c r="O244" s="231" t="inlineStr">
        <x:is>
          <x:t xml:space="preserve">Idea</x:t>
        </x:is>
      </x:c>
      <x:c r="P244" s="231" t="n"/>
      <x:c r="Q244" s="231" t="inlineStr">
        <x:is>
          <x:t xml:space="preserve">Deferred from the 100-card first-pass active set; reconsider in a later expansion/deep-catalog pass.</x:t>
        </x:is>
      </x:c>
      <x:c r="R244" s="231" t="n"/>
      <x:c r="S244" s="231" t="n"/>
      <x:c r="T244" s="231" t="n"/>
      <x:c r="U244" s="205" t="n"/>
    </x:row>
    <x:row r="245" s="202" customFormat="1" ht="25.5" customHeight="1">
      <x:c r="A245" s="231" t="inlineStr">
        <x:is>
          <x:t xml:space="preserve">Biblical Events</x:t>
        </x:is>
      </x:c>
      <x:c r="B245" s="231" t="inlineStr">
        <x:is>
          <x:t xml:space="preserve">BE-024</x:t>
        </x:is>
      </x:c>
      <x:c r="C245" s="231" t="inlineStr">
        <x:is>
          <x:t xml:space="preserve">Birth of Isaac</x:t>
        </x:is>
      </x:c>
      <x:c r="D245" s="231" t="inlineStr">
        <x:is>
          <x:t xml:space="preserve">Scripture</x:t>
        </x:is>
      </x:c>
      <x:c r="E245" s="231" t="inlineStr">
        <x:is>
          <x:t xml:space="preserve">Biblical Events — Shared Canon</x:t>
        </x:is>
      </x:c>
      <x:c r="F245" s="231" t="inlineStr">
        <x:is>
          <x:t xml:space="preserve">Event</x:t>
        </x:is>
      </x:c>
      <x:c r="G245" s="231" t="inlineStr">
        <x:is>
          <x:t xml:space="preserve">Records the fulfillment of the long-promised birth of Isaac to Abraham and Sarah.</x:t>
        </x:is>
      </x:c>
      <x:c r="H245" s="231" t="n">
        <x:v>4</x:v>
      </x:c>
      <x:c r="I245" s="231" t="inlineStr">
        <x:is>
          <x:t xml:space="preserve">4 — Major</x:t>
        </x:is>
      </x:c>
      <x:c r="J245" s="231" t="inlineStr">
        <x:is>
          <x:t xml:space="preserve">High</x:t>
        </x:is>
      </x:c>
      <x:c r="K245" s="231" t="inlineStr">
        <x:is>
          <x:t xml:space="preserve">Rare</x:t>
        </x:is>
      </x:c>
      <x:c r="L245" s="231" t="inlineStr">
        <x:is>
          <x:t xml:space="preserve">No</x:t>
        </x:is>
      </x:c>
      <x:c r="M245" s="231" t="inlineStr">
        <x:is>
          <x:t xml:space="preserve">Genesis 21:1–7 | Patriarchal period | Shared canon</x:t>
        </x:is>
      </x:c>
      <x:c r="N245" s="231" t="inlineStr">
        <x:is>
          <x:t xml:space="preserve">Isaac; Abraham; Sarah; Covenant</x:t>
        </x:is>
      </x:c>
      <x:c r="O245" s="231" t="inlineStr">
        <x:is>
          <x:t xml:space="preserve">Idea</x:t>
        </x:is>
      </x:c>
      <x:c r="P245" s="231" t="n"/>
      <x:c r="Q245" s="231" t="inlineStr">
        <x:is>
          <x:t xml:space="preserve">Deferred from the 100-card first-pass active set; reconsider in a later expansion/deep-catalog pass.</x:t>
        </x:is>
      </x:c>
      <x:c r="R245" s="231" t="n"/>
      <x:c r="S245" s="231" t="n"/>
      <x:c r="T245" s="231" t="n"/>
      <x:c r="U245" s="205" t="n"/>
    </x:row>
    <x:row r="246" s="202" customFormat="1" ht="25.5" customHeight="1">
      <x:c r="A246" s="231" t="inlineStr">
        <x:is>
          <x:t xml:space="preserve">Biblical Events</x:t>
        </x:is>
      </x:c>
      <x:c r="B246" s="231" t="inlineStr">
        <x:is>
          <x:t xml:space="preserve">BE-026</x:t>
        </x:is>
      </x:c>
      <x:c r="C246" s="231" t="inlineStr">
        <x:is>
          <x:t xml:space="preserve">Rebekah at the Well</x:t>
        </x:is>
      </x:c>
      <x:c r="D246" s="231" t="inlineStr">
        <x:is>
          <x:t xml:space="preserve">Scripture</x:t>
        </x:is>
      </x:c>
      <x:c r="E246" s="231" t="inlineStr">
        <x:is>
          <x:t xml:space="preserve">Biblical Events — Shared Canon</x:t>
        </x:is>
      </x:c>
      <x:c r="F246" s="231" t="inlineStr">
        <x:is>
          <x:t xml:space="preserve">Event</x:t>
        </x:is>
      </x:c>
      <x:c r="G246" s="231" t="inlineStr">
        <x:is>
          <x:t xml:space="preserve">Tells how Abraham's servant finds Rebekah as a wife for Isaac through providential guidance.</x:t>
        </x:is>
      </x:c>
      <x:c r="H246" s="231" t="n">
        <x:v>3</x:v>
      </x:c>
      <x:c r="I246" s="231" t="inlineStr">
        <x:is>
          <x:t xml:space="preserve">3 — Significant</x:t>
        </x:is>
      </x:c>
      <x:c r="J246" s="231" t="inlineStr">
        <x:is>
          <x:t xml:space="preserve">Exceptional</x:t>
        </x:is>
      </x:c>
      <x:c r="K246" s="231" t="inlineStr">
        <x:is>
          <x:t xml:space="preserve">Uncommon</x:t>
        </x:is>
      </x:c>
      <x:c r="L246" s="231" t="inlineStr">
        <x:is>
          <x:t xml:space="preserve">No</x:t>
        </x:is>
      </x:c>
      <x:c r="M246" s="231" t="inlineStr">
        <x:is>
          <x:t xml:space="preserve">Genesis 24 | Patriarchal period | Shared canon</x:t>
        </x:is>
      </x:c>
      <x:c r="N246" s="231" t="inlineStr">
        <x:is>
          <x:t xml:space="preserve">Rebekah; Isaac; Abraham's Servant</x:t>
        </x:is>
      </x:c>
      <x:c r="O246" s="231" t="inlineStr">
        <x:is>
          <x:t xml:space="preserve">Idea</x:t>
        </x:is>
      </x:c>
      <x:c r="P246" s="231" t="n"/>
      <x:c r="Q246" s="231" t="inlineStr">
        <x:is>
          <x:t xml:space="preserve">Deferred from the 100-card first-pass active set; reconsider in a later expansion/deep-catalog pass.</x:t>
        </x:is>
      </x:c>
      <x:c r="R246" s="231" t="n"/>
      <x:c r="S246" s="231" t="n"/>
      <x:c r="T246" s="231" t="n"/>
      <x:c r="U246" s="205" t="n"/>
    </x:row>
    <x:row r="247" s="202" customFormat="1" ht="25.5" customHeight="1">
      <x:c r="A247" s="231" t="inlineStr">
        <x:is>
          <x:t xml:space="preserve">Biblical Events</x:t>
        </x:is>
      </x:c>
      <x:c r="B247" s="231" t="inlineStr">
        <x:is>
          <x:t xml:space="preserve">BE-027</x:t>
        </x:is>
      </x:c>
      <x:c r="C247" s="231" t="inlineStr">
        <x:is>
          <x:t xml:space="preserve">Birth of Jacob and Esau</x:t>
        </x:is>
      </x:c>
      <x:c r="D247" s="231" t="inlineStr">
        <x:is>
          <x:t xml:space="preserve">Scripture</x:t>
        </x:is>
      </x:c>
      <x:c r="E247" s="231" t="inlineStr">
        <x:is>
          <x:t xml:space="preserve">Biblical Events — Shared Canon</x:t>
        </x:is>
      </x:c>
      <x:c r="F247" s="231" t="inlineStr">
        <x:is>
          <x:t xml:space="preserve">Event</x:t>
        </x:is>
      </x:c>
      <x:c r="G247" s="231" t="inlineStr">
        <x:is>
          <x:t xml:space="preserve">Introduces the rival twins whose conflict shapes the next generation of the covenant family.</x:t>
        </x:is>
      </x:c>
      <x:c r="H247" s="231" t="n">
        <x:v>3</x:v>
      </x:c>
      <x:c r="I247" s="231" t="inlineStr">
        <x:is>
          <x:t xml:space="preserve">3 — Significant</x:t>
        </x:is>
      </x:c>
      <x:c r="J247" s="231" t="inlineStr">
        <x:is>
          <x:t xml:space="preserve">High</x:t>
        </x:is>
      </x:c>
      <x:c r="K247" s="231" t="inlineStr">
        <x:is>
          <x:t xml:space="preserve">Uncommon</x:t>
        </x:is>
      </x:c>
      <x:c r="L247" s="231" t="inlineStr">
        <x:is>
          <x:t xml:space="preserve">No</x:t>
        </x:is>
      </x:c>
      <x:c r="M247" s="231" t="inlineStr">
        <x:is>
          <x:t xml:space="preserve">Genesis 25:19–26 | Patriarchal period | Shared canon</x:t>
        </x:is>
      </x:c>
      <x:c r="N247" s="231" t="inlineStr">
        <x:is>
          <x:t xml:space="preserve">Jacob; Esau; Isaac; Rebekah</x:t>
        </x:is>
      </x:c>
      <x:c r="O247" s="231" t="inlineStr">
        <x:is>
          <x:t xml:space="preserve">Idea</x:t>
        </x:is>
      </x:c>
      <x:c r="P247" s="231" t="n"/>
      <x:c r="Q247" s="231" t="inlineStr">
        <x:is>
          <x:t xml:space="preserve">Deferred from the 100-card first-pass active set; reconsider in a later expansion/deep-catalog pass.</x:t>
        </x:is>
      </x:c>
      <x:c r="R247" s="231" t="n"/>
      <x:c r="S247" s="231" t="n"/>
      <x:c r="T247" s="231" t="n"/>
      <x:c r="U247" s="205" t="n"/>
    </x:row>
    <x:row r="248" s="202" customFormat="1" ht="25.5" customHeight="1">
      <x:c r="A248" s="231" t="inlineStr">
        <x:is>
          <x:t xml:space="preserve">Biblical Events</x:t>
        </x:is>
      </x:c>
      <x:c r="B248" s="231" t="inlineStr">
        <x:is>
          <x:t xml:space="preserve">BE-028</x:t>
        </x:is>
      </x:c>
      <x:c r="C248" s="231" t="inlineStr">
        <x:is>
          <x:t xml:space="preserve">Jacob Receives Isaac's Blessing</x:t>
        </x:is>
      </x:c>
      <x:c r="D248" s="231" t="inlineStr">
        <x:is>
          <x:t xml:space="preserve">Scripture</x:t>
        </x:is>
      </x:c>
      <x:c r="E248" s="231" t="inlineStr">
        <x:is>
          <x:t xml:space="preserve">Biblical Events — Shared Canon</x:t>
        </x:is>
      </x:c>
      <x:c r="F248" s="231" t="inlineStr">
        <x:is>
          <x:t xml:space="preserve">Event</x:t>
        </x:is>
      </x:c>
      <x:c r="G248" s="231" t="inlineStr">
        <x:is>
          <x:t xml:space="preserve">Shows deception within Isaac's household and the contested blessing that drives Jacob into exile.</x:t>
        </x:is>
      </x:c>
      <x:c r="H248" s="231" t="n">
        <x:v>4</x:v>
      </x:c>
      <x:c r="I248" s="231" t="inlineStr">
        <x:is>
          <x:t xml:space="preserve">4 — Major</x:t>
        </x:is>
      </x:c>
      <x:c r="J248" s="231" t="inlineStr">
        <x:is>
          <x:t xml:space="preserve">High</x:t>
        </x:is>
      </x:c>
      <x:c r="K248" s="231" t="inlineStr">
        <x:is>
          <x:t xml:space="preserve">Rare</x:t>
        </x:is>
      </x:c>
      <x:c r="L248" s="231" t="inlineStr">
        <x:is>
          <x:t xml:space="preserve">No</x:t>
        </x:is>
      </x:c>
      <x:c r="M248" s="231" t="inlineStr">
        <x:is>
          <x:t xml:space="preserve">Genesis 27 | Patriarchal period | Shared canon</x:t>
        </x:is>
      </x:c>
      <x:c r="N248" s="231" t="inlineStr">
        <x:is>
          <x:t xml:space="preserve">Jacob; Esau; Isaac; Rebekah</x:t>
        </x:is>
      </x:c>
      <x:c r="O248" s="231" t="inlineStr">
        <x:is>
          <x:t xml:space="preserve">Idea</x:t>
        </x:is>
      </x:c>
      <x:c r="P248" s="231" t="n"/>
      <x:c r="Q248" s="231" t="inlineStr">
        <x:is>
          <x:t xml:space="preserve">Deferred from the 100-card first-pass active set; reconsider in a later expansion/deep-catalog pass.</x:t>
        </x:is>
      </x:c>
      <x:c r="R248" s="231" t="n"/>
      <x:c r="S248" s="231" t="n"/>
      <x:c r="T248" s="231" t="n"/>
      <x:c r="U248" s="205" t="n"/>
    </x:row>
    <x:row r="249" s="202" customFormat="1" ht="25.5" customHeight="1">
      <x:c r="A249" s="231" t="inlineStr">
        <x:is>
          <x:t xml:space="preserve">Biblical Events</x:t>
        </x:is>
      </x:c>
      <x:c r="B249" s="231" t="inlineStr">
        <x:is>
          <x:t xml:space="preserve">BE-030</x:t>
        </x:is>
      </x:c>
      <x:c r="C249" s="231" t="inlineStr">
        <x:is>
          <x:t xml:space="preserve">Jacob Marries Leah and Rachel</x:t>
        </x:is>
      </x:c>
      <x:c r="D249" s="231" t="inlineStr">
        <x:is>
          <x:t xml:space="preserve">Scripture</x:t>
        </x:is>
      </x:c>
      <x:c r="E249" s="231" t="inlineStr">
        <x:is>
          <x:t xml:space="preserve">Biblical Events — Shared Canon</x:t>
        </x:is>
      </x:c>
      <x:c r="F249" s="231" t="inlineStr">
        <x:is>
          <x:t xml:space="preserve">Event</x:t>
        </x:is>
      </x:c>
      <x:c r="G249" s="231" t="inlineStr">
        <x:is>
          <x:t xml:space="preserve">Begins Jacob's complex household through Laban's deception and Jacob's marriages.</x:t>
        </x:is>
      </x:c>
      <x:c r="H249" s="231" t="n">
        <x:v>3</x:v>
      </x:c>
      <x:c r="I249" s="231" t="inlineStr">
        <x:is>
          <x:t xml:space="preserve">3 — Significant</x:t>
        </x:is>
      </x:c>
      <x:c r="J249" s="231" t="inlineStr">
        <x:is>
          <x:t xml:space="preserve">High</x:t>
        </x:is>
      </x:c>
      <x:c r="K249" s="231" t="inlineStr">
        <x:is>
          <x:t xml:space="preserve">Uncommon</x:t>
        </x:is>
      </x:c>
      <x:c r="L249" s="231" t="inlineStr">
        <x:is>
          <x:t xml:space="preserve">No</x:t>
        </x:is>
      </x:c>
      <x:c r="M249" s="231" t="inlineStr">
        <x:is>
          <x:t xml:space="preserve">Genesis 29:15–30 | Patriarchal period | Shared canon</x:t>
        </x:is>
      </x:c>
      <x:c r="N249" s="231" t="inlineStr">
        <x:is>
          <x:t xml:space="preserve">Jacob; Leah; Rachel; Laban</x:t>
        </x:is>
      </x:c>
      <x:c r="O249" s="231" t="inlineStr">
        <x:is>
          <x:t xml:space="preserve">Idea</x:t>
        </x:is>
      </x:c>
      <x:c r="P249" s="231" t="n"/>
      <x:c r="Q249" s="231" t="inlineStr">
        <x:is>
          <x:t xml:space="preserve">Deferred from the 100-card first-pass active set; reconsider in a later expansion/deep-catalog pass.</x:t>
        </x:is>
      </x:c>
      <x:c r="R249" s="231" t="n"/>
      <x:c r="S249" s="231" t="n"/>
      <x:c r="T249" s="231" t="n"/>
      <x:c r="U249" s="205" t="n"/>
    </x:row>
    <x:row r="250" s="202" customFormat="1" ht="25.5" customHeight="1">
      <x:c r="A250" s="231" t="inlineStr">
        <x:is>
          <x:t xml:space="preserve">Biblical Events</x:t>
        </x:is>
      </x:c>
      <x:c r="B250" s="231" t="inlineStr">
        <x:is>
          <x:t xml:space="preserve">BE-032</x:t>
        </x:is>
      </x:c>
      <x:c r="C250" s="231" t="inlineStr">
        <x:is>
          <x:t xml:space="preserve">Jacob and Esau Reconcile</x:t>
        </x:is>
      </x:c>
      <x:c r="D250" s="231" t="inlineStr">
        <x:is>
          <x:t xml:space="preserve">Scripture</x:t>
        </x:is>
      </x:c>
      <x:c r="E250" s="231" t="inlineStr">
        <x:is>
          <x:t xml:space="preserve">Biblical Events — Shared Canon</x:t>
        </x:is>
      </x:c>
      <x:c r="F250" s="231" t="inlineStr">
        <x:is>
          <x:t xml:space="preserve">Event</x:t>
        </x:is>
      </x:c>
      <x:c r="G250" s="231" t="inlineStr">
        <x:is>
          <x:t xml:space="preserve">Shows the estranged brothers meeting again in a surprising scene of reconciliation.</x:t>
        </x:is>
      </x:c>
      <x:c r="H250" s="231" t="n">
        <x:v>3</x:v>
      </x:c>
      <x:c r="I250" s="231" t="inlineStr">
        <x:is>
          <x:t xml:space="preserve">3 — Significant</x:t>
        </x:is>
      </x:c>
      <x:c r="J250" s="231" t="inlineStr">
        <x:is>
          <x:t xml:space="preserve">High</x:t>
        </x:is>
      </x:c>
      <x:c r="K250" s="231" t="inlineStr">
        <x:is>
          <x:t xml:space="preserve">Uncommon</x:t>
        </x:is>
      </x:c>
      <x:c r="L250" s="231" t="inlineStr">
        <x:is>
          <x:t xml:space="preserve">No</x:t>
        </x:is>
      </x:c>
      <x:c r="M250" s="231" t="inlineStr">
        <x:is>
          <x:t xml:space="preserve">Genesis 33 | Patriarchal period | Shared canon</x:t>
        </x:is>
      </x:c>
      <x:c r="N250" s="231" t="inlineStr">
        <x:is>
          <x:t xml:space="preserve">Jacob; Esau</x:t>
        </x:is>
      </x:c>
      <x:c r="O250" s="231" t="inlineStr">
        <x:is>
          <x:t xml:space="preserve">Idea</x:t>
        </x:is>
      </x:c>
      <x:c r="P250" s="231" t="n"/>
      <x:c r="Q250" s="231" t="inlineStr">
        <x:is>
          <x:t xml:space="preserve">Deferred from the 100-card first-pass active set; reconsider in a later expansion/deep-catalog pass.</x:t>
        </x:is>
      </x:c>
      <x:c r="R250" s="231" t="n"/>
      <x:c r="S250" s="231" t="n"/>
      <x:c r="T250" s="231" t="n"/>
      <x:c r="U250" s="205" t="n"/>
    </x:row>
    <x:row r="251" s="202" customFormat="1" ht="25.5" customHeight="1">
      <x:c r="A251" s="231" t="inlineStr">
        <x:is>
          <x:t xml:space="preserve">Biblical Events</x:t>
        </x:is>
      </x:c>
      <x:c r="B251" s="231" t="inlineStr">
        <x:is>
          <x:t xml:space="preserve">BE-033</x:t>
        </x:is>
      </x:c>
      <x:c r="C251" s="231" t="inlineStr">
        <x:is>
          <x:t xml:space="preserve">Joseph's Dreams</x:t>
        </x:is>
      </x:c>
      <x:c r="D251" s="231" t="inlineStr">
        <x:is>
          <x:t xml:space="preserve">Scripture</x:t>
        </x:is>
      </x:c>
      <x:c r="E251" s="231" t="inlineStr">
        <x:is>
          <x:t xml:space="preserve">Biblical Events — Shared Canon</x:t>
        </x:is>
      </x:c>
      <x:c r="F251" s="231" t="inlineStr">
        <x:is>
          <x:t xml:space="preserve">Event</x:t>
        </x:is>
      </x:c>
      <x:c r="G251" s="231" t="inlineStr">
        <x:is>
          <x:t xml:space="preserve">Introduces Joseph's dreams of future elevation and the resentment they provoke among his brothers.</x:t>
        </x:is>
      </x:c>
      <x:c r="H251" s="231" t="n">
        <x:v>4</x:v>
      </x:c>
      <x:c r="I251" s="231" t="inlineStr">
        <x:is>
          <x:t xml:space="preserve">4 — Major</x:t>
        </x:is>
      </x:c>
      <x:c r="J251" s="231" t="inlineStr">
        <x:is>
          <x:t xml:space="preserve">Exceptional</x:t>
        </x:is>
      </x:c>
      <x:c r="K251" s="231" t="inlineStr">
        <x:is>
          <x:t xml:space="preserve">Rare</x:t>
        </x:is>
      </x:c>
      <x:c r="L251" s="231" t="inlineStr">
        <x:is>
          <x:t xml:space="preserve">No</x:t>
        </x:is>
      </x:c>
      <x:c r="M251" s="231" t="inlineStr">
        <x:is>
          <x:t xml:space="preserve">Genesis 37:1–11 | Patriarchal period | Shared canon</x:t>
        </x:is>
      </x:c>
      <x:c r="N251" s="231" t="inlineStr">
        <x:is>
          <x:t xml:space="preserve">Joseph; Jacob; Joseph's Brothers</x:t>
        </x:is>
      </x:c>
      <x:c r="O251" s="231" t="inlineStr">
        <x:is>
          <x:t xml:space="preserve">Idea</x:t>
        </x:is>
      </x:c>
      <x:c r="P251" s="231" t="n"/>
      <x:c r="Q251" s="231" t="inlineStr">
        <x:is>
          <x:t xml:space="preserve">Deferred from the 100-card first-pass active set; reconsider in a later expansion/deep-catalog pass.</x:t>
        </x:is>
      </x:c>
      <x:c r="R251" s="231" t="n"/>
      <x:c r="S251" s="231" t="n"/>
      <x:c r="T251" s="231" t="n"/>
      <x:c r="U251" s="205" t="n"/>
    </x:row>
    <x:row r="252" s="202" customFormat="1" ht="25.5" customHeight="1">
      <x:c r="A252" s="231" t="inlineStr">
        <x:is>
          <x:t xml:space="preserve">Biblical Events</x:t>
        </x:is>
      </x:c>
      <x:c r="B252" s="231" t="inlineStr">
        <x:is>
          <x:t xml:space="preserve">BE-035</x:t>
        </x:is>
      </x:c>
      <x:c r="C252" s="231" t="inlineStr">
        <x:is>
          <x:t xml:space="preserve">Joseph and Potiphar's Wife</x:t>
        </x:is>
      </x:c>
      <x:c r="D252" s="231" t="inlineStr">
        <x:is>
          <x:t xml:space="preserve">Scripture</x:t>
        </x:is>
      </x:c>
      <x:c r="E252" s="231" t="inlineStr">
        <x:is>
          <x:t xml:space="preserve">Biblical Events — Shared Canon</x:t>
        </x:is>
      </x:c>
      <x:c r="F252" s="231" t="inlineStr">
        <x:is>
          <x:t xml:space="preserve">Event</x:t>
        </x:is>
      </x:c>
      <x:c r="G252" s="231" t="inlineStr">
        <x:is>
          <x:t xml:space="preserve">Highlights Joseph's integrity, false accusation, and imprisonment in Egypt.</x:t>
        </x:is>
      </x:c>
      <x:c r="H252" s="231" t="n">
        <x:v>3</x:v>
      </x:c>
      <x:c r="I252" s="231" t="inlineStr">
        <x:is>
          <x:t xml:space="preserve">3 — Significant</x:t>
        </x:is>
      </x:c>
      <x:c r="J252" s="231" t="inlineStr">
        <x:is>
          <x:t xml:space="preserve">High</x:t>
        </x:is>
      </x:c>
      <x:c r="K252" s="231" t="inlineStr">
        <x:is>
          <x:t xml:space="preserve">Uncommon</x:t>
        </x:is>
      </x:c>
      <x:c r="L252" s="231" t="inlineStr">
        <x:is>
          <x:t xml:space="preserve">No</x:t>
        </x:is>
      </x:c>
      <x:c r="M252" s="231" t="inlineStr">
        <x:is>
          <x:t xml:space="preserve">Genesis 39:1–23 | Patriarchal period | Shared canon</x:t>
        </x:is>
      </x:c>
      <x:c r="N252" s="231" t="inlineStr">
        <x:is>
          <x:t xml:space="preserve">Joseph; Potiphar; Egypt</x:t>
        </x:is>
      </x:c>
      <x:c r="O252" s="231" t="inlineStr">
        <x:is>
          <x:t xml:space="preserve">Idea</x:t>
        </x:is>
      </x:c>
      <x:c r="P252" s="231" t="n"/>
      <x:c r="Q252" s="231" t="inlineStr">
        <x:is>
          <x:t xml:space="preserve">Deferred from the 100-card first-pass active set; reconsider in a later expansion/deep-catalog pass.</x:t>
        </x:is>
      </x:c>
      <x:c r="R252" s="231" t="n"/>
      <x:c r="S252" s="231" t="n"/>
      <x:c r="T252" s="231" t="n"/>
      <x:c r="U252" s="205" t="n"/>
    </x:row>
    <x:row r="253" s="202" customFormat="1" ht="25.5" customHeight="1">
      <x:c r="A253" s="231" t="inlineStr">
        <x:is>
          <x:t xml:space="preserve">Biblical Events</x:t>
        </x:is>
      </x:c>
      <x:c r="B253" s="231" t="inlineStr">
        <x:is>
          <x:t xml:space="preserve">BE-036</x:t>
        </x:is>
      </x:c>
      <x:c r="C253" s="231" t="inlineStr">
        <x:is>
          <x:t xml:space="preserve">Joseph Interprets Pharaoh's Dreams</x:t>
        </x:is>
      </x:c>
      <x:c r="D253" s="231" t="inlineStr">
        <x:is>
          <x:t xml:space="preserve">Scripture</x:t>
        </x:is>
      </x:c>
      <x:c r="E253" s="231" t="inlineStr">
        <x:is>
          <x:t xml:space="preserve">Biblical Events — Shared Canon</x:t>
        </x:is>
      </x:c>
      <x:c r="F253" s="231" t="inlineStr">
        <x:is>
          <x:t xml:space="preserve">Event</x:t>
        </x:is>
      </x:c>
      <x:c r="G253" s="231" t="inlineStr">
        <x:is>
          <x:t xml:space="preserve">Shows Joseph's God-given interpretation leading from prison to authority in Egypt.</x:t>
        </x:is>
      </x:c>
      <x:c r="H253" s="231" t="n">
        <x:v>4</x:v>
      </x:c>
      <x:c r="I253" s="231" t="inlineStr">
        <x:is>
          <x:t xml:space="preserve">4 — Major</x:t>
        </x:is>
      </x:c>
      <x:c r="J253" s="231" t="inlineStr">
        <x:is>
          <x:t xml:space="preserve">Exceptional</x:t>
        </x:is>
      </x:c>
      <x:c r="K253" s="231" t="inlineStr">
        <x:is>
          <x:t xml:space="preserve">Rare</x:t>
        </x:is>
      </x:c>
      <x:c r="L253" s="231" t="inlineStr">
        <x:is>
          <x:t xml:space="preserve">Yes</x:t>
        </x:is>
      </x:c>
      <x:c r="M253" s="231" t="inlineStr">
        <x:is>
          <x:t xml:space="preserve">Genesis 40–41 | Patriarchal period | Shared canon</x:t>
        </x:is>
      </x:c>
      <x:c r="N253" s="231" t="inlineStr">
        <x:is>
          <x:t xml:space="preserve">Joseph; Pharaoh; Seven Years of Plenty; Famine</x:t>
        </x:is>
      </x:c>
      <x:c r="O253" s="231" t="inlineStr">
        <x:is>
          <x:t xml:space="preserve">Idea</x:t>
        </x:is>
      </x:c>
      <x:c r="P253" s="231" t="n"/>
      <x:c r="Q253" s="231" t="inlineStr">
        <x:is>
          <x:t xml:space="preserve">Deferred from the 100-card first-pass active set; reconsider in a later expansion/deep-catalog pass.</x:t>
        </x:is>
      </x:c>
      <x:c r="R253" s="231" t="n"/>
      <x:c r="S253" s="231" t="n"/>
      <x:c r="T253" s="231" t="n"/>
      <x:c r="U253" s="205" t="n"/>
    </x:row>
    <x:row r="254" s="202" customFormat="1" ht="25.5" customHeight="1">
      <x:c r="A254" s="231" t="inlineStr">
        <x:is>
          <x:t xml:space="preserve">Biblical Events</x:t>
        </x:is>
      </x:c>
      <x:c r="B254" s="231" t="inlineStr">
        <x:is>
          <x:t xml:space="preserve">BE-037</x:t>
        </x:is>
      </x:c>
      <x:c r="C254" s="231" t="inlineStr">
        <x:is>
          <x:t xml:space="preserve">Seven Years of Plenty</x:t>
        </x:is>
      </x:c>
      <x:c r="D254" s="231" t="inlineStr">
        <x:is>
          <x:t xml:space="preserve">Scripture</x:t>
        </x:is>
      </x:c>
      <x:c r="E254" s="231" t="inlineStr">
        <x:is>
          <x:t xml:space="preserve">Biblical Events — Shared Canon</x:t>
        </x:is>
      </x:c>
      <x:c r="F254" s="231" t="inlineStr">
        <x:is>
          <x:t xml:space="preserve">Event</x:t>
        </x:is>
      </x:c>
      <x:c r="G254" s="231" t="inlineStr">
        <x:is>
          <x:t xml:space="preserve">Depicts Egypt storing grain during abundance in preparation for famine.</x:t>
        </x:is>
      </x:c>
      <x:c r="H254" s="231" t="n">
        <x:v>2</x:v>
      </x:c>
      <x:c r="I254" s="231" t="inlineStr">
        <x:is>
          <x:t xml:space="preserve">2 — Supporting</x:t>
        </x:is>
      </x:c>
      <x:c r="J254" s="231" t="inlineStr">
        <x:is>
          <x:t xml:space="preserve">High</x:t>
        </x:is>
      </x:c>
      <x:c r="K254" s="231" t="inlineStr">
        <x:is>
          <x:t xml:space="preserve">Common</x:t>
        </x:is>
      </x:c>
      <x:c r="L254" s="231" t="inlineStr">
        <x:is>
          <x:t xml:space="preserve">No</x:t>
        </x:is>
      </x:c>
      <x:c r="M254" s="231" t="inlineStr">
        <x:is>
          <x:t xml:space="preserve">Genesis 41:46–57 | Patriarchal period | Shared canon</x:t>
        </x:is>
      </x:c>
      <x:c r="N254" s="231" t="inlineStr">
        <x:is>
          <x:t xml:space="preserve">Joseph; Pharaoh; Famine</x:t>
        </x:is>
      </x:c>
      <x:c r="O254" s="231" t="inlineStr">
        <x:is>
          <x:t xml:space="preserve">Idea</x:t>
        </x:is>
      </x:c>
      <x:c r="P254" s="231" t="n"/>
      <x:c r="Q254" s="231" t="inlineStr">
        <x:is>
          <x:t xml:space="preserve">Deferred from the 100-card first-pass active set; reconsider in a later expansion/deep-catalog pass.</x:t>
        </x:is>
      </x:c>
      <x:c r="R254" s="231" t="n"/>
      <x:c r="S254" s="231" t="n"/>
      <x:c r="T254" s="231" t="n"/>
      <x:c r="U254" s="205" t="n"/>
    </x:row>
    <x:row r="255" s="202" customFormat="1" ht="25.5" customHeight="1">
      <x:c r="A255" s="231" t="inlineStr">
        <x:is>
          <x:t xml:space="preserve">Biblical Events</x:t>
        </x:is>
      </x:c>
      <x:c r="B255" s="231" t="inlineStr">
        <x:is>
          <x:t xml:space="preserve">BE-038</x:t>
        </x:is>
      </x:c>
      <x:c r="C255" s="231" t="inlineStr">
        <x:is>
          <x:t xml:space="preserve">Famine Brings Joseph's Brothers to Egypt</x:t>
        </x:is>
      </x:c>
      <x:c r="D255" s="231" t="inlineStr">
        <x:is>
          <x:t xml:space="preserve">Scripture</x:t>
        </x:is>
      </x:c>
      <x:c r="E255" s="231" t="inlineStr">
        <x:is>
          <x:t xml:space="preserve">Biblical Events — Shared Canon</x:t>
        </x:is>
      </x:c>
      <x:c r="F255" s="231" t="inlineStr">
        <x:is>
          <x:t xml:space="preserve">Event</x:t>
        </x:is>
      </x:c>
      <x:c r="G255" s="231" t="inlineStr">
        <x:is>
          <x:t xml:space="preserve">Reunites Joseph unknowingly with the brothers who sold him and tests their changed character.</x:t>
        </x:is>
      </x:c>
      <x:c r="H255" s="231" t="n">
        <x:v>4</x:v>
      </x:c>
      <x:c r="I255" s="231" t="inlineStr">
        <x:is>
          <x:t xml:space="preserve">4 — Major</x:t>
        </x:is>
      </x:c>
      <x:c r="J255" s="231" t="inlineStr">
        <x:is>
          <x:t xml:space="preserve">High</x:t>
        </x:is>
      </x:c>
      <x:c r="K255" s="231" t="inlineStr">
        <x:is>
          <x:t xml:space="preserve">Rare</x:t>
        </x:is>
      </x:c>
      <x:c r="L255" s="231" t="inlineStr">
        <x:is>
          <x:t xml:space="preserve">No</x:t>
        </x:is>
      </x:c>
      <x:c r="M255" s="231" t="inlineStr">
        <x:is>
          <x:t xml:space="preserve">Genesis 42–44 | Patriarchal period | Shared canon</x:t>
        </x:is>
      </x:c>
      <x:c r="N255" s="231" t="inlineStr">
        <x:is>
          <x:t xml:space="preserve">Joseph; Benjamin; Judah; Jacob</x:t>
        </x:is>
      </x:c>
      <x:c r="O255" s="231" t="inlineStr">
        <x:is>
          <x:t xml:space="preserve">Idea</x:t>
        </x:is>
      </x:c>
      <x:c r="P255" s="231" t="n"/>
      <x:c r="Q255" s="231" t="inlineStr">
        <x:is>
          <x:t xml:space="preserve">Deferred from the 100-card first-pass active set; reconsider in a later expansion/deep-catalog pass.</x:t>
        </x:is>
      </x:c>
      <x:c r="R255" s="231" t="n"/>
      <x:c r="S255" s="231" t="n"/>
      <x:c r="T255" s="231" t="n"/>
      <x:c r="U255" s="205" t="n"/>
    </x:row>
    <x:row r="256" s="202" customFormat="1" ht="25.5" customHeight="1">
      <x:c r="A256" s="231" t="inlineStr">
        <x:is>
          <x:t xml:space="preserve">Biblical Events</x:t>
        </x:is>
      </x:c>
      <x:c r="B256" s="231" t="inlineStr">
        <x:is>
          <x:t xml:space="preserve">BE-040</x:t>
        </x:is>
      </x:c>
      <x:c r="C256" s="231" t="inlineStr">
        <x:is>
          <x:t xml:space="preserve">Jacob's Family Settles in Egypt</x:t>
        </x:is>
      </x:c>
      <x:c r="D256" s="231" t="inlineStr">
        <x:is>
          <x:t xml:space="preserve">Scripture</x:t>
        </x:is>
      </x:c>
      <x:c r="E256" s="231" t="inlineStr">
        <x:is>
          <x:t xml:space="preserve">Biblical Events — Shared Canon</x:t>
        </x:is>
      </x:c>
      <x:c r="F256" s="231" t="inlineStr">
        <x:is>
          <x:t xml:space="preserve">Event</x:t>
        </x:is>
      </x:c>
      <x:c r="G256" s="231" t="inlineStr">
        <x:is>
          <x:t xml:space="preserve">Moves the covenant family into Egypt, setting the stage for Exodus.</x:t>
        </x:is>
      </x:c>
      <x:c r="H256" s="231" t="n">
        <x:v>3</x:v>
      </x:c>
      <x:c r="I256" s="231" t="inlineStr">
        <x:is>
          <x:t xml:space="preserve">3 — Significant</x:t>
        </x:is>
      </x:c>
      <x:c r="J256" s="231" t="inlineStr">
        <x:is>
          <x:t xml:space="preserve">High</x:t>
        </x:is>
      </x:c>
      <x:c r="K256" s="231" t="inlineStr">
        <x:is>
          <x:t xml:space="preserve">Uncommon</x:t>
        </x:is>
      </x:c>
      <x:c r="L256" s="231" t="inlineStr">
        <x:is>
          <x:t xml:space="preserve">No</x:t>
        </x:is>
      </x:c>
      <x:c r="M256" s="231" t="inlineStr">
        <x:is>
          <x:t xml:space="preserve">Genesis 46–47 | Patriarchal period | Shared canon</x:t>
        </x:is>
      </x:c>
      <x:c r="N256" s="231" t="inlineStr">
        <x:is>
          <x:t xml:space="preserve">Jacob; Joseph; Goshen; Egypt</x:t>
        </x:is>
      </x:c>
      <x:c r="O256" s="231" t="inlineStr">
        <x:is>
          <x:t xml:space="preserve">Idea</x:t>
        </x:is>
      </x:c>
      <x:c r="P256" s="231" t="n"/>
      <x:c r="Q256" s="231" t="inlineStr">
        <x:is>
          <x:t xml:space="preserve">Deferred from the 100-card first-pass active set; reconsider in a later expansion/deep-catalog pass.</x:t>
        </x:is>
      </x:c>
      <x:c r="R256" s="231" t="n"/>
      <x:c r="S256" s="231" t="n"/>
      <x:c r="T256" s="231" t="n"/>
      <x:c r="U256" s="205" t="n"/>
    </x:row>
    <x:row r="257" s="202" customFormat="1" ht="25.5" customHeight="1">
      <x:c r="A257" s="231" t="inlineStr">
        <x:is>
          <x:t xml:space="preserve">Biblical Events</x:t>
        </x:is>
      </x:c>
      <x:c r="B257" s="231" t="inlineStr">
        <x:is>
          <x:t xml:space="preserve">BE-041</x:t>
        </x:is>
      </x:c>
      <x:c r="C257" s="231" t="inlineStr">
        <x:is>
          <x:t xml:space="preserve">Birth and Rescue of Moses</x:t>
        </x:is>
      </x:c>
      <x:c r="D257" s="231" t="inlineStr">
        <x:is>
          <x:t xml:space="preserve">Scripture</x:t>
        </x:is>
      </x:c>
      <x:c r="E257" s="231" t="inlineStr">
        <x:is>
          <x:t xml:space="preserve">Biblical Events — Shared Canon</x:t>
        </x:is>
      </x:c>
      <x:c r="F257" s="231" t="inlineStr">
        <x:is>
          <x:t xml:space="preserve">Event</x:t>
        </x:is>
      </x:c>
      <x:c r="G257" s="231" t="inlineStr">
        <x:is>
          <x:t xml:space="preserve">Introduces Moses through Pharaoh's decree, the Nile basket, and his adoption into Pharaoh's household.</x:t>
        </x:is>
      </x:c>
      <x:c r="H257" s="231" t="n">
        <x:v>4</x:v>
      </x:c>
      <x:c r="I257" s="231" t="inlineStr">
        <x:is>
          <x:t xml:space="preserve">4 — Major</x:t>
        </x:is>
      </x:c>
      <x:c r="J257" s="231" t="inlineStr">
        <x:is>
          <x:t xml:space="preserve">Exceptional</x:t>
        </x:is>
      </x:c>
      <x:c r="K257" s="231" t="inlineStr">
        <x:is>
          <x:t xml:space="preserve">Rare</x:t>
        </x:is>
      </x:c>
      <x:c r="L257" s="231" t="inlineStr">
        <x:is>
          <x:t xml:space="preserve">Maybe</x:t>
        </x:is>
      </x:c>
      <x:c r="M257" s="231" t="inlineStr">
        <x:is>
          <x:t xml:space="preserve">Exodus 1:22–2:10 | Exodus period | Shared canon</x:t>
        </x:is>
      </x:c>
      <x:c r="N257" s="231" t="inlineStr">
        <x:is>
          <x:t xml:space="preserve">Moses; Pharaoh's Daughter; Miriam; Nile</x:t>
        </x:is>
      </x:c>
      <x:c r="O257" s="231" t="inlineStr">
        <x:is>
          <x:t xml:space="preserve">Idea</x:t>
        </x:is>
      </x:c>
      <x:c r="P257" s="231" t="n"/>
      <x:c r="Q257" s="231" t="inlineStr">
        <x:is>
          <x:t xml:space="preserve">Deferred from the 100-card first-pass active set; reconsider in a later expansion/deep-catalog pass.</x:t>
        </x:is>
      </x:c>
      <x:c r="R257" s="231" t="n"/>
      <x:c r="S257" s="231" t="n"/>
      <x:c r="T257" s="231" t="n"/>
      <x:c r="U257" s="205" t="n"/>
    </x:row>
    <x:row r="258" s="202" customFormat="1" ht="25.5" customHeight="1">
      <x:c r="A258" s="231" t="inlineStr">
        <x:is>
          <x:t xml:space="preserve">Biblical Events</x:t>
        </x:is>
      </x:c>
      <x:c r="B258" s="231" t="inlineStr">
        <x:is>
          <x:t xml:space="preserve">BE-042</x:t>
        </x:is>
      </x:c>
      <x:c r="C258" s="231" t="inlineStr">
        <x:is>
          <x:t xml:space="preserve">Moses Flees to Midian</x:t>
        </x:is>
      </x:c>
      <x:c r="D258" s="231" t="inlineStr">
        <x:is>
          <x:t xml:space="preserve">Scripture</x:t>
        </x:is>
      </x:c>
      <x:c r="E258" s="231" t="inlineStr">
        <x:is>
          <x:t xml:space="preserve">Biblical Events — Shared Canon</x:t>
        </x:is>
      </x:c>
      <x:c r="F258" s="231" t="inlineStr">
        <x:is>
          <x:t xml:space="preserve">Event</x:t>
        </x:is>
      </x:c>
      <x:c r="G258" s="231" t="inlineStr">
        <x:is>
          <x:t xml:space="preserve">Shows Moses leaving Egypt after killing an Egyptian and beginning life in Midian.</x:t>
        </x:is>
      </x:c>
      <x:c r="H258" s="231" t="n">
        <x:v>3</x:v>
      </x:c>
      <x:c r="I258" s="231" t="inlineStr">
        <x:is>
          <x:t xml:space="preserve">3 — Significant</x:t>
        </x:is>
      </x:c>
      <x:c r="J258" s="231" t="inlineStr">
        <x:is>
          <x:t xml:space="preserve">High</x:t>
        </x:is>
      </x:c>
      <x:c r="K258" s="231" t="inlineStr">
        <x:is>
          <x:t xml:space="preserve">Uncommon</x:t>
        </x:is>
      </x:c>
      <x:c r="L258" s="231" t="inlineStr">
        <x:is>
          <x:t xml:space="preserve">No</x:t>
        </x:is>
      </x:c>
      <x:c r="M258" s="231" t="inlineStr">
        <x:is>
          <x:t xml:space="preserve">Exodus 2:11–25 | Exodus period | Shared canon</x:t>
        </x:is>
      </x:c>
      <x:c r="N258" s="231" t="inlineStr">
        <x:is>
          <x:t xml:space="preserve">Moses; Jethro; Zipporah; Midian</x:t>
        </x:is>
      </x:c>
      <x:c r="O258" s="231" t="inlineStr">
        <x:is>
          <x:t xml:space="preserve">Idea</x:t>
        </x:is>
      </x:c>
      <x:c r="P258" s="231" t="n"/>
      <x:c r="Q258" s="231" t="inlineStr">
        <x:is>
          <x:t xml:space="preserve">Deferred from the 100-card first-pass active set; reconsider in a later expansion/deep-catalog pass.</x:t>
        </x:is>
      </x:c>
      <x:c r="R258" s="231" t="n"/>
      <x:c r="S258" s="231" t="n"/>
      <x:c r="T258" s="231" t="n"/>
      <x:c r="U258" s="205" t="n"/>
    </x:row>
    <x:row r="259" s="202" customFormat="1" ht="25.5" customHeight="1">
      <x:c r="A259" s="231" t="inlineStr">
        <x:is>
          <x:t xml:space="preserve">Biblical Events</x:t>
        </x:is>
      </x:c>
      <x:c r="B259" s="231" t="inlineStr">
        <x:is>
          <x:t xml:space="preserve">BE-044</x:t>
        </x:is>
      </x:c>
      <x:c r="C259" s="231" t="inlineStr">
        <x:is>
          <x:t xml:space="preserve">Moses Before Pharaoh</x:t>
        </x:is>
      </x:c>
      <x:c r="D259" s="231" t="inlineStr">
        <x:is>
          <x:t xml:space="preserve">Scripture</x:t>
        </x:is>
      </x:c>
      <x:c r="E259" s="231" t="inlineStr">
        <x:is>
          <x:t xml:space="preserve">Biblical Events — Shared Canon</x:t>
        </x:is>
      </x:c>
      <x:c r="F259" s="231" t="inlineStr">
        <x:is>
          <x:t xml:space="preserve">Event</x:t>
        </x:is>
      </x:c>
      <x:c r="G259" s="231" t="inlineStr">
        <x:is>
          <x:t xml:space="preserve">Begins the confrontation between God's demand to release Israel and Pharaoh's resistance.</x:t>
        </x:is>
      </x:c>
      <x:c r="H259" s="231" t="n">
        <x:v>4</x:v>
      </x:c>
      <x:c r="I259" s="231" t="inlineStr">
        <x:is>
          <x:t xml:space="preserve">4 — Major</x:t>
        </x:is>
      </x:c>
      <x:c r="J259" s="231" t="inlineStr">
        <x:is>
          <x:t xml:space="preserve">Exceptional</x:t>
        </x:is>
      </x:c>
      <x:c r="K259" s="231" t="inlineStr">
        <x:is>
          <x:t xml:space="preserve">Rare</x:t>
        </x:is>
      </x:c>
      <x:c r="L259" s="231" t="inlineStr">
        <x:is>
          <x:t xml:space="preserve">No</x:t>
        </x:is>
      </x:c>
      <x:c r="M259" s="231" t="inlineStr">
        <x:is>
          <x:t xml:space="preserve">Exodus 5–7 | Exodus period | Shared canon</x:t>
        </x:is>
      </x:c>
      <x:c r="N259" s="231" t="inlineStr">
        <x:is>
          <x:t xml:space="preserve">Moses; Aaron; Pharaoh; Ten Plagues</x:t>
        </x:is>
      </x:c>
      <x:c r="O259" s="231" t="inlineStr">
        <x:is>
          <x:t xml:space="preserve">Idea</x:t>
        </x:is>
      </x:c>
      <x:c r="P259" s="231" t="n"/>
      <x:c r="Q259" s="231" t="inlineStr">
        <x:is>
          <x:t xml:space="preserve">Deferred from the 100-card first-pass active set; reconsider in a later expansion/deep-catalog pass.</x:t>
        </x:is>
      </x:c>
      <x:c r="R259" s="231" t="n"/>
      <x:c r="S259" s="231" t="n"/>
      <x:c r="T259" s="231" t="n"/>
      <x:c r="U259" s="205" t="n"/>
    </x:row>
    <x:row r="260" s="202" customFormat="1" ht="25.5" customHeight="1">
      <x:c r="A260" s="231" t="inlineStr">
        <x:is>
          <x:t xml:space="preserve">Biblical Events</x:t>
        </x:is>
      </x:c>
      <x:c r="B260" s="231" t="inlineStr">
        <x:is>
          <x:t xml:space="preserve">BE-045</x:t>
        </x:is>
      </x:c>
      <x:c r="C260" s="231" t="inlineStr">
        <x:is>
          <x:t xml:space="preserve">First Plague: Water Turned to Blood</x:t>
        </x:is>
      </x:c>
      <x:c r="D260" s="231" t="inlineStr">
        <x:is>
          <x:t xml:space="preserve">Scripture</x:t>
        </x:is>
      </x:c>
      <x:c r="E260" s="231" t="inlineStr">
        <x:is>
          <x:t xml:space="preserve">Biblical Events — Shared Canon</x:t>
        </x:is>
      </x:c>
      <x:c r="F260" s="231" t="inlineStr">
        <x:is>
          <x:t xml:space="preserve">Event</x:t>
        </x:is>
      </x:c>
      <x:c r="G260" s="231" t="inlineStr">
        <x:is>
          <x:t xml:space="preserve">The Nile is struck as the first sign of judgment against Egypt.</x:t>
        </x:is>
      </x:c>
      <x:c r="H260" s="231" t="n">
        <x:v>3</x:v>
      </x:c>
      <x:c r="I260" s="231" t="inlineStr">
        <x:is>
          <x:t xml:space="preserve">3 — Significant</x:t>
        </x:is>
      </x:c>
      <x:c r="J260" s="231" t="inlineStr">
        <x:is>
          <x:t xml:space="preserve">Exceptional</x:t>
        </x:is>
      </x:c>
      <x:c r="K260" s="231" t="inlineStr">
        <x:is>
          <x:t xml:space="preserve">Uncommon</x:t>
        </x:is>
      </x:c>
      <x:c r="L260" s="231" t="inlineStr">
        <x:is>
          <x:t xml:space="preserve">No</x:t>
        </x:is>
      </x:c>
      <x:c r="M260" s="231" t="inlineStr">
        <x:is>
          <x:t xml:space="preserve">Exodus 7:14–25 | Exodus period | Shared canon</x:t>
        </x:is>
      </x:c>
      <x:c r="N260" s="231" t="inlineStr">
        <x:is>
          <x:t xml:space="preserve">Moses; Aaron; Pharaoh; Ten Plagues</x:t>
        </x:is>
      </x:c>
      <x:c r="O260" s="231" t="inlineStr">
        <x:is>
          <x:t xml:space="preserve">Idea</x:t>
        </x:is>
      </x:c>
      <x:c r="P260" s="231" t="n"/>
      <x:c r="Q260" s="231" t="inlineStr">
        <x:is>
          <x:t xml:space="preserve">Deferred from the 100-card first-pass active set; reconsider in a later expansion/deep-catalog pass.</x:t>
        </x:is>
      </x:c>
      <x:c r="R260" s="231" t="n"/>
      <x:c r="S260" s="231" t="n"/>
      <x:c r="T260" s="231" t="n"/>
      <x:c r="U260" s="205" t="n"/>
    </x:row>
    <x:row r="261" s="202" customFormat="1" ht="25.5" customHeight="1">
      <x:c r="A261" s="231" t="inlineStr">
        <x:is>
          <x:t xml:space="preserve">Biblical Events</x:t>
        </x:is>
      </x:c>
      <x:c r="B261" s="231" t="inlineStr">
        <x:is>
          <x:t xml:space="preserve">BE-046</x:t>
        </x:is>
      </x:c>
      <x:c r="C261" s="231" t="inlineStr">
        <x:is>
          <x:t xml:space="preserve">Second Plague: Frogs</x:t>
        </x:is>
      </x:c>
      <x:c r="D261" s="231" t="inlineStr">
        <x:is>
          <x:t xml:space="preserve">Scripture</x:t>
        </x:is>
      </x:c>
      <x:c r="E261" s="231" t="inlineStr">
        <x:is>
          <x:t xml:space="preserve">Biblical Events — Shared Canon</x:t>
        </x:is>
      </x:c>
      <x:c r="F261" s="231" t="inlineStr">
        <x:is>
          <x:t xml:space="preserve">Event</x:t>
        </x:is>
      </x:c>
      <x:c r="G261" s="231" t="inlineStr">
        <x:is>
          <x:t xml:space="preserve">Frogs cover Egypt as Pharaoh continues resisting Moses.</x:t>
        </x:is>
      </x:c>
      <x:c r="H261" s="231" t="n">
        <x:v>2</x:v>
      </x:c>
      <x:c r="I261" s="231" t="inlineStr">
        <x:is>
          <x:t xml:space="preserve">2 — Supporting</x:t>
        </x:is>
      </x:c>
      <x:c r="J261" s="231" t="inlineStr">
        <x:is>
          <x:t xml:space="preserve">High</x:t>
        </x:is>
      </x:c>
      <x:c r="K261" s="231" t="inlineStr">
        <x:is>
          <x:t xml:space="preserve">Common</x:t>
        </x:is>
      </x:c>
      <x:c r="L261" s="231" t="inlineStr">
        <x:is>
          <x:t xml:space="preserve">No</x:t>
        </x:is>
      </x:c>
      <x:c r="M261" s="231" t="inlineStr">
        <x:is>
          <x:t xml:space="preserve">Exodus 8:1–15 | Exodus period | Shared canon</x:t>
        </x:is>
      </x:c>
      <x:c r="N261" s="231" t="inlineStr">
        <x:is>
          <x:t xml:space="preserve">Moses; Aaron; Pharaoh; Ten Plagues</x:t>
        </x:is>
      </x:c>
      <x:c r="O261" s="231" t="inlineStr">
        <x:is>
          <x:t xml:space="preserve">Idea</x:t>
        </x:is>
      </x:c>
      <x:c r="P261" s="231" t="n"/>
      <x:c r="Q261" s="231" t="inlineStr">
        <x:is>
          <x:t xml:space="preserve">Deferred from the 100-card first-pass active set; reconsider in a later expansion/deep-catalog pass.</x:t>
        </x:is>
      </x:c>
      <x:c r="R261" s="231" t="n"/>
      <x:c r="S261" s="231" t="n"/>
      <x:c r="T261" s="231" t="n"/>
      <x:c r="U261" s="205" t="n"/>
    </x:row>
    <x:row r="262" s="202" customFormat="1" ht="25.5" customHeight="1">
      <x:c r="A262" s="231" t="inlineStr">
        <x:is>
          <x:t xml:space="preserve">Biblical Events</x:t>
        </x:is>
      </x:c>
      <x:c r="B262" s="231" t="inlineStr">
        <x:is>
          <x:t xml:space="preserve">BE-047</x:t>
        </x:is>
      </x:c>
      <x:c r="C262" s="231" t="inlineStr">
        <x:is>
          <x:t xml:space="preserve">Third Plague: Gnats</x:t>
        </x:is>
      </x:c>
      <x:c r="D262" s="231" t="inlineStr">
        <x:is>
          <x:t xml:space="preserve">Scripture</x:t>
        </x:is>
      </x:c>
      <x:c r="E262" s="231" t="inlineStr">
        <x:is>
          <x:t xml:space="preserve">Biblical Events — Shared Canon</x:t>
        </x:is>
      </x:c>
      <x:c r="F262" s="231" t="inlineStr">
        <x:is>
          <x:t xml:space="preserve">Event</x:t>
        </x:is>
      </x:c>
      <x:c r="G262" s="231" t="inlineStr">
        <x:is>
          <x:t xml:space="preserve">Dust becomes gnats and Pharaoh's magicians acknowledge the finger of God.</x:t>
        </x:is>
      </x:c>
      <x:c r="H262" s="231" t="n">
        <x:v>2</x:v>
      </x:c>
      <x:c r="I262" s="231" t="inlineStr">
        <x:is>
          <x:t xml:space="preserve">2 — Supporting</x:t>
        </x:is>
      </x:c>
      <x:c r="J262" s="231" t="inlineStr">
        <x:is>
          <x:t xml:space="preserve">Medium</x:t>
        </x:is>
      </x:c>
      <x:c r="K262" s="231" t="inlineStr">
        <x:is>
          <x:t xml:space="preserve">Common</x:t>
        </x:is>
      </x:c>
      <x:c r="L262" s="231" t="inlineStr">
        <x:is>
          <x:t xml:space="preserve">No</x:t>
        </x:is>
      </x:c>
      <x:c r="M262" s="231" t="inlineStr">
        <x:is>
          <x:t xml:space="preserve">Exodus 8:16–19 | Exodus period | Shared canon</x:t>
        </x:is>
      </x:c>
      <x:c r="N262" s="231" t="inlineStr">
        <x:is>
          <x:t xml:space="preserve">Moses; Aaron; Pharaoh; Ten Plagues</x:t>
        </x:is>
      </x:c>
      <x:c r="O262" s="231" t="inlineStr">
        <x:is>
          <x:t xml:space="preserve">Idea</x:t>
        </x:is>
      </x:c>
      <x:c r="P262" s="231" t="n"/>
      <x:c r="Q262" s="231" t="inlineStr">
        <x:is>
          <x:t xml:space="preserve">Deferred from the 100-card first-pass active set; reconsider in a later expansion/deep-catalog pass.</x:t>
        </x:is>
      </x:c>
      <x:c r="R262" s="231" t="n"/>
      <x:c r="S262" s="231" t="n"/>
      <x:c r="T262" s="231" t="n"/>
      <x:c r="U262" s="205" t="n"/>
    </x:row>
    <x:row r="263" s="202" customFormat="1" ht="25.5" customHeight="1">
      <x:c r="A263" s="231" t="inlineStr">
        <x:is>
          <x:t xml:space="preserve">Biblical Events</x:t>
        </x:is>
      </x:c>
      <x:c r="B263" s="231" t="inlineStr">
        <x:is>
          <x:t xml:space="preserve">BE-048</x:t>
        </x:is>
      </x:c>
      <x:c r="C263" s="231" t="inlineStr">
        <x:is>
          <x:t xml:space="preserve">Fourth Plague: Flies</x:t>
        </x:is>
      </x:c>
      <x:c r="D263" s="231" t="inlineStr">
        <x:is>
          <x:t xml:space="preserve">Scripture</x:t>
        </x:is>
      </x:c>
      <x:c r="E263" s="231" t="inlineStr">
        <x:is>
          <x:t xml:space="preserve">Biblical Events — Shared Canon</x:t>
        </x:is>
      </x:c>
      <x:c r="F263" s="231" t="inlineStr">
        <x:is>
          <x:t xml:space="preserve">Event</x:t>
        </x:is>
      </x:c>
      <x:c r="G263" s="231" t="inlineStr">
        <x:is>
          <x:t xml:space="preserve">Swarms afflict Egypt while Goshen is distinguished from the land around it.</x:t>
        </x:is>
      </x:c>
      <x:c r="H263" s="231" t="n">
        <x:v>2</x:v>
      </x:c>
      <x:c r="I263" s="231" t="inlineStr">
        <x:is>
          <x:t xml:space="preserve">2 — Supporting</x:t>
        </x:is>
      </x:c>
      <x:c r="J263" s="231" t="inlineStr">
        <x:is>
          <x:t xml:space="preserve">High</x:t>
        </x:is>
      </x:c>
      <x:c r="K263" s="231" t="inlineStr">
        <x:is>
          <x:t xml:space="preserve">Common</x:t>
        </x:is>
      </x:c>
      <x:c r="L263" s="231" t="inlineStr">
        <x:is>
          <x:t xml:space="preserve">No</x:t>
        </x:is>
      </x:c>
      <x:c r="M263" s="231" t="inlineStr">
        <x:is>
          <x:t xml:space="preserve">Exodus 8:20–32 | Exodus period | Shared canon</x:t>
        </x:is>
      </x:c>
      <x:c r="N263" s="231" t="inlineStr">
        <x:is>
          <x:t xml:space="preserve">Moses; Pharaoh; Goshen; Ten Plagues</x:t>
        </x:is>
      </x:c>
      <x:c r="O263" s="231" t="inlineStr">
        <x:is>
          <x:t xml:space="preserve">Idea</x:t>
        </x:is>
      </x:c>
      <x:c r="P263" s="231" t="n"/>
      <x:c r="Q263" s="231" t="inlineStr">
        <x:is>
          <x:t xml:space="preserve">Deferred from the 100-card first-pass active set; reconsider in a later expansion/deep-catalog pass.</x:t>
        </x:is>
      </x:c>
      <x:c r="R263" s="231" t="n"/>
      <x:c r="S263" s="231" t="n"/>
      <x:c r="T263" s="231" t="n"/>
      <x:c r="U263" s="205" t="n"/>
    </x:row>
    <x:row r="264" s="202" customFormat="1" ht="25.5" customHeight="1">
      <x:c r="A264" s="231" t="inlineStr">
        <x:is>
          <x:t xml:space="preserve">Biblical Events</x:t>
        </x:is>
      </x:c>
      <x:c r="B264" s="231" t="inlineStr">
        <x:is>
          <x:t xml:space="preserve">BE-049</x:t>
        </x:is>
      </x:c>
      <x:c r="C264" s="231" t="inlineStr">
        <x:is>
          <x:t xml:space="preserve">Fifth Plague: Livestock Disease</x:t>
        </x:is>
      </x:c>
      <x:c r="D264" s="231" t="inlineStr">
        <x:is>
          <x:t xml:space="preserve">Scripture</x:t>
        </x:is>
      </x:c>
      <x:c r="E264" s="231" t="inlineStr">
        <x:is>
          <x:t xml:space="preserve">Biblical Events — Shared Canon</x:t>
        </x:is>
      </x:c>
      <x:c r="F264" s="231" t="inlineStr">
        <x:is>
          <x:t xml:space="preserve">Event</x:t>
        </x:is>
      </x:c>
      <x:c r="G264" s="231" t="inlineStr">
        <x:is>
          <x:t xml:space="preserve">A severe pestilence strikes Egyptian livestock while Israel's herds are spared.</x:t>
        </x:is>
      </x:c>
      <x:c r="H264" s="231" t="n">
        <x:v>2</x:v>
      </x:c>
      <x:c r="I264" s="231" t="inlineStr">
        <x:is>
          <x:t xml:space="preserve">2 — Supporting</x:t>
        </x:is>
      </x:c>
      <x:c r="J264" s="231" t="inlineStr">
        <x:is>
          <x:t xml:space="preserve">High</x:t>
        </x:is>
      </x:c>
      <x:c r="K264" s="231" t="inlineStr">
        <x:is>
          <x:t xml:space="preserve">Common</x:t>
        </x:is>
      </x:c>
      <x:c r="L264" s="231" t="inlineStr">
        <x:is>
          <x:t xml:space="preserve">No</x:t>
        </x:is>
      </x:c>
      <x:c r="M264" s="231" t="inlineStr">
        <x:is>
          <x:t xml:space="preserve">Exodus 9:1–7 | Exodus period | Shared canon</x:t>
        </x:is>
      </x:c>
      <x:c r="N264" s="231" t="inlineStr">
        <x:is>
          <x:t xml:space="preserve">Moses; Pharaoh; Ten Plagues</x:t>
        </x:is>
      </x:c>
      <x:c r="O264" s="231" t="inlineStr">
        <x:is>
          <x:t xml:space="preserve">Idea</x:t>
        </x:is>
      </x:c>
      <x:c r="P264" s="231" t="n"/>
      <x:c r="Q264" s="231" t="inlineStr">
        <x:is>
          <x:t xml:space="preserve">Deferred from the 100-card first-pass active set; reconsider in a later expansion/deep-catalog pass.</x:t>
        </x:is>
      </x:c>
      <x:c r="R264" s="231" t="n"/>
      <x:c r="S264" s="231" t="n"/>
      <x:c r="T264" s="231" t="n"/>
      <x:c r="U264" s="205" t="n"/>
    </x:row>
    <x:row r="265" s="202" customFormat="1" ht="25.5" customHeight="1">
      <x:c r="A265" s="231" t="inlineStr">
        <x:is>
          <x:t xml:space="preserve">Biblical Events</x:t>
        </x:is>
      </x:c>
      <x:c r="B265" s="231" t="inlineStr">
        <x:is>
          <x:t xml:space="preserve">BE-050</x:t>
        </x:is>
      </x:c>
      <x:c r="C265" s="231" t="inlineStr">
        <x:is>
          <x:t xml:space="preserve">Sixth Plague: Boils</x:t>
        </x:is>
      </x:c>
      <x:c r="D265" s="231" t="inlineStr">
        <x:is>
          <x:t xml:space="preserve">Scripture</x:t>
        </x:is>
      </x:c>
      <x:c r="E265" s="231" t="inlineStr">
        <x:is>
          <x:t xml:space="preserve">Biblical Events — Shared Canon</x:t>
        </x:is>
      </x:c>
      <x:c r="F265" s="231" t="inlineStr">
        <x:is>
          <x:t xml:space="preserve">Event</x:t>
        </x:is>
      </x:c>
      <x:c r="G265" s="231" t="inlineStr">
        <x:is>
          <x:t xml:space="preserve">Ash becomes painful boils on people and animals.</x:t>
        </x:is>
      </x:c>
      <x:c r="H265" s="231" t="n">
        <x:v>2</x:v>
      </x:c>
      <x:c r="I265" s="231" t="inlineStr">
        <x:is>
          <x:t xml:space="preserve">2 — Supporting</x:t>
        </x:is>
      </x:c>
      <x:c r="J265" s="231" t="inlineStr">
        <x:is>
          <x:t xml:space="preserve">High</x:t>
        </x:is>
      </x:c>
      <x:c r="K265" s="231" t="inlineStr">
        <x:is>
          <x:t xml:space="preserve">Common</x:t>
        </x:is>
      </x:c>
      <x:c r="L265" s="231" t="inlineStr">
        <x:is>
          <x:t xml:space="preserve">No</x:t>
        </x:is>
      </x:c>
      <x:c r="M265" s="231" t="inlineStr">
        <x:is>
          <x:t xml:space="preserve">Exodus 9:8–12 | Exodus period | Shared canon</x:t>
        </x:is>
      </x:c>
      <x:c r="N265" s="231" t="inlineStr">
        <x:is>
          <x:t xml:space="preserve">Moses; Aaron; Pharaoh; Ten Plagues</x:t>
        </x:is>
      </x:c>
      <x:c r="O265" s="231" t="inlineStr">
        <x:is>
          <x:t xml:space="preserve">Idea</x:t>
        </x:is>
      </x:c>
      <x:c r="P265" s="231" t="n"/>
      <x:c r="Q265" s="231" t="inlineStr">
        <x:is>
          <x:t xml:space="preserve">Deferred from the 100-card first-pass active set; reconsider in a later expansion/deep-catalog pass.</x:t>
        </x:is>
      </x:c>
      <x:c r="R265" s="231" t="n"/>
      <x:c r="S265" s="231" t="n"/>
      <x:c r="T265" s="231" t="n"/>
      <x:c r="U265" s="205" t="n"/>
    </x:row>
    <x:row r="266" s="202" customFormat="1" ht="25.5" customHeight="1">
      <x:c r="A266" s="231" t="inlineStr">
        <x:is>
          <x:t xml:space="preserve">Biblical Events</x:t>
        </x:is>
      </x:c>
      <x:c r="B266" s="231" t="inlineStr">
        <x:is>
          <x:t xml:space="preserve">BE-051</x:t>
        </x:is>
      </x:c>
      <x:c r="C266" s="231" t="inlineStr">
        <x:is>
          <x:t xml:space="preserve">Seventh Plague: Hail</x:t>
        </x:is>
      </x:c>
      <x:c r="D266" s="231" t="inlineStr">
        <x:is>
          <x:t xml:space="preserve">Scripture</x:t>
        </x:is>
      </x:c>
      <x:c r="E266" s="231" t="inlineStr">
        <x:is>
          <x:t xml:space="preserve">Biblical Events — Shared Canon</x:t>
        </x:is>
      </x:c>
      <x:c r="F266" s="231" t="inlineStr">
        <x:is>
          <x:t xml:space="preserve">Event</x:t>
        </x:is>
      </x:c>
      <x:c r="G266" s="231" t="inlineStr">
        <x:is>
          <x:t xml:space="preserve">Devastating hail and fire strike Egypt in one of the most visually dramatic plagues.</x:t>
        </x:is>
      </x:c>
      <x:c r="H266" s="231" t="n">
        <x:v>3</x:v>
      </x:c>
      <x:c r="I266" s="231" t="inlineStr">
        <x:is>
          <x:t xml:space="preserve">3 — Significant</x:t>
        </x:is>
      </x:c>
      <x:c r="J266" s="231" t="inlineStr">
        <x:is>
          <x:t xml:space="preserve">Exceptional</x:t>
        </x:is>
      </x:c>
      <x:c r="K266" s="231" t="inlineStr">
        <x:is>
          <x:t xml:space="preserve">Uncommon</x:t>
        </x:is>
      </x:c>
      <x:c r="L266" s="231" t="inlineStr">
        <x:is>
          <x:t xml:space="preserve">Maybe</x:t>
        </x:is>
      </x:c>
      <x:c r="M266" s="231" t="inlineStr">
        <x:is>
          <x:t xml:space="preserve">Exodus 9:13–35 | Exodus period | Shared canon</x:t>
        </x:is>
      </x:c>
      <x:c r="N266" s="231" t="inlineStr">
        <x:is>
          <x:t xml:space="preserve">Moses; Pharaoh; Ten Plagues</x:t>
        </x:is>
      </x:c>
      <x:c r="O266" s="231" t="inlineStr">
        <x:is>
          <x:t xml:space="preserve">Idea</x:t>
        </x:is>
      </x:c>
      <x:c r="P266" s="231" t="n"/>
      <x:c r="Q266" s="231" t="inlineStr">
        <x:is>
          <x:t xml:space="preserve">Deferred from the 100-card first-pass active set; reconsider in a later expansion/deep-catalog pass.</x:t>
        </x:is>
      </x:c>
      <x:c r="R266" s="231" t="n"/>
      <x:c r="S266" s="231" t="n"/>
      <x:c r="T266" s="231" t="n"/>
      <x:c r="U266" s="205" t="n"/>
    </x:row>
    <x:row r="267" s="202" customFormat="1" ht="25.5" customHeight="1">
      <x:c r="A267" s="231" t="inlineStr">
        <x:is>
          <x:t xml:space="preserve">Biblical Events</x:t>
        </x:is>
      </x:c>
      <x:c r="B267" s="231" t="inlineStr">
        <x:is>
          <x:t xml:space="preserve">BE-052</x:t>
        </x:is>
      </x:c>
      <x:c r="C267" s="231" t="inlineStr">
        <x:is>
          <x:t xml:space="preserve">Eighth Plague: Locusts</x:t>
        </x:is>
      </x:c>
      <x:c r="D267" s="231" t="inlineStr">
        <x:is>
          <x:t xml:space="preserve">Scripture</x:t>
        </x:is>
      </x:c>
      <x:c r="E267" s="231" t="inlineStr">
        <x:is>
          <x:t xml:space="preserve">Biblical Events — Shared Canon</x:t>
        </x:is>
      </x:c>
      <x:c r="F267" s="231" t="inlineStr">
        <x:is>
          <x:t xml:space="preserve">Event</x:t>
        </x:is>
      </x:c>
      <x:c r="G267" s="231" t="inlineStr">
        <x:is>
          <x:t xml:space="preserve">Locusts consume what remains after the hail as Pharaoh again refuses release.</x:t>
        </x:is>
      </x:c>
      <x:c r="H267" s="231" t="n">
        <x:v>3</x:v>
      </x:c>
      <x:c r="I267" s="231" t="inlineStr">
        <x:is>
          <x:t xml:space="preserve">3 — Significant</x:t>
        </x:is>
      </x:c>
      <x:c r="J267" s="231" t="inlineStr">
        <x:is>
          <x:t xml:space="preserve">Exceptional</x:t>
        </x:is>
      </x:c>
      <x:c r="K267" s="231" t="inlineStr">
        <x:is>
          <x:t xml:space="preserve">Uncommon</x:t>
        </x:is>
      </x:c>
      <x:c r="L267" s="231" t="inlineStr">
        <x:is>
          <x:t xml:space="preserve">No</x:t>
        </x:is>
      </x:c>
      <x:c r="M267" s="231" t="inlineStr">
        <x:is>
          <x:t xml:space="preserve">Exodus 10:1–20 | Exodus period | Shared canon</x:t>
        </x:is>
      </x:c>
      <x:c r="N267" s="231" t="inlineStr">
        <x:is>
          <x:t xml:space="preserve">Moses; Pharaoh; Ten Plagues</x:t>
        </x:is>
      </x:c>
      <x:c r="O267" s="231" t="inlineStr">
        <x:is>
          <x:t xml:space="preserve">Idea</x:t>
        </x:is>
      </x:c>
      <x:c r="P267" s="231" t="n"/>
      <x:c r="Q267" s="231" t="inlineStr">
        <x:is>
          <x:t xml:space="preserve">Deferred from the 100-card first-pass active set; reconsider in a later expansion/deep-catalog pass.</x:t>
        </x:is>
      </x:c>
      <x:c r="R267" s="231" t="n"/>
      <x:c r="S267" s="231" t="n"/>
      <x:c r="T267" s="231" t="n"/>
      <x:c r="U267" s="205" t="n"/>
    </x:row>
    <x:row r="268" s="202" customFormat="1" ht="25.5" customHeight="1">
      <x:c r="A268" s="231" t="inlineStr">
        <x:is>
          <x:t xml:space="preserve">Biblical Events</x:t>
        </x:is>
      </x:c>
      <x:c r="B268" s="231" t="inlineStr">
        <x:is>
          <x:t xml:space="preserve">BE-053</x:t>
        </x:is>
      </x:c>
      <x:c r="C268" s="231" t="inlineStr">
        <x:is>
          <x:t xml:space="preserve">Ninth Plague: Darkness</x:t>
        </x:is>
      </x:c>
      <x:c r="D268" s="231" t="inlineStr">
        <x:is>
          <x:t xml:space="preserve">Scripture</x:t>
        </x:is>
      </x:c>
      <x:c r="E268" s="231" t="inlineStr">
        <x:is>
          <x:t xml:space="preserve">Biblical Events — Shared Canon</x:t>
        </x:is>
      </x:c>
      <x:c r="F268" s="231" t="inlineStr">
        <x:is>
          <x:t xml:space="preserve">Event</x:t>
        </x:is>
      </x:c>
      <x:c r="G268" s="231" t="inlineStr">
        <x:is>
          <x:t xml:space="preserve">A palpable darkness covers Egypt for three days while Israel has light.</x:t>
        </x:is>
      </x:c>
      <x:c r="H268" s="231" t="n">
        <x:v>4</x:v>
      </x:c>
      <x:c r="I268" s="231" t="inlineStr">
        <x:is>
          <x:t xml:space="preserve">4 — Major</x:t>
        </x:is>
      </x:c>
      <x:c r="J268" s="231" t="inlineStr">
        <x:is>
          <x:t xml:space="preserve">Exceptional</x:t>
        </x:is>
      </x:c>
      <x:c r="K268" s="231" t="inlineStr">
        <x:is>
          <x:t xml:space="preserve">Rare</x:t>
        </x:is>
      </x:c>
      <x:c r="L268" s="231" t="inlineStr">
        <x:is>
          <x:t xml:space="preserve">Maybe</x:t>
        </x:is>
      </x:c>
      <x:c r="M268" s="231" t="inlineStr">
        <x:is>
          <x:t xml:space="preserve">Exodus 10:21–29 | Exodus period | Shared canon</x:t>
        </x:is>
      </x:c>
      <x:c r="N268" s="231" t="inlineStr">
        <x:is>
          <x:t xml:space="preserve">Moses; Pharaoh; Ten Plagues</x:t>
        </x:is>
      </x:c>
      <x:c r="O268" s="231" t="inlineStr">
        <x:is>
          <x:t xml:space="preserve">Idea</x:t>
        </x:is>
      </x:c>
      <x:c r="P268" s="231" t="n"/>
      <x:c r="Q268" s="231" t="inlineStr">
        <x:is>
          <x:t xml:space="preserve">Deferred from the 100-card first-pass active set; reconsider in a later expansion/deep-catalog pass.</x:t>
        </x:is>
      </x:c>
      <x:c r="R268" s="231" t="n"/>
      <x:c r="S268" s="231" t="n"/>
      <x:c r="T268" s="231" t="n"/>
      <x:c r="U268" s="205" t="n"/>
    </x:row>
    <x:row r="269" s="202" customFormat="1" ht="25.5" customHeight="1">
      <x:c r="A269" s="231" t="inlineStr">
        <x:is>
          <x:t xml:space="preserve">Biblical Events</x:t>
        </x:is>
      </x:c>
      <x:c r="B269" s="231" t="inlineStr">
        <x:is>
          <x:t xml:space="preserve">BE-057</x:t>
        </x:is>
      </x:c>
      <x:c r="C269" s="231" t="inlineStr">
        <x:is>
          <x:t xml:space="preserve">Pillar of Cloud and Fire</x:t>
        </x:is>
      </x:c>
      <x:c r="D269" s="231" t="inlineStr">
        <x:is>
          <x:t xml:space="preserve">Scripture</x:t>
        </x:is>
      </x:c>
      <x:c r="E269" s="231" t="inlineStr">
        <x:is>
          <x:t xml:space="preserve">Biblical Events — Shared Canon</x:t>
        </x:is>
      </x:c>
      <x:c r="F269" s="231" t="inlineStr">
        <x:is>
          <x:t xml:space="preserve">Event</x:t>
        </x:is>
      </x:c>
      <x:c r="G269" s="231" t="inlineStr">
        <x:is>
          <x:t xml:space="preserve">God guides Israel through wilderness by cloud by day and fire by night.</x:t>
        </x:is>
      </x:c>
      <x:c r="H269" s="231" t="n">
        <x:v>4</x:v>
      </x:c>
      <x:c r="I269" s="231" t="inlineStr">
        <x:is>
          <x:t xml:space="preserve">4 — Major</x:t>
        </x:is>
      </x:c>
      <x:c r="J269" s="231" t="inlineStr">
        <x:is>
          <x:t xml:space="preserve">Exceptional</x:t>
        </x:is>
      </x:c>
      <x:c r="K269" s="231" t="inlineStr">
        <x:is>
          <x:t xml:space="preserve">Rare</x:t>
        </x:is>
      </x:c>
      <x:c r="L269" s="231" t="inlineStr">
        <x:is>
          <x:t xml:space="preserve">Maybe</x:t>
        </x:is>
      </x:c>
      <x:c r="M269" s="231" t="inlineStr">
        <x:is>
          <x:t xml:space="preserve">Exodus 13:17–22 | Exodus period | Shared canon</x:t>
        </x:is>
      </x:c>
      <x:c r="N269" s="231" t="inlineStr">
        <x:is>
          <x:t xml:space="preserve">Exodus; Moses; Wilderness</x:t>
        </x:is>
      </x:c>
      <x:c r="O269" s="231" t="inlineStr">
        <x:is>
          <x:t xml:space="preserve">Idea</x:t>
        </x:is>
      </x:c>
      <x:c r="P269" s="231" t="n"/>
      <x:c r="Q269" s="231" t="inlineStr">
        <x:is>
          <x:t xml:space="preserve">Deferred from the 100-card first-pass active set; reconsider in a later expansion/deep-catalog pass.</x:t>
        </x:is>
      </x:c>
      <x:c r="R269" s="231" t="n"/>
      <x:c r="S269" s="231" t="n"/>
      <x:c r="T269" s="231" t="n"/>
      <x:c r="U269" s="205" t="n"/>
    </x:row>
    <x:row r="270" s="202" customFormat="1" ht="25.5" customHeight="1">
      <x:c r="A270" s="231" t="inlineStr">
        <x:is>
          <x:t xml:space="preserve">Biblical Events</x:t>
        </x:is>
      </x:c>
      <x:c r="B270" s="231" t="inlineStr">
        <x:is>
          <x:t xml:space="preserve">BE-059</x:t>
        </x:is>
      </x:c>
      <x:c r="C270" s="231" t="inlineStr">
        <x:is>
          <x:t xml:space="preserve">Song of the Sea</x:t>
        </x:is>
      </x:c>
      <x:c r="D270" s="231" t="inlineStr">
        <x:is>
          <x:t xml:space="preserve">Scripture</x:t>
        </x:is>
      </x:c>
      <x:c r="E270" s="231" t="inlineStr">
        <x:is>
          <x:t xml:space="preserve">Biblical Events — Shared Canon</x:t>
        </x:is>
      </x:c>
      <x:c r="F270" s="231" t="inlineStr">
        <x:is>
          <x:t xml:space="preserve">Event</x:t>
        </x:is>
      </x:c>
      <x:c r="G270" s="231" t="inlineStr">
        <x:is>
          <x:t xml:space="preserve">Records Moses and Miriam leading Israel in praise after deliverance through the sea.</x:t>
        </x:is>
      </x:c>
      <x:c r="H270" s="231" t="n">
        <x:v>4</x:v>
      </x:c>
      <x:c r="I270" s="231" t="inlineStr">
        <x:is>
          <x:t xml:space="preserve">4 — Major</x:t>
        </x:is>
      </x:c>
      <x:c r="J270" s="231" t="inlineStr">
        <x:is>
          <x:t xml:space="preserve">Exceptional</x:t>
        </x:is>
      </x:c>
      <x:c r="K270" s="231" t="inlineStr">
        <x:is>
          <x:t xml:space="preserve">Rare</x:t>
        </x:is>
      </x:c>
      <x:c r="L270" s="231" t="inlineStr">
        <x:is>
          <x:t xml:space="preserve">Maybe</x:t>
        </x:is>
      </x:c>
      <x:c r="M270" s="231" t="inlineStr">
        <x:is>
          <x:t xml:space="preserve">Exodus 15:1–21 | Exodus period | Shared canon</x:t>
        </x:is>
      </x:c>
      <x:c r="N270" s="231" t="inlineStr">
        <x:is>
          <x:t xml:space="preserve">Moses; Miriam; Red Sea</x:t>
        </x:is>
      </x:c>
      <x:c r="O270" s="231" t="inlineStr">
        <x:is>
          <x:t xml:space="preserve">Idea</x:t>
        </x:is>
      </x:c>
      <x:c r="P270" s="231" t="n"/>
      <x:c r="Q270" s="231" t="inlineStr">
        <x:is>
          <x:t xml:space="preserve">Deferred from the 100-card first-pass active set; reconsider in a later expansion/deep-catalog pass.</x:t>
        </x:is>
      </x:c>
      <x:c r="R270" s="231" t="n"/>
      <x:c r="S270" s="231" t="n"/>
      <x:c r="T270" s="231" t="n"/>
      <x:c r="U270" s="205" t="n"/>
    </x:row>
    <x:row r="271" s="202" customFormat="1" ht="25.5" customHeight="1">
      <x:c r="A271" s="231" t="inlineStr">
        <x:is>
          <x:t xml:space="preserve">Biblical Events</x:t>
        </x:is>
      </x:c>
      <x:c r="B271" s="231" t="inlineStr">
        <x:is>
          <x:t xml:space="preserve">BE-060</x:t>
        </x:is>
      </x:c>
      <x:c r="C271" s="231" t="inlineStr">
        <x:is>
          <x:t xml:space="preserve">Bitter Water at Marah</x:t>
        </x:is>
      </x:c>
      <x:c r="D271" s="231" t="inlineStr">
        <x:is>
          <x:t xml:space="preserve">Scripture</x:t>
        </x:is>
      </x:c>
      <x:c r="E271" s="231" t="inlineStr">
        <x:is>
          <x:t xml:space="preserve">Biblical Events — Shared Canon</x:t>
        </x:is>
      </x:c>
      <x:c r="F271" s="231" t="inlineStr">
        <x:is>
          <x:t xml:space="preserve">Event</x:t>
        </x:is>
      </x:c>
      <x:c r="G271" s="231" t="inlineStr">
        <x:is>
          <x:t xml:space="preserve">Shows Israel's early wilderness complaint and provision of drinkable water.</x:t>
        </x:is>
      </x:c>
      <x:c r="H271" s="231" t="n">
        <x:v>2</x:v>
      </x:c>
      <x:c r="I271" s="231" t="inlineStr">
        <x:is>
          <x:t xml:space="preserve">2 — Supporting</x:t>
        </x:is>
      </x:c>
      <x:c r="J271" s="231" t="inlineStr">
        <x:is>
          <x:t xml:space="preserve">High</x:t>
        </x:is>
      </x:c>
      <x:c r="K271" s="231" t="inlineStr">
        <x:is>
          <x:t xml:space="preserve">Common</x:t>
        </x:is>
      </x:c>
      <x:c r="L271" s="231" t="inlineStr">
        <x:is>
          <x:t xml:space="preserve">No</x:t>
        </x:is>
      </x:c>
      <x:c r="M271" s="231" t="inlineStr">
        <x:is>
          <x:t xml:space="preserve">Exodus 15:22–27 | Wilderness period | Shared canon</x:t>
        </x:is>
      </x:c>
      <x:c r="N271" s="231" t="inlineStr">
        <x:is>
          <x:t xml:space="preserve">Moses; Marah; Wilderness</x:t>
        </x:is>
      </x:c>
      <x:c r="O271" s="231" t="inlineStr">
        <x:is>
          <x:t xml:space="preserve">Idea</x:t>
        </x:is>
      </x:c>
      <x:c r="P271" s="231" t="n"/>
      <x:c r="Q271" s="231" t="inlineStr">
        <x:is>
          <x:t xml:space="preserve">Deferred from the 100-card first-pass active set; reconsider in a later expansion/deep-catalog pass.</x:t>
        </x:is>
      </x:c>
      <x:c r="R271" s="231" t="n"/>
      <x:c r="S271" s="231" t="n"/>
      <x:c r="T271" s="231" t="n"/>
      <x:c r="U271" s="205" t="n"/>
    </x:row>
    <x:row r="272" s="202" customFormat="1" ht="25.5" customHeight="1">
      <x:c r="A272" s="231" t="inlineStr">
        <x:is>
          <x:t xml:space="preserve">Biblical Events</x:t>
        </x:is>
      </x:c>
      <x:c r="B272" s="231" t="inlineStr">
        <x:is>
          <x:t xml:space="preserve">BE-061</x:t>
        </x:is>
      </x:c>
      <x:c r="C272" s="231" t="inlineStr">
        <x:is>
          <x:t xml:space="preserve">Manna from Heaven</x:t>
        </x:is>
      </x:c>
      <x:c r="D272" s="231" t="inlineStr">
        <x:is>
          <x:t xml:space="preserve">Scripture</x:t>
        </x:is>
      </x:c>
      <x:c r="E272" s="231" t="inlineStr">
        <x:is>
          <x:t xml:space="preserve">Biblical Events — Shared Canon</x:t>
        </x:is>
      </x:c>
      <x:c r="F272" s="231" t="inlineStr">
        <x:is>
          <x:t xml:space="preserve">Event</x:t>
        </x:is>
      </x:c>
      <x:c r="G272" s="231" t="inlineStr">
        <x:is>
          <x:t xml:space="preserve">God provides daily bread-like food in the wilderness and teaches dependence and Sabbath rhythms.</x:t>
        </x:is>
      </x:c>
      <x:c r="H272" s="231" t="n">
        <x:v>4</x:v>
      </x:c>
      <x:c r="I272" s="231" t="inlineStr">
        <x:is>
          <x:t xml:space="preserve">4 — Major</x:t>
        </x:is>
      </x:c>
      <x:c r="J272" s="231" t="inlineStr">
        <x:is>
          <x:t xml:space="preserve">Exceptional</x:t>
        </x:is>
      </x:c>
      <x:c r="K272" s="231" t="inlineStr">
        <x:is>
          <x:t xml:space="preserve">Rare</x:t>
        </x:is>
      </x:c>
      <x:c r="L272" s="231" t="inlineStr">
        <x:is>
          <x:t xml:space="preserve">Maybe</x:t>
        </x:is>
      </x:c>
      <x:c r="M272" s="231" t="inlineStr">
        <x:is>
          <x:t xml:space="preserve">Exodus 16 | Wilderness period | Shared canon</x:t>
        </x:is>
      </x:c>
      <x:c r="N272" s="231" t="inlineStr">
        <x:is>
          <x:t xml:space="preserve">Moses; Aaron; Wilderness; Quail</x:t>
        </x:is>
      </x:c>
      <x:c r="O272" s="231" t="inlineStr">
        <x:is>
          <x:t xml:space="preserve">Idea</x:t>
        </x:is>
      </x:c>
      <x:c r="P272" s="231" t="n"/>
      <x:c r="Q272" s="231" t="inlineStr">
        <x:is>
          <x:t xml:space="preserve">Deferred from the 100-card first-pass active set; reconsider in a later expansion/deep-catalog pass.</x:t>
        </x:is>
      </x:c>
      <x:c r="R272" s="231" t="n"/>
      <x:c r="S272" s="231" t="n"/>
      <x:c r="T272" s="231" t="n"/>
      <x:c r="U272" s="205" t="n"/>
    </x:row>
    <x:row r="273" s="202" customFormat="1" ht="25.5" customHeight="1">
      <x:c r="A273" s="231" t="inlineStr">
        <x:is>
          <x:t xml:space="preserve">Biblical Events</x:t>
        </x:is>
      </x:c>
      <x:c r="B273" s="231" t="inlineStr">
        <x:is>
          <x:t xml:space="preserve">BE-062</x:t>
        </x:is>
      </x:c>
      <x:c r="C273" s="231" t="inlineStr">
        <x:is>
          <x:t xml:space="preserve">Water from the Rock at Rephidim</x:t>
        </x:is>
      </x:c>
      <x:c r="D273" s="231" t="inlineStr">
        <x:is>
          <x:t xml:space="preserve">Scripture</x:t>
        </x:is>
      </x:c>
      <x:c r="E273" s="231" t="inlineStr">
        <x:is>
          <x:t xml:space="preserve">Biblical Events — Shared Canon</x:t>
        </x:is>
      </x:c>
      <x:c r="F273" s="231" t="inlineStr">
        <x:is>
          <x:t xml:space="preserve">Event</x:t>
        </x:is>
      </x:c>
      <x:c r="G273" s="231" t="inlineStr">
        <x:is>
          <x:t xml:space="preserve">God provides water from rock amid Israel's quarrel and testing.</x:t>
        </x:is>
      </x:c>
      <x:c r="H273" s="231" t="n">
        <x:v>4</x:v>
      </x:c>
      <x:c r="I273" s="231" t="inlineStr">
        <x:is>
          <x:t xml:space="preserve">4 — Major</x:t>
        </x:is>
      </x:c>
      <x:c r="J273" s="231" t="inlineStr">
        <x:is>
          <x:t xml:space="preserve">Exceptional</x:t>
        </x:is>
      </x:c>
      <x:c r="K273" s="231" t="inlineStr">
        <x:is>
          <x:t xml:space="preserve">Rare</x:t>
        </x:is>
      </x:c>
      <x:c r="L273" s="231" t="inlineStr">
        <x:is>
          <x:t xml:space="preserve">No</x:t>
        </x:is>
      </x:c>
      <x:c r="M273" s="231" t="inlineStr">
        <x:is>
          <x:t xml:space="preserve">Exodus 17:1–7 | Wilderness period | Shared canon</x:t>
        </x:is>
      </x:c>
      <x:c r="N273" s="231" t="inlineStr">
        <x:is>
          <x:t xml:space="preserve">Moses; Rephidim; Wilderness</x:t>
        </x:is>
      </x:c>
      <x:c r="O273" s="231" t="inlineStr">
        <x:is>
          <x:t xml:space="preserve">Idea</x:t>
        </x:is>
      </x:c>
      <x:c r="P273" s="231" t="n"/>
      <x:c r="Q273" s="231" t="inlineStr">
        <x:is>
          <x:t xml:space="preserve">Deferred from the 100-card first-pass active set; reconsider in a later expansion/deep-catalog pass.</x:t>
        </x:is>
      </x:c>
      <x:c r="R273" s="231" t="n"/>
      <x:c r="S273" s="231" t="n"/>
      <x:c r="T273" s="231" t="n"/>
      <x:c r="U273" s="205" t="n"/>
    </x:row>
    <x:row r="274" s="202" customFormat="1" ht="25.5" customHeight="1">
      <x:c r="A274" s="231" t="inlineStr">
        <x:is>
          <x:t xml:space="preserve">Biblical Events</x:t>
        </x:is>
      </x:c>
      <x:c r="B274" s="231" t="inlineStr">
        <x:is>
          <x:t xml:space="preserve">BE-063</x:t>
        </x:is>
      </x:c>
      <x:c r="C274" s="231" t="inlineStr">
        <x:is>
          <x:t xml:space="preserve">Battle with Amalek</x:t>
        </x:is>
      </x:c>
      <x:c r="D274" s="231" t="inlineStr">
        <x:is>
          <x:t xml:space="preserve">Scripture</x:t>
        </x:is>
      </x:c>
      <x:c r="E274" s="231" t="inlineStr">
        <x:is>
          <x:t xml:space="preserve">Biblical Events — Shared Canon</x:t>
        </x:is>
      </x:c>
      <x:c r="F274" s="231" t="inlineStr">
        <x:is>
          <x:t xml:space="preserve">Event</x:t>
        </x:is>
      </x:c>
      <x:c r="G274" s="231" t="inlineStr">
        <x:is>
          <x:t xml:space="preserve">Israel prevails while Moses' raised hands are supported by Aaron and Hur.</x:t>
        </x:is>
      </x:c>
      <x:c r="H274" s="231" t="n">
        <x:v>3</x:v>
      </x:c>
      <x:c r="I274" s="231" t="inlineStr">
        <x:is>
          <x:t xml:space="preserve">3 — Significant</x:t>
        </x:is>
      </x:c>
      <x:c r="J274" s="231" t="inlineStr">
        <x:is>
          <x:t xml:space="preserve">Exceptional</x:t>
        </x:is>
      </x:c>
      <x:c r="K274" s="231" t="inlineStr">
        <x:is>
          <x:t xml:space="preserve">Uncommon</x:t>
        </x:is>
      </x:c>
      <x:c r="L274" s="231" t="inlineStr">
        <x:is>
          <x:t xml:space="preserve">No</x:t>
        </x:is>
      </x:c>
      <x:c r="M274" s="231" t="inlineStr">
        <x:is>
          <x:t xml:space="preserve">Exodus 17:8–16 | Wilderness period | Shared canon</x:t>
        </x:is>
      </x:c>
      <x:c r="N274" s="231" t="inlineStr">
        <x:is>
          <x:t xml:space="preserve">Moses; Joshua; Aaron; Hur; Amalek</x:t>
        </x:is>
      </x:c>
      <x:c r="O274" s="231" t="inlineStr">
        <x:is>
          <x:t xml:space="preserve">Idea</x:t>
        </x:is>
      </x:c>
      <x:c r="P274" s="231" t="n"/>
      <x:c r="Q274" s="231" t="inlineStr">
        <x:is>
          <x:t xml:space="preserve">Historical candidate restored as BE-122 Battle with Amalek in v11; not a pending expansion card or a second active identity.</x:t>
        </x:is>
      </x:c>
      <x:c r="R274" s="231" t="n"/>
      <x:c r="S274" s="231" t="inlineStr">
        <x:is>
          <x:t xml:space="preserve">BE-122 Battle with Amalek</x:t>
        </x:is>
      </x:c>
      <x:c r="T274" s="231" t="inlineStr">
        <x:is>
          <x:t xml:space="preserve">
Same subject promoted from the historic candidate; legacy original ID preserved only for provenance.</x:t>
        </x:is>
      </x:c>
      <x:c r="U274" s="205" t="n"/>
    </x:row>
    <x:row r="275" s="202" customFormat="1" ht="25.5" customHeight="1">
      <x:c r="A275" s="231" t="inlineStr">
        <x:is>
          <x:t xml:space="preserve">Biblical Events</x:t>
        </x:is>
      </x:c>
      <x:c r="B275" s="231" t="inlineStr">
        <x:is>
          <x:t xml:space="preserve">BE-064</x:t>
        </x:is>
      </x:c>
      <x:c r="C275" s="231" t="inlineStr">
        <x:is>
          <x:t xml:space="preserve">Jethro Advises Moses</x:t>
        </x:is>
      </x:c>
      <x:c r="D275" s="231" t="inlineStr">
        <x:is>
          <x:t xml:space="preserve">Scripture</x:t>
        </x:is>
      </x:c>
      <x:c r="E275" s="231" t="inlineStr">
        <x:is>
          <x:t xml:space="preserve">Biblical Events — Shared Canon</x:t>
        </x:is>
      </x:c>
      <x:c r="F275" s="231" t="inlineStr">
        <x:is>
          <x:t xml:space="preserve">Event</x:t>
        </x:is>
      </x:c>
      <x:c r="G275" s="231" t="inlineStr">
        <x:is>
          <x:t xml:space="preserve">Jethro counsels Moses to share judicial responsibility through delegated leadership.</x:t>
        </x:is>
      </x:c>
      <x:c r="H275" s="231" t="n">
        <x:v>2</x:v>
      </x:c>
      <x:c r="I275" s="231" t="inlineStr">
        <x:is>
          <x:t xml:space="preserve">2 — Supporting</x:t>
        </x:is>
      </x:c>
      <x:c r="J275" s="231" t="inlineStr">
        <x:is>
          <x:t xml:space="preserve">Medium</x:t>
        </x:is>
      </x:c>
      <x:c r="K275" s="231" t="inlineStr">
        <x:is>
          <x:t xml:space="preserve">Common</x:t>
        </x:is>
      </x:c>
      <x:c r="L275" s="231" t="inlineStr">
        <x:is>
          <x:t xml:space="preserve">No</x:t>
        </x:is>
      </x:c>
      <x:c r="M275" s="231" t="inlineStr">
        <x:is>
          <x:t xml:space="preserve">Exodus 18 | Wilderness period | Shared canon</x:t>
        </x:is>
      </x:c>
      <x:c r="N275" s="231" t="inlineStr">
        <x:is>
          <x:t xml:space="preserve">Moses; Jethro; Israel's Elders</x:t>
        </x:is>
      </x:c>
      <x:c r="O275" s="231" t="inlineStr">
        <x:is>
          <x:t xml:space="preserve">Idea</x:t>
        </x:is>
      </x:c>
      <x:c r="P275" s="231" t="n"/>
      <x:c r="Q275" s="231" t="inlineStr">
        <x:is>
          <x:t xml:space="preserve">Deferred from the 100-card first-pass active set; reconsider in a later expansion/deep-catalog pass.</x:t>
        </x:is>
      </x:c>
      <x:c r="R275" s="231" t="n"/>
      <x:c r="S275" s="231" t="n"/>
      <x:c r="T275" s="231" t="n"/>
      <x:c r="U275" s="205" t="n"/>
    </x:row>
    <x:row r="276" s="202" customFormat="1" ht="25.5" customHeight="1">
      <x:c r="A276" s="231" t="inlineStr">
        <x:is>
          <x:t xml:space="preserve">Biblical Events</x:t>
        </x:is>
      </x:c>
      <x:c r="B276" s="231" t="inlineStr">
        <x:is>
          <x:t xml:space="preserve">BE-070</x:t>
        </x:is>
      </x:c>
      <x:c r="C276" s="231" t="inlineStr">
        <x:is>
          <x:t xml:space="preserve">Covenant Renewed After the Golden Calf</x:t>
        </x:is>
      </x:c>
      <x:c r="D276" s="231" t="inlineStr">
        <x:is>
          <x:t xml:space="preserve">Scripture</x:t>
        </x:is>
      </x:c>
      <x:c r="E276" s="231" t="inlineStr">
        <x:is>
          <x:t xml:space="preserve">Biblical Events — Shared Canon</x:t>
        </x:is>
      </x:c>
      <x:c r="F276" s="231" t="inlineStr">
        <x:is>
          <x:t xml:space="preserve">Event</x:t>
        </x:is>
      </x:c>
      <x:c r="G276" s="231" t="inlineStr">
        <x:is>
          <x:t xml:space="preserve">Records new tablets, covenant renewal, and Moses' radiant face after meeting with God.</x:t>
        </x:is>
      </x:c>
      <x:c r="H276" s="231" t="n">
        <x:v>4</x:v>
      </x:c>
      <x:c r="I276" s="231" t="inlineStr">
        <x:is>
          <x:t xml:space="preserve">4 — Major</x:t>
        </x:is>
      </x:c>
      <x:c r="J276" s="231" t="inlineStr">
        <x:is>
          <x:t xml:space="preserve">Exceptional</x:t>
        </x:is>
      </x:c>
      <x:c r="K276" s="231" t="inlineStr">
        <x:is>
          <x:t xml:space="preserve">Rare</x:t>
        </x:is>
      </x:c>
      <x:c r="L276" s="231" t="inlineStr">
        <x:is>
          <x:t xml:space="preserve">Yes</x:t>
        </x:is>
      </x:c>
      <x:c r="M276" s="231" t="inlineStr">
        <x:is>
          <x:t xml:space="preserve">Exodus 34 | Wilderness period | Shared canon</x:t>
        </x:is>
      </x:c>
      <x:c r="N276" s="231" t="inlineStr">
        <x:is>
          <x:t xml:space="preserve">Moses; Golden Calf; Tablets; Sinai</x:t>
        </x:is>
      </x:c>
      <x:c r="O276" s="231" t="inlineStr">
        <x:is>
          <x:t xml:space="preserve">Idea</x:t>
        </x:is>
      </x:c>
      <x:c r="P276" s="231" t="n"/>
      <x:c r="Q276" s="231" t="inlineStr">
        <x:is>
          <x:t xml:space="preserve">Deferred from the 100-card first-pass active set; reconsider in a later expansion/deep-catalog pass.</x:t>
        </x:is>
      </x:c>
      <x:c r="R276" s="231" t="n"/>
      <x:c r="S276" s="231" t="n"/>
      <x:c r="T276" s="231" t="n"/>
      <x:c r="U276" s="205" t="n"/>
    </x:row>
    <x:row r="277" s="202" customFormat="1" ht="25.5" customHeight="1">
      <x:c r="A277" s="231" t="inlineStr">
        <x:is>
          <x:t xml:space="preserve">Biblical Events</x:t>
        </x:is>
      </x:c>
      <x:c r="B277" s="231" t="inlineStr">
        <x:is>
          <x:t xml:space="preserve">BE-072</x:t>
        </x:is>
      </x:c>
      <x:c r="C277" s="231" t="inlineStr">
        <x:is>
          <x:t xml:space="preserve">Nadab and Abihu</x:t>
        </x:is>
      </x:c>
      <x:c r="D277" s="231" t="inlineStr">
        <x:is>
          <x:t xml:space="preserve">Scripture</x:t>
        </x:is>
      </x:c>
      <x:c r="E277" s="231" t="inlineStr">
        <x:is>
          <x:t xml:space="preserve">Biblical Events — Shared Canon</x:t>
        </x:is>
      </x:c>
      <x:c r="F277" s="231" t="inlineStr">
        <x:is>
          <x:t xml:space="preserve">Event</x:t>
        </x:is>
      </x:c>
      <x:c r="G277" s="231" t="inlineStr">
        <x:is>
          <x:t xml:space="preserve">Shows the death of Aaron's sons after offering unauthorized fire before the Lord.</x:t>
        </x:is>
      </x:c>
      <x:c r="H277" s="231" t="n">
        <x:v>3</x:v>
      </x:c>
      <x:c r="I277" s="231" t="inlineStr">
        <x:is>
          <x:t xml:space="preserve">3 — Significant</x:t>
        </x:is>
      </x:c>
      <x:c r="J277" s="231" t="inlineStr">
        <x:is>
          <x:t xml:space="preserve">Exceptional</x:t>
        </x:is>
      </x:c>
      <x:c r="K277" s="231" t="inlineStr">
        <x:is>
          <x:t xml:space="preserve">Uncommon</x:t>
        </x:is>
      </x:c>
      <x:c r="L277" s="231" t="inlineStr">
        <x:is>
          <x:t xml:space="preserve">No</x:t>
        </x:is>
      </x:c>
      <x:c r="M277" s="231" t="inlineStr">
        <x:is>
          <x:t xml:space="preserve">Leviticus 10:1–7 | Wilderness period | Shared canon</x:t>
        </x:is>
      </x:c>
      <x:c r="N277" s="231" t="inlineStr">
        <x:is>
          <x:t xml:space="preserve">Aaron; Nadab; Abihu; Priesthood</x:t>
        </x:is>
      </x:c>
      <x:c r="O277" s="231" t="inlineStr">
        <x:is>
          <x:t xml:space="preserve">Idea</x:t>
        </x:is>
      </x:c>
      <x:c r="P277" s="231" t="n"/>
      <x:c r="Q277" s="231" t="inlineStr">
        <x:is>
          <x:t xml:space="preserve">Deferred from the 100-card first-pass active set; reconsider in a later expansion/deep-catalog pass.</x:t>
        </x:is>
      </x:c>
      <x:c r="R277" s="231" t="n"/>
      <x:c r="S277" s="231" t="n"/>
      <x:c r="T277" s="231" t="n"/>
      <x:c r="U277" s="205" t="n"/>
    </x:row>
    <x:row r="278" s="202" customFormat="1" ht="25.5" customHeight="1">
      <x:c r="A278" s="231" t="inlineStr">
        <x:is>
          <x:t xml:space="preserve">Biblical Events</x:t>
        </x:is>
      </x:c>
      <x:c r="B278" s="231" t="inlineStr">
        <x:is>
          <x:t xml:space="preserve">BE-073</x:t>
        </x:is>
      </x:c>
      <x:c r="C278" s="231" t="inlineStr">
        <x:is>
          <x:t xml:space="preserve">Israel Complains for Meat</x:t>
        </x:is>
      </x:c>
      <x:c r="D278" s="231" t="inlineStr">
        <x:is>
          <x:t xml:space="preserve">Scripture</x:t>
        </x:is>
      </x:c>
      <x:c r="E278" s="231" t="inlineStr">
        <x:is>
          <x:t xml:space="preserve">Biblical Events — Shared Canon</x:t>
        </x:is>
      </x:c>
      <x:c r="F278" s="231" t="inlineStr">
        <x:is>
          <x:t xml:space="preserve">Event</x:t>
        </x:is>
      </x:c>
      <x:c r="G278" s="231" t="inlineStr">
        <x:is>
          <x:t xml:space="preserve">Narrates Israel's craving, the burden on Moses, the appointment of elders, and the quail plague.</x:t>
        </x:is>
      </x:c>
      <x:c r="H278" s="231" t="n">
        <x:v>3</x:v>
      </x:c>
      <x:c r="I278" s="231" t="inlineStr">
        <x:is>
          <x:t xml:space="preserve">3 — Significant</x:t>
        </x:is>
      </x:c>
      <x:c r="J278" s="231" t="inlineStr">
        <x:is>
          <x:t xml:space="preserve">High</x:t>
        </x:is>
      </x:c>
      <x:c r="K278" s="231" t="inlineStr">
        <x:is>
          <x:t xml:space="preserve">Uncommon</x:t>
        </x:is>
      </x:c>
      <x:c r="L278" s="231" t="inlineStr">
        <x:is>
          <x:t xml:space="preserve">No</x:t>
        </x:is>
      </x:c>
      <x:c r="M278" s="231" t="inlineStr">
        <x:is>
          <x:t xml:space="preserve">Numbers 11 | Wilderness period | Shared canon</x:t>
        </x:is>
      </x:c>
      <x:c r="N278" s="231" t="inlineStr">
        <x:is>
          <x:t xml:space="preserve">Moses; Seventy Elders; Quail</x:t>
        </x:is>
      </x:c>
      <x:c r="O278" s="231" t="inlineStr">
        <x:is>
          <x:t xml:space="preserve">Idea</x:t>
        </x:is>
      </x:c>
      <x:c r="P278" s="231" t="n"/>
      <x:c r="Q278" s="231" t="inlineStr">
        <x:is>
          <x:t xml:space="preserve">Deferred from the 100-card first-pass active set; reconsider in a later expansion/deep-catalog pass.</x:t>
        </x:is>
      </x:c>
      <x:c r="R278" s="231" t="n"/>
      <x:c r="S278" s="231" t="n"/>
      <x:c r="T278" s="231" t="n"/>
      <x:c r="U278" s="205" t="n"/>
    </x:row>
    <x:row r="279" s="202" customFormat="1" ht="25.5" customHeight="1">
      <x:c r="A279" s="231" t="inlineStr">
        <x:is>
          <x:t xml:space="preserve">Biblical Events</x:t>
        </x:is>
      </x:c>
      <x:c r="B279" s="231" t="inlineStr">
        <x:is>
          <x:t xml:space="preserve">BE-074</x:t>
        </x:is>
      </x:c>
      <x:c r="C279" s="231" t="inlineStr">
        <x:is>
          <x:t xml:space="preserve">Miriam and Aaron Oppose Moses</x:t>
        </x:is>
      </x:c>
      <x:c r="D279" s="231" t="inlineStr">
        <x:is>
          <x:t xml:space="preserve">Scripture</x:t>
        </x:is>
      </x:c>
      <x:c r="E279" s="231" t="inlineStr">
        <x:is>
          <x:t xml:space="preserve">Biblical Events — Shared Canon</x:t>
        </x:is>
      </x:c>
      <x:c r="F279" s="231" t="inlineStr">
        <x:is>
          <x:t xml:space="preserve">Event</x:t>
        </x:is>
      </x:c>
      <x:c r="G279" s="231" t="inlineStr">
        <x:is>
          <x:t xml:space="preserve">Explores prophetic authority, sibling conflict, and Miriam's temporary affliction.</x:t>
        </x:is>
      </x:c>
      <x:c r="H279" s="231" t="n">
        <x:v>3</x:v>
      </x:c>
      <x:c r="I279" s="231" t="inlineStr">
        <x:is>
          <x:t xml:space="preserve">3 — Significant</x:t>
        </x:is>
      </x:c>
      <x:c r="J279" s="231" t="inlineStr">
        <x:is>
          <x:t xml:space="preserve">High</x:t>
        </x:is>
      </x:c>
      <x:c r="K279" s="231" t="inlineStr">
        <x:is>
          <x:t xml:space="preserve">Uncommon</x:t>
        </x:is>
      </x:c>
      <x:c r="L279" s="231" t="inlineStr">
        <x:is>
          <x:t xml:space="preserve">No</x:t>
        </x:is>
      </x:c>
      <x:c r="M279" s="231" t="inlineStr">
        <x:is>
          <x:t xml:space="preserve">Numbers 12 | Wilderness period | Shared canon</x:t>
        </x:is>
      </x:c>
      <x:c r="N279" s="231" t="inlineStr">
        <x:is>
          <x:t xml:space="preserve">Moses; Miriam; Aaron</x:t>
        </x:is>
      </x:c>
      <x:c r="O279" s="231" t="inlineStr">
        <x:is>
          <x:t xml:space="preserve">Idea</x:t>
        </x:is>
      </x:c>
      <x:c r="P279" s="231" t="n"/>
      <x:c r="Q279" s="231" t="inlineStr">
        <x:is>
          <x:t xml:space="preserve">Deferred from the 100-card first-pass active set; reconsider in a later expansion/deep-catalog pass.</x:t>
        </x:is>
      </x:c>
      <x:c r="R279" s="231" t="n"/>
      <x:c r="S279" s="231" t="n"/>
      <x:c r="T279" s="231" t="n"/>
      <x:c r="U279" s="205" t="n"/>
    </x:row>
    <x:row r="280" s="202" customFormat="1" ht="25.5" customHeight="1">
      <x:c r="A280" s="231" t="inlineStr">
        <x:is>
          <x:t xml:space="preserve">Biblical Events</x:t>
        </x:is>
      </x:c>
      <x:c r="B280" s="231" t="inlineStr">
        <x:is>
          <x:t xml:space="preserve">BE-076</x:t>
        </x:is>
      </x:c>
      <x:c r="C280" s="231" t="inlineStr">
        <x:is>
          <x:t xml:space="preserve">Korah's Rebellion</x:t>
        </x:is>
      </x:c>
      <x:c r="D280" s="231" t="inlineStr">
        <x:is>
          <x:t xml:space="preserve">Scripture</x:t>
        </x:is>
      </x:c>
      <x:c r="E280" s="231" t="inlineStr">
        <x:is>
          <x:t xml:space="preserve">Biblical Events — Shared Canon</x:t>
        </x:is>
      </x:c>
      <x:c r="F280" s="231" t="inlineStr">
        <x:is>
          <x:t xml:space="preserve">Event</x:t>
        </x:is>
      </x:c>
      <x:c r="G280" s="231" t="inlineStr">
        <x:is>
          <x:t xml:space="preserve">Narrates a major rebellion against Moses and Aaron and dramatic divine judgment.</x:t>
        </x:is>
      </x:c>
      <x:c r="H280" s="231" t="n">
        <x:v>4</x:v>
      </x:c>
      <x:c r="I280" s="231" t="inlineStr">
        <x:is>
          <x:t xml:space="preserve">4 — Major</x:t>
        </x:is>
      </x:c>
      <x:c r="J280" s="231" t="inlineStr">
        <x:is>
          <x:t xml:space="preserve">Exceptional</x:t>
        </x:is>
      </x:c>
      <x:c r="K280" s="231" t="inlineStr">
        <x:is>
          <x:t xml:space="preserve">Rare</x:t>
        </x:is>
      </x:c>
      <x:c r="L280" s="231" t="inlineStr">
        <x:is>
          <x:t xml:space="preserve">Maybe</x:t>
        </x:is>
      </x:c>
      <x:c r="M280" s="231" t="inlineStr">
        <x:is>
          <x:t xml:space="preserve">Numbers 16 | Wilderness period | Shared canon</x:t>
        </x:is>
      </x:c>
      <x:c r="N280" s="231" t="inlineStr">
        <x:is>
          <x:t xml:space="preserve">Korah; Moses; Aaron; Wilderness</x:t>
        </x:is>
      </x:c>
      <x:c r="O280" s="231" t="inlineStr">
        <x:is>
          <x:t xml:space="preserve">Idea</x:t>
        </x:is>
      </x:c>
      <x:c r="P280" s="231" t="n"/>
      <x:c r="Q280" s="231" t="inlineStr">
        <x:is>
          <x:t xml:space="preserve">Deferred from the 100-card first-pass active set; reconsider in a later expansion/deep-catalog pass.</x:t>
        </x:is>
      </x:c>
      <x:c r="R280" s="231" t="n"/>
      <x:c r="S280" s="231" t="n"/>
      <x:c r="T280" s="231" t="n"/>
      <x:c r="U280" s="205" t="n"/>
    </x:row>
    <x:row r="281" s="202" customFormat="1" ht="25.5" customHeight="1">
      <x:c r="A281" s="231" t="inlineStr">
        <x:is>
          <x:t xml:space="preserve">Biblical Events</x:t>
        </x:is>
      </x:c>
      <x:c r="B281" s="231" t="inlineStr">
        <x:is>
          <x:t xml:space="preserve">BE-077</x:t>
        </x:is>
      </x:c>
      <x:c r="C281" s="231" t="inlineStr">
        <x:is>
          <x:t xml:space="preserve">Aaron's Staff Buds</x:t>
        </x:is>
      </x:c>
      <x:c r="D281" s="231" t="inlineStr">
        <x:is>
          <x:t xml:space="preserve">Scripture</x:t>
        </x:is>
      </x:c>
      <x:c r="E281" s="231" t="inlineStr">
        <x:is>
          <x:t xml:space="preserve">Biblical Events — Shared Canon</x:t>
        </x:is>
      </x:c>
      <x:c r="F281" s="231" t="inlineStr">
        <x:is>
          <x:t xml:space="preserve">Event</x:t>
        </x:is>
      </x:c>
      <x:c r="G281" s="231" t="inlineStr">
        <x:is>
          <x:t xml:space="preserve">Confirms Aaron's priestly role through the miraculous budding of his staff.</x:t>
        </x:is>
      </x:c>
      <x:c r="H281" s="231" t="n">
        <x:v>3</x:v>
      </x:c>
      <x:c r="I281" s="231" t="inlineStr">
        <x:is>
          <x:t xml:space="preserve">3 — Significant</x:t>
        </x:is>
      </x:c>
      <x:c r="J281" s="231" t="inlineStr">
        <x:is>
          <x:t xml:space="preserve">Exceptional</x:t>
        </x:is>
      </x:c>
      <x:c r="K281" s="231" t="inlineStr">
        <x:is>
          <x:t xml:space="preserve">Uncommon</x:t>
        </x:is>
      </x:c>
      <x:c r="L281" s="231" t="inlineStr">
        <x:is>
          <x:t xml:space="preserve">No</x:t>
        </x:is>
      </x:c>
      <x:c r="M281" s="231" t="inlineStr">
        <x:is>
          <x:t xml:space="preserve">Numbers 17 | Wilderness period | Shared canon</x:t>
        </x:is>
      </x:c>
      <x:c r="N281" s="231" t="inlineStr">
        <x:is>
          <x:t xml:space="preserve">Aaron; Moses; Priesthood</x:t>
        </x:is>
      </x:c>
      <x:c r="O281" s="231" t="inlineStr">
        <x:is>
          <x:t xml:space="preserve">Idea</x:t>
        </x:is>
      </x:c>
      <x:c r="P281" s="231" t="n"/>
      <x:c r="Q281" s="231" t="inlineStr">
        <x:is>
          <x:t xml:space="preserve">Deferred from the 100-card first-pass active set; reconsider in a later expansion/deep-catalog pass.</x:t>
        </x:is>
      </x:c>
      <x:c r="R281" s="231" t="n"/>
      <x:c r="S281" s="231" t="n"/>
      <x:c r="T281" s="231" t="n"/>
      <x:c r="U281" s="205" t="n"/>
    </x:row>
    <x:row r="282" s="202" customFormat="1" ht="25.5" customHeight="1">
      <x:c r="A282" s="231" t="inlineStr">
        <x:is>
          <x:t xml:space="preserve">Biblical Events</x:t>
        </x:is>
      </x:c>
      <x:c r="B282" s="231" t="inlineStr">
        <x:is>
          <x:t xml:space="preserve">BE-078</x:t>
        </x:is>
      </x:c>
      <x:c r="C282" s="231" t="inlineStr">
        <x:is>
          <x:t xml:space="preserve">Water from the Rock at Meribah</x:t>
        </x:is>
      </x:c>
      <x:c r="D282" s="231" t="inlineStr">
        <x:is>
          <x:t xml:space="preserve">Scripture</x:t>
        </x:is>
      </x:c>
      <x:c r="E282" s="231" t="inlineStr">
        <x:is>
          <x:t xml:space="preserve">Biblical Events — Shared Canon</x:t>
        </x:is>
      </x:c>
      <x:c r="F282" s="231" t="inlineStr">
        <x:is>
          <x:t xml:space="preserve">Event</x:t>
        </x:is>
      </x:c>
      <x:c r="G282" s="231" t="inlineStr">
        <x:is>
          <x:t xml:space="preserve">God provides water, but Moses' disobedience has consequences for entering the land.</x:t>
        </x:is>
      </x:c>
      <x:c r="H282" s="231" t="n">
        <x:v>4</x:v>
      </x:c>
      <x:c r="I282" s="231" t="inlineStr">
        <x:is>
          <x:t xml:space="preserve">4 — Major</x:t>
        </x:is>
      </x:c>
      <x:c r="J282" s="231" t="inlineStr">
        <x:is>
          <x:t xml:space="preserve">Exceptional</x:t>
        </x:is>
      </x:c>
      <x:c r="K282" s="231" t="inlineStr">
        <x:is>
          <x:t xml:space="preserve">Rare</x:t>
        </x:is>
      </x:c>
      <x:c r="L282" s="231" t="inlineStr">
        <x:is>
          <x:t xml:space="preserve">No</x:t>
        </x:is>
      </x:c>
      <x:c r="M282" s="231" t="inlineStr">
        <x:is>
          <x:t xml:space="preserve">Numbers 20:1–13 | Wilderness period | Shared canon</x:t>
        </x:is>
      </x:c>
      <x:c r="N282" s="231" t="inlineStr">
        <x:is>
          <x:t xml:space="preserve">Moses; Aaron; Meribah</x:t>
        </x:is>
      </x:c>
      <x:c r="O282" s="231" t="inlineStr">
        <x:is>
          <x:t xml:space="preserve">Idea</x:t>
        </x:is>
      </x:c>
      <x:c r="P282" s="231" t="n"/>
      <x:c r="Q282" s="231" t="inlineStr">
        <x:is>
          <x:t xml:space="preserve">Deferred from the 100-card first-pass active set; reconsider in a later expansion/deep-catalog pass.</x:t>
        </x:is>
      </x:c>
      <x:c r="R282" s="231" t="n"/>
      <x:c r="S282" s="231" t="n"/>
      <x:c r="T282" s="231" t="n"/>
      <x:c r="U282" s="205" t="n"/>
    </x:row>
    <x:row r="283" s="202" customFormat="1" ht="25.5" customHeight="1">
      <x:c r="A283" s="231" t="inlineStr">
        <x:is>
          <x:t xml:space="preserve">Biblical Events</x:t>
        </x:is>
      </x:c>
      <x:c r="B283" s="231" t="inlineStr">
        <x:is>
          <x:t xml:space="preserve">BE-081</x:t>
        </x:is>
      </x:c>
      <x:c r="C283" s="231" t="inlineStr">
        <x:is>
          <x:t xml:space="preserve">Balaam Blesses Israel</x:t>
        </x:is>
      </x:c>
      <x:c r="D283" s="231" t="inlineStr">
        <x:is>
          <x:t xml:space="preserve">Scripture</x:t>
        </x:is>
      </x:c>
      <x:c r="E283" s="231" t="inlineStr">
        <x:is>
          <x:t xml:space="preserve">Biblical Events — Shared Canon</x:t>
        </x:is>
      </x:c>
      <x:c r="F283" s="231" t="inlineStr">
        <x:is>
          <x:t xml:space="preserve">Event</x:t>
        </x:is>
      </x:c>
      <x:c r="G283" s="231" t="inlineStr">
        <x:is>
          <x:t xml:space="preserve">Attempts to curse Israel become prophetic blessings, including imagery of a star and scepter.</x:t>
        </x:is>
      </x:c>
      <x:c r="H283" s="231" t="n">
        <x:v>4</x:v>
      </x:c>
      <x:c r="I283" s="231" t="inlineStr">
        <x:is>
          <x:t xml:space="preserve">4 — Major</x:t>
        </x:is>
      </x:c>
      <x:c r="J283" s="231" t="inlineStr">
        <x:is>
          <x:t xml:space="preserve">High</x:t>
        </x:is>
      </x:c>
      <x:c r="K283" s="231" t="inlineStr">
        <x:is>
          <x:t xml:space="preserve">Rare</x:t>
        </x:is>
      </x:c>
      <x:c r="L283" s="231" t="inlineStr">
        <x:is>
          <x:t xml:space="preserve">No</x:t>
        </x:is>
      </x:c>
      <x:c r="M283" s="231" t="inlineStr">
        <x:is>
          <x:t xml:space="preserve">Numbers 23–24 | Wilderness period | Shared canon</x:t>
        </x:is>
      </x:c>
      <x:c r="N283" s="231" t="inlineStr">
        <x:is>
          <x:t xml:space="preserve">Balaam; Balak; Israel</x:t>
        </x:is>
      </x:c>
      <x:c r="O283" s="231" t="inlineStr">
        <x:is>
          <x:t xml:space="preserve">Idea</x:t>
        </x:is>
      </x:c>
      <x:c r="P283" s="231" t="n"/>
      <x:c r="Q283" s="231" t="inlineStr">
        <x:is>
          <x:t xml:space="preserve">Deferred from the 100-card first-pass active set; reconsider in a later expansion/deep-catalog pass.</x:t>
        </x:is>
      </x:c>
      <x:c r="R283" s="231" t="n"/>
      <x:c r="S283" s="231" t="n"/>
      <x:c r="T283" s="231" t="n"/>
      <x:c r="U283" s="205" t="n"/>
    </x:row>
    <x:row r="284" s="202" customFormat="1" ht="25.5" customHeight="1">
      <x:c r="A284" s="231" t="inlineStr">
        <x:is>
          <x:t xml:space="preserve">Biblical Events</x:t>
        </x:is>
      </x:c>
      <x:c r="B284" s="231" t="inlineStr">
        <x:is>
          <x:t xml:space="preserve">BE-082</x:t>
        </x:is>
      </x:c>
      <x:c r="C284" s="231" t="inlineStr">
        <x:is>
          <x:t xml:space="preserve">Phinehas Stops the Plague</x:t>
        </x:is>
      </x:c>
      <x:c r="D284" s="231" t="inlineStr">
        <x:is>
          <x:t xml:space="preserve">Scripture</x:t>
        </x:is>
      </x:c>
      <x:c r="E284" s="231" t="inlineStr">
        <x:is>
          <x:t xml:space="preserve">Biblical Events — Shared Canon</x:t>
        </x:is>
      </x:c>
      <x:c r="F284" s="231" t="inlineStr">
        <x:is>
          <x:t xml:space="preserve">Event</x:t>
        </x:is>
      </x:c>
      <x:c r="G284" s="231" t="inlineStr">
        <x:is>
          <x:t xml:space="preserve">A difficult episode of zeal, covenant, and judgment during Israel's apostasy at Peor.</x:t>
        </x:is>
      </x:c>
      <x:c r="H284" s="231" t="n">
        <x:v>3</x:v>
      </x:c>
      <x:c r="I284" s="231" t="inlineStr">
        <x:is>
          <x:t xml:space="preserve">3 — Significant</x:t>
        </x:is>
      </x:c>
      <x:c r="J284" s="231" t="inlineStr">
        <x:is>
          <x:t xml:space="preserve">High</x:t>
        </x:is>
      </x:c>
      <x:c r="K284" s="231" t="inlineStr">
        <x:is>
          <x:t xml:space="preserve">Uncommon</x:t>
        </x:is>
      </x:c>
      <x:c r="L284" s="231" t="inlineStr">
        <x:is>
          <x:t xml:space="preserve">No</x:t>
        </x:is>
      </x:c>
      <x:c r="M284" s="231" t="inlineStr">
        <x:is>
          <x:t xml:space="preserve">Numbers 25:1–13 | Wilderness period | Shared canon</x:t>
        </x:is>
      </x:c>
      <x:c r="N284" s="231" t="inlineStr">
        <x:is>
          <x:t xml:space="preserve">Phinehas; Israel; Baal of Peor</x:t>
        </x:is>
      </x:c>
      <x:c r="O284" s="231" t="inlineStr">
        <x:is>
          <x:t xml:space="preserve">Idea</x:t>
        </x:is>
      </x:c>
      <x:c r="P284" s="231" t="inlineStr">
        <x:is>
          <x:t xml:space="preserve">Requires careful educational framing because of violence and covenant context.</x:t>
        </x:is>
      </x:c>
      <x:c r="Q284" s="231" t="inlineStr">
        <x:is>
          <x:t xml:space="preserve">Deferred from the 100-card first-pass active set; reconsider in a later expansion/deep-catalog pass.</x:t>
        </x:is>
      </x:c>
      <x:c r="R284" s="231" t="n"/>
      <x:c r="S284" s="231" t="n"/>
      <x:c r="T284" s="231" t="n"/>
      <x:c r="U284" s="205" t="n"/>
    </x:row>
    <x:row r="285" s="202" customFormat="1" ht="25.5" customHeight="1">
      <x:c r="A285" s="231" t="inlineStr">
        <x:is>
          <x:t xml:space="preserve">Biblical Events</x:t>
        </x:is>
      </x:c>
      <x:c r="B285" s="231" t="inlineStr">
        <x:is>
          <x:t xml:space="preserve">BE-083</x:t>
        </x:is>
      </x:c>
      <x:c r="C285" s="231" t="inlineStr">
        <x:is>
          <x:t xml:space="preserve">Moses Views the Promised Land</x:t>
        </x:is>
      </x:c>
      <x:c r="D285" s="231" t="inlineStr">
        <x:is>
          <x:t xml:space="preserve">Scripture</x:t>
        </x:is>
      </x:c>
      <x:c r="E285" s="231" t="inlineStr">
        <x:is>
          <x:t xml:space="preserve">Biblical Events — Shared Canon</x:t>
        </x:is>
      </x:c>
      <x:c r="F285" s="231" t="inlineStr">
        <x:is>
          <x:t xml:space="preserve">Event</x:t>
        </x:is>
      </x:c>
      <x:c r="G285" s="231" t="inlineStr">
        <x:is>
          <x:t xml:space="preserve">Moses sees Canaan from Mount Nebo before his death, closing the wilderness journey.</x:t>
        </x:is>
      </x:c>
      <x:c r="H285" s="231" t="n">
        <x:v>4</x:v>
      </x:c>
      <x:c r="I285" s="231" t="inlineStr">
        <x:is>
          <x:t xml:space="preserve">4 — Major</x:t>
        </x:is>
      </x:c>
      <x:c r="J285" s="231" t="inlineStr">
        <x:is>
          <x:t xml:space="preserve">Exceptional</x:t>
        </x:is>
      </x:c>
      <x:c r="K285" s="231" t="inlineStr">
        <x:is>
          <x:t xml:space="preserve">Rare</x:t>
        </x:is>
      </x:c>
      <x:c r="L285" s="231" t="inlineStr">
        <x:is>
          <x:t xml:space="preserve">Maybe</x:t>
        </x:is>
      </x:c>
      <x:c r="M285" s="231" t="inlineStr">
        <x:is>
          <x:t xml:space="preserve">Deuteronomy 34:1–4 | End of wilderness period | Shared canon</x:t>
        </x:is>
      </x:c>
      <x:c r="N285" s="231" t="inlineStr">
        <x:is>
          <x:t xml:space="preserve">Moses; Mount Nebo; Joshua; Promised Land</x:t>
        </x:is>
      </x:c>
      <x:c r="O285" s="231" t="inlineStr">
        <x:is>
          <x:t xml:space="preserve">Idea</x:t>
        </x:is>
      </x:c>
      <x:c r="P285" s="231" t="n"/>
      <x:c r="Q285" s="231" t="inlineStr">
        <x:is>
          <x:t xml:space="preserve">Deferred from the 100-card first-pass active set; reconsider in a later expansion/deep-catalog pass.</x:t>
        </x:is>
      </x:c>
      <x:c r="R285" s="231" t="n"/>
      <x:c r="S285" s="231" t="n"/>
      <x:c r="T285" s="231" t="n"/>
      <x:c r="U285" s="205" t="n"/>
    </x:row>
    <x:row r="286" s="202" customFormat="1" ht="25.5" customHeight="1">
      <x:c r="A286" s="231" t="inlineStr">
        <x:is>
          <x:t xml:space="preserve">Biblical Events</x:t>
        </x:is>
      </x:c>
      <x:c r="B286" s="231" t="inlineStr">
        <x:is>
          <x:t xml:space="preserve">BE-087</x:t>
        </x:is>
      </x:c>
      <x:c r="C286" s="231" t="inlineStr">
        <x:is>
          <x:t xml:space="preserve">Achan's Sin and Judgment</x:t>
        </x:is>
      </x:c>
      <x:c r="D286" s="231" t="inlineStr">
        <x:is>
          <x:t xml:space="preserve">Scripture</x:t>
        </x:is>
      </x:c>
      <x:c r="E286" s="231" t="inlineStr">
        <x:is>
          <x:t xml:space="preserve">Biblical Events — Shared Canon</x:t>
        </x:is>
      </x:c>
      <x:c r="F286" s="231" t="inlineStr">
        <x:is>
          <x:t xml:space="preserve">Event</x:t>
        </x:is>
      </x:c>
      <x:c r="G286" s="231" t="inlineStr">
        <x:is>
          <x:t xml:space="preserve">Shows communal consequences of disobedience after Jericho and the costly judgment on Achan.</x:t>
        </x:is>
      </x:c>
      <x:c r="H286" s="231" t="n">
        <x:v>3</x:v>
      </x:c>
      <x:c r="I286" s="231" t="inlineStr">
        <x:is>
          <x:t xml:space="preserve">3 — Significant</x:t>
        </x:is>
      </x:c>
      <x:c r="J286" s="231" t="inlineStr">
        <x:is>
          <x:t xml:space="preserve">High</x:t>
        </x:is>
      </x:c>
      <x:c r="K286" s="231" t="inlineStr">
        <x:is>
          <x:t xml:space="preserve">Uncommon</x:t>
        </x:is>
      </x:c>
      <x:c r="L286" s="231" t="inlineStr">
        <x:is>
          <x:t xml:space="preserve">No</x:t>
        </x:is>
      </x:c>
      <x:c r="M286" s="231" t="inlineStr">
        <x:is>
          <x:t xml:space="preserve">Joshua 7 | Conquest period | Shared canon</x:t>
        </x:is>
      </x:c>
      <x:c r="N286" s="231" t="inlineStr">
        <x:is>
          <x:t xml:space="preserve">Achan; Joshua; Ai</x:t>
        </x:is>
      </x:c>
      <x:c r="O286" s="231" t="inlineStr">
        <x:is>
          <x:t xml:space="preserve">Idea</x:t>
        </x:is>
      </x:c>
      <x:c r="P286" s="231" t="inlineStr">
        <x:is>
          <x:t xml:space="preserve">Requires careful handling because of severe judgment and household consequences.</x:t>
        </x:is>
      </x:c>
      <x:c r="Q286" s="231" t="inlineStr">
        <x:is>
          <x:t xml:space="preserve">Deferred from the 100-card first-pass active set; reconsider in a later expansion/deep-catalog pass.</x:t>
        </x:is>
      </x:c>
      <x:c r="R286" s="231" t="n"/>
      <x:c r="S286" s="231" t="n"/>
      <x:c r="T286" s="231" t="n"/>
      <x:c r="U286" s="205" t="n"/>
    </x:row>
    <x:row r="287" s="202" customFormat="1" ht="25.5" customHeight="1">
      <x:c r="A287" s="231" t="inlineStr">
        <x:is>
          <x:t xml:space="preserve">Biblical Events</x:t>
        </x:is>
      </x:c>
      <x:c r="B287" s="231" t="inlineStr">
        <x:is>
          <x:t xml:space="preserve">BE-088</x:t>
        </x:is>
      </x:c>
      <x:c r="C287" s="231" t="inlineStr">
        <x:is>
          <x:t xml:space="preserve">Conquest of Ai</x:t>
        </x:is>
      </x:c>
      <x:c r="D287" s="231" t="inlineStr">
        <x:is>
          <x:t xml:space="preserve">Scripture</x:t>
        </x:is>
      </x:c>
      <x:c r="E287" s="231" t="inlineStr">
        <x:is>
          <x:t xml:space="preserve">Biblical Events — Shared Canon</x:t>
        </x:is>
      </x:c>
      <x:c r="F287" s="231" t="inlineStr">
        <x:is>
          <x:t xml:space="preserve">Event</x:t>
        </x:is>
      </x:c>
      <x:c r="G287" s="231" t="inlineStr">
        <x:is>
          <x:t xml:space="preserve">Israel defeats Ai after the earlier failure connected to Achan's sin.</x:t>
        </x:is>
      </x:c>
      <x:c r="H287" s="231" t="n">
        <x:v>2</x:v>
      </x:c>
      <x:c r="I287" s="231" t="inlineStr">
        <x:is>
          <x:t xml:space="preserve">2 — Supporting</x:t>
        </x:is>
      </x:c>
      <x:c r="J287" s="231" t="inlineStr">
        <x:is>
          <x:t xml:space="preserve">High</x:t>
        </x:is>
      </x:c>
      <x:c r="K287" s="231" t="inlineStr">
        <x:is>
          <x:t xml:space="preserve">Common</x:t>
        </x:is>
      </x:c>
      <x:c r="L287" s="231" t="inlineStr">
        <x:is>
          <x:t xml:space="preserve">No</x:t>
        </x:is>
      </x:c>
      <x:c r="M287" s="231" t="inlineStr">
        <x:is>
          <x:t xml:space="preserve">Joshua 8:1–29 | Conquest period | Shared canon</x:t>
        </x:is>
      </x:c>
      <x:c r="N287" s="231" t="inlineStr">
        <x:is>
          <x:t xml:space="preserve">Joshua; Achan; Ai</x:t>
        </x:is>
      </x:c>
      <x:c r="O287" s="231" t="inlineStr">
        <x:is>
          <x:t xml:space="preserve">Idea</x:t>
        </x:is>
      </x:c>
      <x:c r="P287" s="231" t="n"/>
      <x:c r="Q287" s="231" t="inlineStr">
        <x:is>
          <x:t xml:space="preserve">Deferred from the 100-card first-pass active set; reconsider in a later expansion/deep-catalog pass.</x:t>
        </x:is>
      </x:c>
      <x:c r="R287" s="231" t="n"/>
      <x:c r="S287" s="231" t="n"/>
      <x:c r="T287" s="231" t="n"/>
      <x:c r="U287" s="205" t="n"/>
    </x:row>
    <x:row r="288" s="202" customFormat="1" ht="25.5" customHeight="1">
      <x:c r="A288" s="231" t="inlineStr">
        <x:is>
          <x:t xml:space="preserve">Biblical Events</x:t>
        </x:is>
      </x:c>
      <x:c r="B288" s="231" t="inlineStr">
        <x:is>
          <x:t xml:space="preserve">BE-089</x:t>
        </x:is>
      </x:c>
      <x:c r="C288" s="231" t="inlineStr">
        <x:is>
          <x:t xml:space="preserve">Covenant Renewal at Mount Ebal</x:t>
        </x:is>
      </x:c>
      <x:c r="D288" s="231" t="inlineStr">
        <x:is>
          <x:t xml:space="preserve">Scripture</x:t>
        </x:is>
      </x:c>
      <x:c r="E288" s="231" t="inlineStr">
        <x:is>
          <x:t xml:space="preserve">Biblical Events — Shared Canon</x:t>
        </x:is>
      </x:c>
      <x:c r="F288" s="231" t="inlineStr">
        <x:is>
          <x:t xml:space="preserve">Event</x:t>
        </x:is>
      </x:c>
      <x:c r="G288" s="231" t="inlineStr">
        <x:is>
          <x:t xml:space="preserve">Joshua reads the law and renews covenant allegiance in the land.</x:t>
        </x:is>
      </x:c>
      <x:c r="H288" s="231" t="n">
        <x:v>3</x:v>
      </x:c>
      <x:c r="I288" s="231" t="inlineStr">
        <x:is>
          <x:t xml:space="preserve">3 — Significant</x:t>
        </x:is>
      </x:c>
      <x:c r="J288" s="231" t="inlineStr">
        <x:is>
          <x:t xml:space="preserve">High</x:t>
        </x:is>
      </x:c>
      <x:c r="K288" s="231" t="inlineStr">
        <x:is>
          <x:t xml:space="preserve">Uncommon</x:t>
        </x:is>
      </x:c>
      <x:c r="L288" s="231" t="inlineStr">
        <x:is>
          <x:t xml:space="preserve">No</x:t>
        </x:is>
      </x:c>
      <x:c r="M288" s="231" t="inlineStr">
        <x:is>
          <x:t xml:space="preserve">Joshua 8:30–35 | Conquest period | Shared canon</x:t>
        </x:is>
      </x:c>
      <x:c r="N288" s="231" t="inlineStr">
        <x:is>
          <x:t xml:space="preserve">Joshua; Mount Ebal; Torah</x:t>
        </x:is>
      </x:c>
      <x:c r="O288" s="231" t="inlineStr">
        <x:is>
          <x:t xml:space="preserve">Idea</x:t>
        </x:is>
      </x:c>
      <x:c r="P288" s="231" t="n"/>
      <x:c r="Q288" s="231" t="inlineStr">
        <x:is>
          <x:t xml:space="preserve">Deferred from the 100-card first-pass active set; reconsider in a later expansion/deep-catalog pass.</x:t>
        </x:is>
      </x:c>
      <x:c r="R288" s="231" t="n"/>
      <x:c r="S288" s="231" t="n"/>
      <x:c r="T288" s="231" t="n"/>
      <x:c r="U288" s="205" t="n"/>
    </x:row>
    <x:row r="289" s="202" customFormat="1" ht="25.5" customHeight="1">
      <x:c r="A289" s="231" t="inlineStr">
        <x:is>
          <x:t xml:space="preserve">Biblical Events</x:t>
        </x:is>
      </x:c>
      <x:c r="B289" s="231" t="inlineStr">
        <x:is>
          <x:t xml:space="preserve">BE-090</x:t>
        </x:is>
      </x:c>
      <x:c r="C289" s="231" t="inlineStr">
        <x:is>
          <x:t xml:space="preserve">The Sun Stands Still</x:t>
        </x:is>
      </x:c>
      <x:c r="D289" s="231" t="inlineStr">
        <x:is>
          <x:t xml:space="preserve">Scripture</x:t>
        </x:is>
      </x:c>
      <x:c r="E289" s="231" t="inlineStr">
        <x:is>
          <x:t xml:space="preserve">Biblical Events — Shared Canon</x:t>
        </x:is>
      </x:c>
      <x:c r="F289" s="231" t="inlineStr">
        <x:is>
          <x:t xml:space="preserve">Event</x:t>
        </x:is>
      </x:c>
      <x:c r="G289" s="231" t="inlineStr">
        <x:is>
          <x:t xml:space="preserve">A dramatic battle narrative in which Joshua asks for prolonged daylight.</x:t>
        </x:is>
      </x:c>
      <x:c r="H289" s="231" t="n">
        <x:v>4</x:v>
      </x:c>
      <x:c r="I289" s="231" t="inlineStr">
        <x:is>
          <x:t xml:space="preserve">4 — Major</x:t>
        </x:is>
      </x:c>
      <x:c r="J289" s="231" t="inlineStr">
        <x:is>
          <x:t xml:space="preserve">Exceptional</x:t>
        </x:is>
      </x:c>
      <x:c r="K289" s="231" t="inlineStr">
        <x:is>
          <x:t xml:space="preserve">Rare</x:t>
        </x:is>
      </x:c>
      <x:c r="L289" s="231" t="inlineStr">
        <x:is>
          <x:t xml:space="preserve">Yes</x:t>
        </x:is>
      </x:c>
      <x:c r="M289" s="231" t="inlineStr">
        <x:is>
          <x:t xml:space="preserve">Joshua 10:1–15 | Conquest period | Shared canon</x:t>
        </x:is>
      </x:c>
      <x:c r="N289" s="231" t="inlineStr">
        <x:is>
          <x:t xml:space="preserve">Joshua; Gibeon; Amorite Kings</x:t>
        </x:is>
      </x:c>
      <x:c r="O289" s="231" t="inlineStr">
        <x:is>
          <x:t xml:space="preserve">Idea</x:t>
        </x:is>
      </x:c>
      <x:c r="P289" s="231" t="n"/>
      <x:c r="Q289" s="231" t="inlineStr">
        <x:is>
          <x:t xml:space="preserve">Archived former candidate; active counterpart is BE-092 The Sun Stands Still. Not an additional pending card. Previous note: Deferred from the 100-card first-pass active set; reconsider in a later expansion/deep-catalog pass.</x:t>
        </x:is>
      </x:c>
      <x:c r="R289" s="231" t="n"/>
      <x:c r="S289" s="231" t="n"/>
      <x:c r="T289" s="231" t="n"/>
      <x:c r="U289" s="205" t="n"/>
    </x:row>
    <x:row r="290" s="202" customFormat="1" ht="25.5" customHeight="1">
      <x:c r="A290" s="231" t="inlineStr">
        <x:is>
          <x:t xml:space="preserve">Biblical Events</x:t>
        </x:is>
      </x:c>
      <x:c r="B290" s="231" t="inlineStr">
        <x:is>
          <x:t xml:space="preserve">BE-091</x:t>
        </x:is>
      </x:c>
      <x:c r="C290" s="231" t="inlineStr">
        <x:is>
          <x:t xml:space="preserve">Joshua's Farewell Covenant</x:t>
        </x:is>
      </x:c>
      <x:c r="D290" s="231" t="inlineStr">
        <x:is>
          <x:t xml:space="preserve">Scripture</x:t>
        </x:is>
      </x:c>
      <x:c r="E290" s="231" t="inlineStr">
        <x:is>
          <x:t xml:space="preserve">Biblical Events — Shared Canon</x:t>
        </x:is>
      </x:c>
      <x:c r="F290" s="231" t="inlineStr">
        <x:is>
          <x:t xml:space="preserve">Event</x:t>
        </x:is>
      </x:c>
      <x:c r="G290" s="231" t="inlineStr">
        <x:is>
          <x:t xml:space="preserve">Joshua calls Israel to covenant fidelity, culminating in the choice whom they will serve.</x:t>
        </x:is>
      </x:c>
      <x:c r="H290" s="231" t="n">
        <x:v>4</x:v>
      </x:c>
      <x:c r="I290" s="231" t="inlineStr">
        <x:is>
          <x:t xml:space="preserve">4 — Major</x:t>
        </x:is>
      </x:c>
      <x:c r="J290" s="231" t="inlineStr">
        <x:is>
          <x:t xml:space="preserve">High</x:t>
        </x:is>
      </x:c>
      <x:c r="K290" s="231" t="inlineStr">
        <x:is>
          <x:t xml:space="preserve">Rare</x:t>
        </x:is>
      </x:c>
      <x:c r="L290" s="231" t="inlineStr">
        <x:is>
          <x:t xml:space="preserve">No</x:t>
        </x:is>
      </x:c>
      <x:c r="M290" s="231" t="inlineStr">
        <x:is>
          <x:t xml:space="preserve">Joshua 23–24 | Conquest period | Shared canon</x:t>
        </x:is>
      </x:c>
      <x:c r="N290" s="231" t="inlineStr">
        <x:is>
          <x:t xml:space="preserve">Joshua; Shechem; Covenant</x:t>
        </x:is>
      </x:c>
      <x:c r="O290" s="231" t="inlineStr">
        <x:is>
          <x:t xml:space="preserve">Idea</x:t>
        </x:is>
      </x:c>
      <x:c r="P290" s="231" t="n"/>
      <x:c r="Q290" s="231" t="inlineStr">
        <x:is>
          <x:t xml:space="preserve">Deferred from the 100-card first-pass active set; reconsider in a later expansion/deep-catalog pass.</x:t>
        </x:is>
      </x:c>
      <x:c r="R290" s="231" t="n"/>
      <x:c r="S290" s="231" t="n"/>
      <x:c r="T290" s="231" t="n"/>
      <x:c r="U290" s="205" t="n"/>
    </x:row>
    <x:row r="291" s="202" customFormat="1" ht="25.5" customHeight="1">
      <x:c r="A291" s="231" t="inlineStr">
        <x:is>
          <x:t xml:space="preserve">Biblical Events</x:t>
        </x:is>
      </x:c>
      <x:c r="B291" s="231" t="inlineStr">
        <x:is>
          <x:t xml:space="preserve">BE-092</x:t>
        </x:is>
      </x:c>
      <x:c r="C291" s="231" t="inlineStr">
        <x:is>
          <x:t xml:space="preserve">Ehud Defeats Eglon</x:t>
        </x:is>
      </x:c>
      <x:c r="D291" s="231" t="inlineStr">
        <x:is>
          <x:t xml:space="preserve">Scripture</x:t>
        </x:is>
      </x:c>
      <x:c r="E291" s="231" t="inlineStr">
        <x:is>
          <x:t xml:space="preserve">Biblical Events — Shared Canon</x:t>
        </x:is>
      </x:c>
      <x:c r="F291" s="231" t="inlineStr">
        <x:is>
          <x:t xml:space="preserve">Event</x:t>
        </x:is>
      </x:c>
      <x:c r="G291" s="231" t="inlineStr">
        <x:is>
          <x:t xml:space="preserve">A memorable deliverance story featuring the left-handed judge Ehud and Moabite king Eglon.</x:t>
        </x:is>
      </x:c>
      <x:c r="H291" s="231" t="n">
        <x:v>2</x:v>
      </x:c>
      <x:c r="I291" s="231" t="inlineStr">
        <x:is>
          <x:t xml:space="preserve">2 — Supporting</x:t>
        </x:is>
      </x:c>
      <x:c r="J291" s="231" t="inlineStr">
        <x:is>
          <x:t xml:space="preserve">High</x:t>
        </x:is>
      </x:c>
      <x:c r="K291" s="231" t="inlineStr">
        <x:is>
          <x:t xml:space="preserve">Common</x:t>
        </x:is>
      </x:c>
      <x:c r="L291" s="231" t="inlineStr">
        <x:is>
          <x:t xml:space="preserve">No</x:t>
        </x:is>
      </x:c>
      <x:c r="M291" s="231" t="inlineStr">
        <x:is>
          <x:t xml:space="preserve">Judges 3:12–30 | Judges period | Shared canon</x:t>
        </x:is>
      </x:c>
      <x:c r="N291" s="231" t="inlineStr">
        <x:is>
          <x:t xml:space="preserve">Ehud; Eglon; Moab</x:t>
        </x:is>
      </x:c>
      <x:c r="O291" s="231" t="inlineStr">
        <x:is>
          <x:t xml:space="preserve">Idea</x:t>
        </x:is>
      </x:c>
      <x:c r="P291" s="231" t="n"/>
      <x:c r="Q291" s="231" t="inlineStr">
        <x:is>
          <x:t xml:space="preserve">Deferred from the 100-card first-pass active set; reconsider in a later expansion/deep-catalog pass.</x:t>
        </x:is>
      </x:c>
      <x:c r="R291" s="231" t="n"/>
      <x:c r="S291" s="231" t="n"/>
      <x:c r="T291" s="231" t="n"/>
      <x:c r="U291" s="205" t="n"/>
    </x:row>
    <x:row r="292" s="202" customFormat="1" ht="25.5" customHeight="1">
      <x:c r="A292" s="231" t="inlineStr">
        <x:is>
          <x:t xml:space="preserve">Biblical Events</x:t>
        </x:is>
      </x:c>
      <x:c r="B292" s="231" t="inlineStr">
        <x:is>
          <x:t xml:space="preserve">BE-094</x:t>
        </x:is>
      </x:c>
      <x:c r="C292" s="231" t="inlineStr">
        <x:is>
          <x:t xml:space="preserve">Jael Kills Sisera</x:t>
        </x:is>
      </x:c>
      <x:c r="D292" s="231" t="inlineStr">
        <x:is>
          <x:t xml:space="preserve">Scripture</x:t>
        </x:is>
      </x:c>
      <x:c r="E292" s="231" t="inlineStr">
        <x:is>
          <x:t xml:space="preserve">Biblical Events — Shared Canon</x:t>
        </x:is>
      </x:c>
      <x:c r="F292" s="231" t="inlineStr">
        <x:is>
          <x:t xml:space="preserve">Event</x:t>
        </x:is>
      </x:c>
      <x:c r="G292" s="231" t="inlineStr">
        <x:is>
          <x:t xml:space="preserve">Jael unexpectedly becomes the agent of Sisera's defeat.</x:t>
        </x:is>
      </x:c>
      <x:c r="H292" s="231" t="n">
        <x:v>3</x:v>
      </x:c>
      <x:c r="I292" s="231" t="inlineStr">
        <x:is>
          <x:t xml:space="preserve">3 — Significant</x:t>
        </x:is>
      </x:c>
      <x:c r="J292" s="231" t="inlineStr">
        <x:is>
          <x:t xml:space="preserve">High</x:t>
        </x:is>
      </x:c>
      <x:c r="K292" s="231" t="inlineStr">
        <x:is>
          <x:t xml:space="preserve">Uncommon</x:t>
        </x:is>
      </x:c>
      <x:c r="L292" s="231" t="inlineStr">
        <x:is>
          <x:t xml:space="preserve">No</x:t>
        </x:is>
      </x:c>
      <x:c r="M292" s="231" t="inlineStr">
        <x:is>
          <x:t xml:space="preserve">Judges 4:17–22 | Judges period | Shared canon</x:t>
        </x:is>
      </x:c>
      <x:c r="N292" s="231" t="inlineStr">
        <x:is>
          <x:t xml:space="preserve">Jael; Sisera; Deborah; Barak</x:t>
        </x:is>
      </x:c>
      <x:c r="O292" s="231" t="inlineStr">
        <x:is>
          <x:t xml:space="preserve">Idea</x:t>
        </x:is>
      </x:c>
      <x:c r="P292" s="231" t="inlineStr">
        <x:is>
          <x:t xml:space="preserve">Violent scene; art treatment should avoid gratuitous gore.</x:t>
        </x:is>
      </x:c>
      <x:c r="Q292" s="231" t="inlineStr">
        <x:is>
          <x:t xml:space="preserve">Deferred from the 100-card first-pass active set; reconsider in a later expansion/deep-catalog pass.</x:t>
        </x:is>
      </x:c>
      <x:c r="R292" s="231" t="n"/>
      <x:c r="S292" s="231" t="n"/>
      <x:c r="T292" s="231" t="n"/>
      <x:c r="U292" s="205" t="n"/>
    </x:row>
    <x:row r="293" s="202" customFormat="1" ht="25.5" customHeight="1">
      <x:c r="A293" s="231" t="inlineStr">
        <x:is>
          <x:t xml:space="preserve">Biblical Events</x:t>
        </x:is>
      </x:c>
      <x:c r="B293" s="231" t="inlineStr">
        <x:is>
          <x:t xml:space="preserve">BE-095</x:t>
        </x:is>
      </x:c>
      <x:c r="C293" s="231" t="inlineStr">
        <x:is>
          <x:t xml:space="preserve">Gideon's Fleece</x:t>
        </x:is>
      </x:c>
      <x:c r="D293" s="231" t="inlineStr">
        <x:is>
          <x:t xml:space="preserve">Scripture</x:t>
        </x:is>
      </x:c>
      <x:c r="E293" s="231" t="inlineStr">
        <x:is>
          <x:t xml:space="preserve">Biblical Events — Shared Canon</x:t>
        </x:is>
      </x:c>
      <x:c r="F293" s="231" t="inlineStr">
        <x:is>
          <x:t xml:space="preserve">Event</x:t>
        </x:is>
      </x:c>
      <x:c r="G293" s="231" t="inlineStr">
        <x:is>
          <x:t xml:space="preserve">Gideon asks for confirming signs before confronting Midian.</x:t>
        </x:is>
      </x:c>
      <x:c r="H293" s="231" t="n">
        <x:v>3</x:v>
      </x:c>
      <x:c r="I293" s="231" t="inlineStr">
        <x:is>
          <x:t xml:space="preserve">3 — Significant</x:t>
        </x:is>
      </x:c>
      <x:c r="J293" s="231" t="inlineStr">
        <x:is>
          <x:t xml:space="preserve">High</x:t>
        </x:is>
      </x:c>
      <x:c r="K293" s="231" t="inlineStr">
        <x:is>
          <x:t xml:space="preserve">Uncommon</x:t>
        </x:is>
      </x:c>
      <x:c r="L293" s="231" t="inlineStr">
        <x:is>
          <x:t xml:space="preserve">No</x:t>
        </x:is>
      </x:c>
      <x:c r="M293" s="231" t="inlineStr">
        <x:is>
          <x:t xml:space="preserve">Judges 6:36–40 | Judges period | Shared canon</x:t>
        </x:is>
      </x:c>
      <x:c r="N293" s="231" t="inlineStr">
        <x:is>
          <x:t xml:space="preserve">Gideon; Midian</x:t>
        </x:is>
      </x:c>
      <x:c r="O293" s="231" t="inlineStr">
        <x:is>
          <x:t xml:space="preserve">Idea</x:t>
        </x:is>
      </x:c>
      <x:c r="P293" s="231" t="n"/>
      <x:c r="Q293" s="231" t="inlineStr">
        <x:is>
          <x:t xml:space="preserve">Deferred from the 100-card first-pass active set; reconsider in a later expansion/deep-catalog pass.</x:t>
        </x:is>
      </x:c>
      <x:c r="R293" s="231" t="n"/>
      <x:c r="S293" s="231" t="n"/>
      <x:c r="T293" s="231" t="n"/>
      <x:c r="U293" s="205" t="n"/>
    </x:row>
    <x:row r="294" s="202" customFormat="1" ht="25.5" customHeight="1">
      <x:c r="A294" s="231" t="inlineStr">
        <x:is>
          <x:t xml:space="preserve">Biblical Events</x:t>
        </x:is>
      </x:c>
      <x:c r="B294" s="231" t="inlineStr">
        <x:is>
          <x:t xml:space="preserve">BE-097</x:t>
        </x:is>
      </x:c>
      <x:c r="C294" s="231" t="inlineStr">
        <x:is>
          <x:t xml:space="preserve">Abimelech's Rise and Fall</x:t>
        </x:is>
      </x:c>
      <x:c r="D294" s="231" t="inlineStr">
        <x:is>
          <x:t xml:space="preserve">Scripture</x:t>
        </x:is>
      </x:c>
      <x:c r="E294" s="231" t="inlineStr">
        <x:is>
          <x:t xml:space="preserve">Biblical Events — Shared Canon</x:t>
        </x:is>
      </x:c>
      <x:c r="F294" s="231" t="inlineStr">
        <x:is>
          <x:t xml:space="preserve">Event</x:t>
        </x:is>
      </x:c>
      <x:c r="G294" s="231" t="inlineStr">
        <x:is>
          <x:t xml:space="preserve">A dark anti-kingship narrative about violent ambition and its collapse.</x:t>
        </x:is>
      </x:c>
      <x:c r="H294" s="231" t="n">
        <x:v>2</x:v>
      </x:c>
      <x:c r="I294" s="231" t="inlineStr">
        <x:is>
          <x:t xml:space="preserve">2 — Supporting</x:t>
        </x:is>
      </x:c>
      <x:c r="J294" s="231" t="inlineStr">
        <x:is>
          <x:t xml:space="preserve">High</x:t>
        </x:is>
      </x:c>
      <x:c r="K294" s="231" t="inlineStr">
        <x:is>
          <x:t xml:space="preserve">Common</x:t>
        </x:is>
      </x:c>
      <x:c r="L294" s="231" t="inlineStr">
        <x:is>
          <x:t xml:space="preserve">No</x:t>
        </x:is>
      </x:c>
      <x:c r="M294" s="231" t="inlineStr">
        <x:is>
          <x:t xml:space="preserve">Judges 9 | Judges period | Shared canon</x:t>
        </x:is>
      </x:c>
      <x:c r="N294" s="231" t="inlineStr">
        <x:is>
          <x:t xml:space="preserve">Abimelech; Gideon's Sons; Shechem</x:t>
        </x:is>
      </x:c>
      <x:c r="O294" s="231" t="inlineStr">
        <x:is>
          <x:t xml:space="preserve">Idea</x:t>
        </x:is>
      </x:c>
      <x:c r="P294" s="231" t="n"/>
      <x:c r="Q294" s="231" t="inlineStr">
        <x:is>
          <x:t xml:space="preserve">Deferred from the 100-card first-pass active set; reconsider in a later expansion/deep-catalog pass.</x:t>
        </x:is>
      </x:c>
      <x:c r="R294" s="231" t="n"/>
      <x:c r="S294" s="231" t="n"/>
      <x:c r="T294" s="231" t="n"/>
      <x:c r="U294" s="205" t="n"/>
    </x:row>
    <x:row r="295" s="202" customFormat="1" ht="25.5" customHeight="1">
      <x:c r="A295" s="231" t="inlineStr">
        <x:is>
          <x:t xml:space="preserve">Biblical Events</x:t>
        </x:is>
      </x:c>
      <x:c r="B295" s="231" t="inlineStr">
        <x:is>
          <x:t xml:space="preserve">BE-098</x:t>
        </x:is>
      </x:c>
      <x:c r="C295" s="231" t="inlineStr">
        <x:is>
          <x:t xml:space="preserve">Jephthah's Vow</x:t>
        </x:is>
      </x:c>
      <x:c r="D295" s="231" t="inlineStr">
        <x:is>
          <x:t xml:space="preserve">Scripture</x:t>
        </x:is>
      </x:c>
      <x:c r="E295" s="231" t="inlineStr">
        <x:is>
          <x:t xml:space="preserve">Biblical Events — Shared Canon</x:t>
        </x:is>
      </x:c>
      <x:c r="F295" s="231" t="inlineStr">
        <x:is>
          <x:t xml:space="preserve">Event</x:t>
        </x:is>
      </x:c>
      <x:c r="G295" s="231" t="inlineStr">
        <x:is>
          <x:t xml:space="preserve">A tragic account of a rash vow that invites careful study of vows, violence, and interpretation.</x:t>
        </x:is>
      </x:c>
      <x:c r="H295" s="231" t="n">
        <x:v>3</x:v>
      </x:c>
      <x:c r="I295" s="231" t="inlineStr">
        <x:is>
          <x:t xml:space="preserve">3 — Significant</x:t>
        </x:is>
      </x:c>
      <x:c r="J295" s="231" t="inlineStr">
        <x:is>
          <x:t xml:space="preserve">High</x:t>
        </x:is>
      </x:c>
      <x:c r="K295" s="231" t="inlineStr">
        <x:is>
          <x:t xml:space="preserve">Uncommon</x:t>
        </x:is>
      </x:c>
      <x:c r="L295" s="231" t="inlineStr">
        <x:is>
          <x:t xml:space="preserve">No</x:t>
        </x:is>
      </x:c>
      <x:c r="M295" s="231" t="inlineStr">
        <x:is>
          <x:t xml:space="preserve">Judges 11:29–40 | Judges period | Shared canon</x:t>
        </x:is>
      </x:c>
      <x:c r="N295" s="231" t="inlineStr">
        <x:is>
          <x:t xml:space="preserve">Jephthah; Ammon</x:t>
        </x:is>
      </x:c>
      <x:c r="O295" s="231" t="inlineStr">
        <x:is>
          <x:t xml:space="preserve">Idea</x:t>
        </x:is>
      </x:c>
      <x:c r="P295" s="231" t="inlineStr">
        <x:is>
          <x:t xml:space="preserve">Interpretive and pastoral sensitivity required; avoid presenting the vow as exemplary.</x:t>
        </x:is>
      </x:c>
      <x:c r="Q295" s="231" t="inlineStr">
        <x:is>
          <x:t xml:space="preserve">Deferred from the 100-card first-pass active set; reconsider in a later expansion/deep-catalog pass.</x:t>
        </x:is>
      </x:c>
      <x:c r="R295" s="231" t="n"/>
      <x:c r="S295" s="231" t="n"/>
      <x:c r="T295" s="231" t="n"/>
      <x:c r="U295" s="205" t="n"/>
    </x:row>
    <x:row r="296" s="202" customFormat="1" ht="25.5" customHeight="1">
      <x:c r="A296" s="231" t="inlineStr">
        <x:is>
          <x:t xml:space="preserve">Biblical Events</x:t>
        </x:is>
      </x:c>
      <x:c r="B296" s="231" t="inlineStr">
        <x:is>
          <x:t xml:space="preserve">BE-100</x:t>
        </x:is>
      </x:c>
      <x:c r="C296" s="231" t="inlineStr">
        <x:is>
          <x:t xml:space="preserve">Samson's Burning Foxes</x:t>
        </x:is>
      </x:c>
      <x:c r="D296" s="231" t="inlineStr">
        <x:is>
          <x:t xml:space="preserve">Scripture</x:t>
        </x:is>
      </x:c>
      <x:c r="E296" s="231" t="inlineStr">
        <x:is>
          <x:t xml:space="preserve">Biblical Events — Shared Canon</x:t>
        </x:is>
      </x:c>
      <x:c r="F296" s="231" t="inlineStr">
        <x:is>
          <x:t xml:space="preserve">Event</x:t>
        </x:is>
      </x:c>
      <x:c r="G296" s="231" t="inlineStr">
        <x:is>
          <x:t xml:space="preserve">One of Samson's strangest acts of retaliation against the Philistines.</x:t>
        </x:is>
      </x:c>
      <x:c r="H296" s="231" t="n">
        <x:v>2</x:v>
      </x:c>
      <x:c r="I296" s="231" t="inlineStr">
        <x:is>
          <x:t xml:space="preserve">2 — Supporting</x:t>
        </x:is>
      </x:c>
      <x:c r="J296" s="231" t="inlineStr">
        <x:is>
          <x:t xml:space="preserve">Exceptional</x:t>
        </x:is>
      </x:c>
      <x:c r="K296" s="231" t="inlineStr">
        <x:is>
          <x:t xml:space="preserve">Common</x:t>
        </x:is>
      </x:c>
      <x:c r="L296" s="231" t="inlineStr">
        <x:is>
          <x:t xml:space="preserve">No</x:t>
        </x:is>
      </x:c>
      <x:c r="M296" s="231" t="inlineStr">
        <x:is>
          <x:t xml:space="preserve">Judges 15:1–8 | Judges period | Shared canon</x:t>
        </x:is>
      </x:c>
      <x:c r="N296" s="231" t="inlineStr">
        <x:is>
          <x:t xml:space="preserve">Samson; Philistines</x:t>
        </x:is>
      </x:c>
      <x:c r="O296" s="231" t="inlineStr">
        <x:is>
          <x:t xml:space="preserve">Idea</x:t>
        </x:is>
      </x:c>
      <x:c r="P296" s="231" t="n"/>
      <x:c r="Q296" s="231" t="inlineStr">
        <x:is>
          <x:t xml:space="preserve">Deferred from the 100-card first-pass active set; reconsider in a later expansion/deep-catalog pass.</x:t>
        </x:is>
      </x:c>
      <x:c r="R296" s="231" t="n"/>
      <x:c r="S296" s="231" t="n"/>
      <x:c r="T296" s="231" t="n"/>
      <x:c r="U296" s="205" t="n"/>
    </x:row>
    <x:row r="297" s="202" customFormat="1" ht="25.5" customHeight="1">
      <x:c r="A297" s="231" t="inlineStr">
        <x:is>
          <x:t xml:space="preserve">Biblical Events</x:t>
        </x:is>
      </x:c>
      <x:c r="B297" s="231" t="inlineStr">
        <x:is>
          <x:t xml:space="preserve">BE-101</x:t>
        </x:is>
      </x:c>
      <x:c r="C297" s="231" t="inlineStr">
        <x:is>
          <x:t xml:space="preserve">Samson Carries Gaza's Gates</x:t>
        </x:is>
      </x:c>
      <x:c r="D297" s="231" t="inlineStr">
        <x:is>
          <x:t xml:space="preserve">Scripture</x:t>
        </x:is>
      </x:c>
      <x:c r="E297" s="231" t="inlineStr">
        <x:is>
          <x:t xml:space="preserve">Biblical Events — Shared Canon</x:t>
        </x:is>
      </x:c>
      <x:c r="F297" s="231" t="inlineStr">
        <x:is>
          <x:t xml:space="preserve">Event</x:t>
        </x:is>
      </x:c>
      <x:c r="G297" s="231" t="inlineStr">
        <x:is>
          <x:t xml:space="preserve">Samson tears up Gaza's city gates and carries them away.</x:t>
        </x:is>
      </x:c>
      <x:c r="H297" s="231" t="n">
        <x:v>3</x:v>
      </x:c>
      <x:c r="I297" s="231" t="inlineStr">
        <x:is>
          <x:t xml:space="preserve">3 — Significant</x:t>
        </x:is>
      </x:c>
      <x:c r="J297" s="231" t="inlineStr">
        <x:is>
          <x:t xml:space="preserve">Exceptional</x:t>
        </x:is>
      </x:c>
      <x:c r="K297" s="231" t="inlineStr">
        <x:is>
          <x:t xml:space="preserve">Uncommon</x:t>
        </x:is>
      </x:c>
      <x:c r="L297" s="231" t="inlineStr">
        <x:is>
          <x:t xml:space="preserve">No</x:t>
        </x:is>
      </x:c>
      <x:c r="M297" s="231" t="inlineStr">
        <x:is>
          <x:t xml:space="preserve">Judges 16:1–3 | Judges period | Shared canon</x:t>
        </x:is>
      </x:c>
      <x:c r="N297" s="231" t="inlineStr">
        <x:is>
          <x:t xml:space="preserve">Samson; Gaza; Philistines</x:t>
        </x:is>
      </x:c>
      <x:c r="O297" s="231" t="inlineStr">
        <x:is>
          <x:t xml:space="preserve">Idea</x:t>
        </x:is>
      </x:c>
      <x:c r="P297" s="231" t="n"/>
      <x:c r="Q297" s="231" t="inlineStr">
        <x:is>
          <x:t xml:space="preserve">Deferred from the 100-card first-pass active set; reconsider in a later expansion/deep-catalog pass.</x:t>
        </x:is>
      </x:c>
      <x:c r="R297" s="231" t="n"/>
      <x:c r="S297" s="231" t="n"/>
      <x:c r="T297" s="231" t="n"/>
      <x:c r="U297" s="205" t="n"/>
    </x:row>
    <x:row r="298" s="202" customFormat="1" ht="25.5" customHeight="1">
      <x:c r="A298" s="231" t="inlineStr">
        <x:is>
          <x:t xml:space="preserve">Biblical Events</x:t>
        </x:is>
      </x:c>
      <x:c r="B298" s="231" t="inlineStr">
        <x:is>
          <x:t xml:space="preserve">BE-105</x:t>
        </x:is>
      </x:c>
      <x:c r="C298" s="231" t="inlineStr">
        <x:is>
          <x:t xml:space="preserve">Boaz Redeems Ruth</x:t>
        </x:is>
      </x:c>
      <x:c r="D298" s="231" t="inlineStr">
        <x:is>
          <x:t xml:space="preserve">Scripture</x:t>
        </x:is>
      </x:c>
      <x:c r="E298" s="231" t="inlineStr">
        <x:is>
          <x:t xml:space="preserve">Biblical Events — Shared Canon</x:t>
        </x:is>
      </x:c>
      <x:c r="F298" s="231" t="inlineStr">
        <x:is>
          <x:t xml:space="preserve">Event</x:t>
        </x:is>
      </x:c>
      <x:c r="G298" s="231" t="inlineStr">
        <x:is>
          <x:t xml:space="preserve">Concludes Ruth with lawful redemption, marriage, and a lineage leading toward David.</x:t>
        </x:is>
      </x:c>
      <x:c r="H298" s="231" t="n">
        <x:v>4</x:v>
      </x:c>
      <x:c r="I298" s="231" t="inlineStr">
        <x:is>
          <x:t xml:space="preserve">4 — Major</x:t>
        </x:is>
      </x:c>
      <x:c r="J298" s="231" t="inlineStr">
        <x:is>
          <x:t xml:space="preserve">High</x:t>
        </x:is>
      </x:c>
      <x:c r="K298" s="231" t="inlineStr">
        <x:is>
          <x:t xml:space="preserve">Rare</x:t>
        </x:is>
      </x:c>
      <x:c r="L298" s="231" t="inlineStr">
        <x:is>
          <x:t xml:space="preserve">No</x:t>
        </x:is>
      </x:c>
      <x:c r="M298" s="231" t="inlineStr">
        <x:is>
          <x:t xml:space="preserve">Ruth 3–4 | Judges period | Shared canon</x:t>
        </x:is>
      </x:c>
      <x:c r="N298" s="231" t="inlineStr">
        <x:is>
          <x:t xml:space="preserve">Ruth; Boaz; Naomi; David</x:t>
        </x:is>
      </x:c>
      <x:c r="O298" s="231" t="inlineStr">
        <x:is>
          <x:t xml:space="preserve">Idea</x:t>
        </x:is>
      </x:c>
      <x:c r="P298" s="231" t="n"/>
      <x:c r="Q298" s="231" t="inlineStr">
        <x:is>
          <x:t xml:space="preserve">Deferred from the 100-card first-pass active set; reconsider in a later expansion/deep-catalog pass.</x:t>
        </x:is>
      </x:c>
      <x:c r="R298" s="231" t="n"/>
      <x:c r="S298" s="231" t="n"/>
      <x:c r="T298" s="231" t="n"/>
      <x:c r="U298" s="205" t="n"/>
    </x:row>
    <x:row r="299" s="202" customFormat="1" ht="25.5" customHeight="1">
      <x:c r="A299" s="231" t="inlineStr">
        <x:is>
          <x:t xml:space="preserve">Biblical Events</x:t>
        </x:is>
      </x:c>
      <x:c r="B299" s="231" t="inlineStr">
        <x:is>
          <x:t xml:space="preserve">BE-106</x:t>
        </x:is>
      </x:c>
      <x:c r="C299" s="231" t="inlineStr">
        <x:is>
          <x:t xml:space="preserve">Hannah Prays for a Son</x:t>
        </x:is>
      </x:c>
      <x:c r="D299" s="231" t="inlineStr">
        <x:is>
          <x:t xml:space="preserve">Scripture</x:t>
        </x:is>
      </x:c>
      <x:c r="E299" s="231" t="inlineStr">
        <x:is>
          <x:t xml:space="preserve">Biblical Events — Shared Canon</x:t>
        </x:is>
      </x:c>
      <x:c r="F299" s="231" t="inlineStr">
        <x:is>
          <x:t xml:space="preserve">Event</x:t>
        </x:is>
      </x:c>
      <x:c r="G299" s="231" t="inlineStr">
        <x:is>
          <x:t xml:space="preserve">Hannah's anguished prayer and vow precede Samuel's birth and dedication.</x:t>
        </x:is>
      </x:c>
      <x:c r="H299" s="231" t="n">
        <x:v>4</x:v>
      </x:c>
      <x:c r="I299" s="231" t="inlineStr">
        <x:is>
          <x:t xml:space="preserve">4 — Major</x:t>
        </x:is>
      </x:c>
      <x:c r="J299" s="231" t="inlineStr">
        <x:is>
          <x:t xml:space="preserve">High</x:t>
        </x:is>
      </x:c>
      <x:c r="K299" s="231" t="inlineStr">
        <x:is>
          <x:t xml:space="preserve">Rare</x:t>
        </x:is>
      </x:c>
      <x:c r="L299" s="231" t="inlineStr">
        <x:is>
          <x:t xml:space="preserve">No</x:t>
        </x:is>
      </x:c>
      <x:c r="M299" s="231" t="inlineStr">
        <x:is>
          <x:t xml:space="preserve">1 Samuel 1 | Early monarchy | Shared canon</x:t>
        </x:is>
      </x:c>
      <x:c r="N299" s="231" t="inlineStr">
        <x:is>
          <x:t xml:space="preserve">Hannah; Samuel; Eli; Shiloh</x:t>
        </x:is>
      </x:c>
      <x:c r="O299" s="231" t="inlineStr">
        <x:is>
          <x:t xml:space="preserve">Idea</x:t>
        </x:is>
      </x:c>
      <x:c r="P299" s="231" t="n"/>
      <x:c r="Q299" s="231" t="inlineStr">
        <x:is>
          <x:t xml:space="preserve">Deferred from the 100-card first-pass active set; reconsider in a later expansion/deep-catalog pass.</x:t>
        </x:is>
      </x:c>
      <x:c r="R299" s="231" t="n"/>
      <x:c r="S299" s="231" t="n"/>
      <x:c r="T299" s="231" t="n"/>
      <x:c r="U299" s="205" t="n"/>
    </x:row>
    <x:row r="300" s="202" customFormat="1" ht="25.5" customHeight="1">
      <x:c r="A300" s="231" t="inlineStr">
        <x:is>
          <x:t xml:space="preserve">Biblical Events</x:t>
        </x:is>
      </x:c>
      <x:c r="B300" s="231" t="inlineStr">
        <x:is>
          <x:t xml:space="preserve">BE-108</x:t>
        </x:is>
      </x:c>
      <x:c r="C300" s="231" t="inlineStr">
        <x:is>
          <x:t xml:space="preserve">Ark Captured by the Philistines</x:t>
        </x:is>
      </x:c>
      <x:c r="D300" s="231" t="inlineStr">
        <x:is>
          <x:t xml:space="preserve">Scripture</x:t>
        </x:is>
      </x:c>
      <x:c r="E300" s="231" t="inlineStr">
        <x:is>
          <x:t xml:space="preserve">Biblical Events — Shared Canon</x:t>
        </x:is>
      </x:c>
      <x:c r="F300" s="231" t="inlineStr">
        <x:is>
          <x:t xml:space="preserve">Event</x:t>
        </x:is>
      </x:c>
      <x:c r="G300" s="231" t="inlineStr">
        <x:is>
          <x:t xml:space="preserve">Israel loses the ark in battle, marking national and priestly crisis.</x:t>
        </x:is>
      </x:c>
      <x:c r="H300" s="231" t="n">
        <x:v>4</x:v>
      </x:c>
      <x:c r="I300" s="231" t="inlineStr">
        <x:is>
          <x:t xml:space="preserve">4 — Major</x:t>
        </x:is>
      </x:c>
      <x:c r="J300" s="231" t="inlineStr">
        <x:is>
          <x:t xml:space="preserve">Exceptional</x:t>
        </x:is>
      </x:c>
      <x:c r="K300" s="231" t="inlineStr">
        <x:is>
          <x:t xml:space="preserve">Rare</x:t>
        </x:is>
      </x:c>
      <x:c r="L300" s="231" t="inlineStr">
        <x:is>
          <x:t xml:space="preserve">No</x:t>
        </x:is>
      </x:c>
      <x:c r="M300" s="231" t="inlineStr">
        <x:is>
          <x:t xml:space="preserve">1 Samuel 4 | Early monarchy | Shared canon</x:t>
        </x:is>
      </x:c>
      <x:c r="N300" s="231" t="inlineStr">
        <x:is>
          <x:t xml:space="preserve">Ark of the Covenant; Eli; Philistines</x:t>
        </x:is>
      </x:c>
      <x:c r="O300" s="231" t="inlineStr">
        <x:is>
          <x:t xml:space="preserve">Idea</x:t>
        </x:is>
      </x:c>
      <x:c r="P300" s="231" t="n"/>
      <x:c r="Q300" s="231" t="inlineStr">
        <x:is>
          <x:t xml:space="preserve">Deferred from the 100-card first-pass active set; reconsider in a later expansion/deep-catalog pass.</x:t>
        </x:is>
      </x:c>
      <x:c r="R300" s="231" t="n"/>
      <x:c r="S300" s="231" t="n"/>
      <x:c r="T300" s="231" t="n"/>
      <x:c r="U300" s="205" t="n"/>
    </x:row>
    <x:row r="301" s="202" customFormat="1" ht="25.5" customHeight="1">
      <x:c r="A301" s="231" t="inlineStr">
        <x:is>
          <x:t xml:space="preserve">Biblical Events</x:t>
        </x:is>
      </x:c>
      <x:c r="B301" s="231" t="inlineStr">
        <x:is>
          <x:t xml:space="preserve">BE-110</x:t>
        </x:is>
      </x:c>
      <x:c r="C301" s="231" t="inlineStr">
        <x:is>
          <x:t xml:space="preserve">Ark Returned to Israel</x:t>
        </x:is>
      </x:c>
      <x:c r="D301" s="231" t="inlineStr">
        <x:is>
          <x:t xml:space="preserve">Scripture</x:t>
        </x:is>
      </x:c>
      <x:c r="E301" s="231" t="inlineStr">
        <x:is>
          <x:t xml:space="preserve">Biblical Events — Shared Canon</x:t>
        </x:is>
      </x:c>
      <x:c r="F301" s="231" t="inlineStr">
        <x:is>
          <x:t xml:space="preserve">Event</x:t>
        </x:is>
      </x:c>
      <x:c r="G301" s="231" t="inlineStr">
        <x:is>
          <x:t xml:space="preserve">The Philistines return the ark on a cart after calamities in their cities.</x:t>
        </x:is>
      </x:c>
      <x:c r="H301" s="231" t="n">
        <x:v>3</x:v>
      </x:c>
      <x:c r="I301" s="231" t="inlineStr">
        <x:is>
          <x:t xml:space="preserve">3 — Significant</x:t>
        </x:is>
      </x:c>
      <x:c r="J301" s="231" t="inlineStr">
        <x:is>
          <x:t xml:space="preserve">Exceptional</x:t>
        </x:is>
      </x:c>
      <x:c r="K301" s="231" t="inlineStr">
        <x:is>
          <x:t xml:space="preserve">Uncommon</x:t>
        </x:is>
      </x:c>
      <x:c r="L301" s="231" t="inlineStr">
        <x:is>
          <x:t xml:space="preserve">No</x:t>
        </x:is>
      </x:c>
      <x:c r="M301" s="231" t="inlineStr">
        <x:is>
          <x:t xml:space="preserve">1 Samuel 6 | Early monarchy | Shared canon</x:t>
        </x:is>
      </x:c>
      <x:c r="N301" s="231" t="inlineStr">
        <x:is>
          <x:t xml:space="preserve">Ark of the Covenant; Philistines; Beth-shemesh</x:t>
        </x:is>
      </x:c>
      <x:c r="O301" s="231" t="inlineStr">
        <x:is>
          <x:t xml:space="preserve">Idea</x:t>
        </x:is>
      </x:c>
      <x:c r="P301" s="231" t="n"/>
      <x:c r="Q301" s="231" t="inlineStr">
        <x:is>
          <x:t xml:space="preserve">Deferred from the 100-card first-pass active set; reconsider in a later expansion/deep-catalog pass.</x:t>
        </x:is>
      </x:c>
      <x:c r="R301" s="231" t="n"/>
      <x:c r="S301" s="231" t="n"/>
      <x:c r="T301" s="231" t="n"/>
      <x:c r="U301" s="205" t="n"/>
    </x:row>
    <x:row r="302" s="202" customFormat="1" ht="25.5" customHeight="1">
      <x:c r="A302" s="231" t="inlineStr">
        <x:is>
          <x:t xml:space="preserve">Biblical Events</x:t>
        </x:is>
      </x:c>
      <x:c r="B302" s="231" t="inlineStr">
        <x:is>
          <x:t xml:space="preserve">BE-111</x:t>
        </x:is>
      </x:c>
      <x:c r="C302" s="231" t="inlineStr">
        <x:is>
          <x:t xml:space="preserve">Israel Demands a King</x:t>
        </x:is>
      </x:c>
      <x:c r="D302" s="231" t="inlineStr">
        <x:is>
          <x:t xml:space="preserve">Scripture</x:t>
        </x:is>
      </x:c>
      <x:c r="E302" s="231" t="inlineStr">
        <x:is>
          <x:t xml:space="preserve">Biblical Events — Shared Canon</x:t>
        </x:is>
      </x:c>
      <x:c r="F302" s="231" t="inlineStr">
        <x:is>
          <x:t xml:space="preserve">Event</x:t>
        </x:is>
      </x:c>
      <x:c r="G302" s="231" t="inlineStr">
        <x:is>
          <x:t xml:space="preserve">Israel asks Samuel for a king like the nations, prompting warnings about royal power.</x:t>
        </x:is>
      </x:c>
      <x:c r="H302" s="231" t="n">
        <x:v>4</x:v>
      </x:c>
      <x:c r="I302" s="231" t="inlineStr">
        <x:is>
          <x:t xml:space="preserve">4 — Major</x:t>
        </x:is>
      </x:c>
      <x:c r="J302" s="231" t="inlineStr">
        <x:is>
          <x:t xml:space="preserve">High</x:t>
        </x:is>
      </x:c>
      <x:c r="K302" s="231" t="inlineStr">
        <x:is>
          <x:t xml:space="preserve">Rare</x:t>
        </x:is>
      </x:c>
      <x:c r="L302" s="231" t="inlineStr">
        <x:is>
          <x:t xml:space="preserve">No</x:t>
        </x:is>
      </x:c>
      <x:c r="M302" s="231" t="inlineStr">
        <x:is>
          <x:t xml:space="preserve">1 Samuel 8 | Early monarchy | Shared canon</x:t>
        </x:is>
      </x:c>
      <x:c r="N302" s="231" t="inlineStr">
        <x:is>
          <x:t xml:space="preserve">Samuel; Saul; Israel's Elders</x:t>
        </x:is>
      </x:c>
      <x:c r="O302" s="231" t="inlineStr">
        <x:is>
          <x:t xml:space="preserve">Idea</x:t>
        </x:is>
      </x:c>
      <x:c r="P302" s="231" t="n"/>
      <x:c r="Q302" s="231" t="inlineStr">
        <x:is>
          <x:t xml:space="preserve">Deferred from the 100-card first-pass active set; reconsider in a later expansion/deep-catalog pass.</x:t>
        </x:is>
      </x:c>
      <x:c r="R302" s="231" t="n"/>
      <x:c r="S302" s="231" t="n"/>
      <x:c r="T302" s="231" t="n"/>
      <x:c r="U302" s="205" t="n"/>
    </x:row>
    <x:row r="303" s="202" customFormat="1" ht="25.5" customHeight="1">
      <x:c r="A303" s="231" t="inlineStr">
        <x:is>
          <x:t xml:space="preserve">Biblical Events</x:t>
        </x:is>
      </x:c>
      <x:c r="B303" s="231" t="inlineStr">
        <x:is>
          <x:t xml:space="preserve">BE-112</x:t>
        </x:is>
      </x:c>
      <x:c r="C303" s="231" t="inlineStr">
        <x:is>
          <x:t xml:space="preserve">Saul Anointed King</x:t>
        </x:is>
      </x:c>
      <x:c r="D303" s="231" t="inlineStr">
        <x:is>
          <x:t xml:space="preserve">Scripture</x:t>
        </x:is>
      </x:c>
      <x:c r="E303" s="231" t="inlineStr">
        <x:is>
          <x:t xml:space="preserve">Biblical Events — Shared Canon</x:t>
        </x:is>
      </x:c>
      <x:c r="F303" s="231" t="inlineStr">
        <x:is>
          <x:t xml:space="preserve">Event</x:t>
        </x:is>
      </x:c>
      <x:c r="G303" s="231" t="inlineStr">
        <x:is>
          <x:t xml:space="preserve">Samuel privately and publicly identifies Saul as Israel's first king.</x:t>
        </x:is>
      </x:c>
      <x:c r="H303" s="231" t="n">
        <x:v>4</x:v>
      </x:c>
      <x:c r="I303" s="231" t="inlineStr">
        <x:is>
          <x:t xml:space="preserve">4 — Major</x:t>
        </x:is>
      </x:c>
      <x:c r="J303" s="231" t="inlineStr">
        <x:is>
          <x:t xml:space="preserve">High</x:t>
        </x:is>
      </x:c>
      <x:c r="K303" s="231" t="inlineStr">
        <x:is>
          <x:t xml:space="preserve">Rare</x:t>
        </x:is>
      </x:c>
      <x:c r="L303" s="231" t="inlineStr">
        <x:is>
          <x:t xml:space="preserve">No</x:t>
        </x:is>
      </x:c>
      <x:c r="M303" s="231" t="inlineStr">
        <x:is>
          <x:t xml:space="preserve">1 Samuel 9–10 | United monarchy | Shared canon</x:t>
        </x:is>
      </x:c>
      <x:c r="N303" s="231" t="inlineStr">
        <x:is>
          <x:t xml:space="preserve">Saul; Samuel</x:t>
        </x:is>
      </x:c>
      <x:c r="O303" s="231" t="inlineStr">
        <x:is>
          <x:t xml:space="preserve">Idea</x:t>
        </x:is>
      </x:c>
      <x:c r="P303" s="231" t="n"/>
      <x:c r="Q303" s="231" t="inlineStr">
        <x:is>
          <x:t xml:space="preserve">Deferred from the 100-card first-pass active set; reconsider in a later expansion/deep-catalog pass.</x:t>
        </x:is>
      </x:c>
      <x:c r="R303" s="231" t="n"/>
      <x:c r="S303" s="231" t="n"/>
      <x:c r="T303" s="231" t="n"/>
      <x:c r="U303" s="205" t="n"/>
    </x:row>
    <x:row r="304" s="202" customFormat="1" ht="25.5" customHeight="1">
      <x:c r="A304" s="231" t="inlineStr">
        <x:is>
          <x:t xml:space="preserve">Biblical Events</x:t>
        </x:is>
      </x:c>
      <x:c r="B304" s="231" t="inlineStr">
        <x:is>
          <x:t xml:space="preserve">BE-113</x:t>
        </x:is>
      </x:c>
      <x:c r="C304" s="231" t="inlineStr">
        <x:is>
          <x:t xml:space="preserve">Saul's Rejected Sacrifice</x:t>
        </x:is>
      </x:c>
      <x:c r="D304" s="231" t="inlineStr">
        <x:is>
          <x:t xml:space="preserve">Scripture</x:t>
        </x:is>
      </x:c>
      <x:c r="E304" s="231" t="inlineStr">
        <x:is>
          <x:t xml:space="preserve">Biblical Events — Shared Canon</x:t>
        </x:is>
      </x:c>
      <x:c r="F304" s="231" t="inlineStr">
        <x:is>
          <x:t xml:space="preserve">Event</x:t>
        </x:is>
      </x:c>
      <x:c r="G304" s="231" t="inlineStr">
        <x:is>
          <x:t xml:space="preserve">Saul's impatience at Gilgal contributes to Samuel's announcement that his dynasty will not endure.</x:t>
        </x:is>
      </x:c>
      <x:c r="H304" s="231" t="n">
        <x:v>3</x:v>
      </x:c>
      <x:c r="I304" s="231" t="inlineStr">
        <x:is>
          <x:t xml:space="preserve">3 — Significant</x:t>
        </x:is>
      </x:c>
      <x:c r="J304" s="231" t="inlineStr">
        <x:is>
          <x:t xml:space="preserve">High</x:t>
        </x:is>
      </x:c>
      <x:c r="K304" s="231" t="inlineStr">
        <x:is>
          <x:t xml:space="preserve">Uncommon</x:t>
        </x:is>
      </x:c>
      <x:c r="L304" s="231" t="inlineStr">
        <x:is>
          <x:t xml:space="preserve">No</x:t>
        </x:is>
      </x:c>
      <x:c r="M304" s="231" t="inlineStr">
        <x:is>
          <x:t xml:space="preserve">1 Samuel 13 | United monarchy | Shared canon</x:t>
        </x:is>
      </x:c>
      <x:c r="N304" s="231" t="inlineStr">
        <x:is>
          <x:t xml:space="preserve">Saul; Samuel; Jonathan</x:t>
        </x:is>
      </x:c>
      <x:c r="O304" s="231" t="inlineStr">
        <x:is>
          <x:t xml:space="preserve">Idea</x:t>
        </x:is>
      </x:c>
      <x:c r="P304" s="231" t="n"/>
      <x:c r="Q304" s="231" t="inlineStr">
        <x:is>
          <x:t xml:space="preserve">Deferred from the 100-card first-pass active set; reconsider in a later expansion/deep-catalog pass.</x:t>
        </x:is>
      </x:c>
      <x:c r="R304" s="231" t="n"/>
      <x:c r="S304" s="231" t="n"/>
      <x:c r="T304" s="231" t="n"/>
      <x:c r="U304" s="205" t="n"/>
    </x:row>
    <x:row r="305" s="202" customFormat="1" ht="25.5" customHeight="1">
      <x:c r="A305" s="231" t="inlineStr">
        <x:is>
          <x:t xml:space="preserve">Biblical Events</x:t>
        </x:is>
      </x:c>
      <x:c r="B305" s="231" t="inlineStr">
        <x:is>
          <x:t xml:space="preserve">BE-115</x:t>
        </x:is>
      </x:c>
      <x:c r="C305" s="231" t="inlineStr">
        <x:is>
          <x:t xml:space="preserve">Saul Rejected as King</x:t>
        </x:is>
      </x:c>
      <x:c r="D305" s="231" t="inlineStr">
        <x:is>
          <x:t xml:space="preserve">Scripture</x:t>
        </x:is>
      </x:c>
      <x:c r="E305" s="231" t="inlineStr">
        <x:is>
          <x:t xml:space="preserve">Biblical Events — Shared Canon</x:t>
        </x:is>
      </x:c>
      <x:c r="F305" s="231" t="inlineStr">
        <x:is>
          <x:t xml:space="preserve">Event</x:t>
        </x:is>
      </x:c>
      <x:c r="G305" s="231" t="inlineStr">
        <x:is>
          <x:t xml:space="preserve">Samuel confronts Saul after incomplete obedience in the campaign against Amalek.</x:t>
        </x:is>
      </x:c>
      <x:c r="H305" s="231" t="n">
        <x:v>4</x:v>
      </x:c>
      <x:c r="I305" s="231" t="inlineStr">
        <x:is>
          <x:t xml:space="preserve">4 — Major</x:t>
        </x:is>
      </x:c>
      <x:c r="J305" s="231" t="inlineStr">
        <x:is>
          <x:t xml:space="preserve">High</x:t>
        </x:is>
      </x:c>
      <x:c r="K305" s="231" t="inlineStr">
        <x:is>
          <x:t xml:space="preserve">Rare</x:t>
        </x:is>
      </x:c>
      <x:c r="L305" s="231" t="inlineStr">
        <x:is>
          <x:t xml:space="preserve">No</x:t>
        </x:is>
      </x:c>
      <x:c r="M305" s="231" t="inlineStr">
        <x:is>
          <x:t xml:space="preserve">1 Samuel 15 | United monarchy | Shared canon</x:t>
        </x:is>
      </x:c>
      <x:c r="N305" s="231" t="inlineStr">
        <x:is>
          <x:t xml:space="preserve">Saul; Samuel; Agag</x:t>
        </x:is>
      </x:c>
      <x:c r="O305" s="231" t="inlineStr">
        <x:is>
          <x:t xml:space="preserve">Idea</x:t>
        </x:is>
      </x:c>
      <x:c r="P305" s="231" t="n"/>
      <x:c r="Q305" s="231" t="inlineStr">
        <x:is>
          <x:t xml:space="preserve">Deferred from the 100-card first-pass active set; reconsider in a later expansion/deep-catalog pass.</x:t>
        </x:is>
      </x:c>
      <x:c r="R305" s="231" t="n"/>
      <x:c r="S305" s="231" t="n"/>
      <x:c r="T305" s="231" t="n"/>
      <x:c r="U305" s="205" t="n"/>
    </x:row>
    <x:row r="306" s="202" customFormat="1" ht="25.5" customHeight="1">
      <x:c r="A306" s="231" t="inlineStr">
        <x:is>
          <x:t xml:space="preserve">Biblical Events</x:t>
        </x:is>
      </x:c>
      <x:c r="B306" s="231" t="inlineStr">
        <x:is>
          <x:t xml:space="preserve">BE-118</x:t>
        </x:is>
      </x:c>
      <x:c r="C306" s="231" t="inlineStr">
        <x:is>
          <x:t xml:space="preserve">David and Jonathan's Covenant</x:t>
        </x:is>
      </x:c>
      <x:c r="D306" s="231" t="inlineStr">
        <x:is>
          <x:t xml:space="preserve">Scripture</x:t>
        </x:is>
      </x:c>
      <x:c r="E306" s="231" t="inlineStr">
        <x:is>
          <x:t xml:space="preserve">Biblical Events — Shared Canon</x:t>
        </x:is>
      </x:c>
      <x:c r="F306" s="231" t="inlineStr">
        <x:is>
          <x:t xml:space="preserve">Event</x:t>
        </x:is>
      </x:c>
      <x:c r="G306" s="231" t="inlineStr">
        <x:is>
          <x:t xml:space="preserve">Highlights loyal friendship and covenant commitment amid Saul's hostility.</x:t>
        </x:is>
      </x:c>
      <x:c r="H306" s="231" t="n">
        <x:v>4</x:v>
      </x:c>
      <x:c r="I306" s="231" t="inlineStr">
        <x:is>
          <x:t xml:space="preserve">4 — Major</x:t>
        </x:is>
      </x:c>
      <x:c r="J306" s="231" t="inlineStr">
        <x:is>
          <x:t xml:space="preserve">High</x:t>
        </x:is>
      </x:c>
      <x:c r="K306" s="231" t="inlineStr">
        <x:is>
          <x:t xml:space="preserve">Rare</x:t>
        </x:is>
      </x:c>
      <x:c r="L306" s="231" t="inlineStr">
        <x:is>
          <x:t xml:space="preserve">No</x:t>
        </x:is>
      </x:c>
      <x:c r="M306" s="231" t="inlineStr">
        <x:is>
          <x:t xml:space="preserve">1 Samuel 18:1–4; 20 | United monarchy | Shared canon</x:t>
        </x:is>
      </x:c>
      <x:c r="N306" s="231" t="inlineStr">
        <x:is>
          <x:t xml:space="preserve">David; Jonathan; Saul</x:t>
        </x:is>
      </x:c>
      <x:c r="O306" s="231" t="inlineStr">
        <x:is>
          <x:t xml:space="preserve">Idea</x:t>
        </x:is>
      </x:c>
      <x:c r="P306" s="231" t="n"/>
      <x:c r="Q306" s="231" t="inlineStr">
        <x:is>
          <x:t xml:space="preserve">Deferred from the 100-card first-pass active set; reconsider in a later expansion/deep-catalog pass.</x:t>
        </x:is>
      </x:c>
      <x:c r="R306" s="231" t="n"/>
      <x:c r="S306" s="231" t="n"/>
      <x:c r="T306" s="231" t="n"/>
      <x:c r="U306" s="205" t="n"/>
    </x:row>
    <x:row r="307" s="202" customFormat="1" ht="25.5" customHeight="1">
      <x:c r="A307" s="231" t="inlineStr">
        <x:is>
          <x:t xml:space="preserve">Biblical Events</x:t>
        </x:is>
      </x:c>
      <x:c r="B307" s="231" t="inlineStr">
        <x:is>
          <x:t xml:space="preserve">BE-120</x:t>
        </x:is>
      </x:c>
      <x:c r="C307" s="231" t="inlineStr">
        <x:is>
          <x:t xml:space="preserve">David Spares Saul in the Camp</x:t>
        </x:is>
      </x:c>
      <x:c r="D307" s="231" t="inlineStr">
        <x:is>
          <x:t xml:space="preserve">Scripture</x:t>
        </x:is>
      </x:c>
      <x:c r="E307" s="231" t="inlineStr">
        <x:is>
          <x:t xml:space="preserve">Biblical Events — Shared Canon</x:t>
        </x:is>
      </x:c>
      <x:c r="F307" s="231" t="inlineStr">
        <x:is>
          <x:t xml:space="preserve">Event</x:t>
        </x:is>
      </x:c>
      <x:c r="G307" s="231" t="inlineStr">
        <x:is>
          <x:t xml:space="preserve">A second account of David refusing to seize the throne through violence against Saul.</x:t>
        </x:is>
      </x:c>
      <x:c r="H307" s="231" t="n">
        <x:v>3</x:v>
      </x:c>
      <x:c r="I307" s="231" t="inlineStr">
        <x:is>
          <x:t xml:space="preserve">3 — Significant</x:t>
        </x:is>
      </x:c>
      <x:c r="J307" s="231" t="inlineStr">
        <x:is>
          <x:t xml:space="preserve">High</x:t>
        </x:is>
      </x:c>
      <x:c r="K307" s="231" t="inlineStr">
        <x:is>
          <x:t xml:space="preserve">Uncommon</x:t>
        </x:is>
      </x:c>
      <x:c r="L307" s="231" t="inlineStr">
        <x:is>
          <x:t xml:space="preserve">No</x:t>
        </x:is>
      </x:c>
      <x:c r="M307" s="231" t="inlineStr">
        <x:is>
          <x:t xml:space="preserve">1 Samuel 26 | United monarchy | Shared canon</x:t>
        </x:is>
      </x:c>
      <x:c r="N307" s="231" t="inlineStr">
        <x:is>
          <x:t xml:space="preserve">David; Saul; Abishai</x:t>
        </x:is>
      </x:c>
      <x:c r="O307" s="231" t="inlineStr">
        <x:is>
          <x:t xml:space="preserve">Idea</x:t>
        </x:is>
      </x:c>
      <x:c r="P307" s="231" t="n"/>
      <x:c r="Q307" s="231" t="inlineStr">
        <x:is>
          <x:t xml:space="preserve">Deferred from the 100-card first-pass active set; reconsider in a later expansion/deep-catalog pass.</x:t>
        </x:is>
      </x:c>
      <x:c r="R307" s="231" t="n"/>
      <x:c r="S307" s="231" t="n"/>
      <x:c r="T307" s="231" t="n"/>
      <x:c r="U307" s="205" t="n"/>
    </x:row>
    <x:row r="308" s="202" customFormat="1" ht="25.5" customHeight="1">
      <x:c r="A308" s="231" t="inlineStr">
        <x:is>
          <x:t xml:space="preserve">Biblical Events</x:t>
        </x:is>
      </x:c>
      <x:c r="B308" s="231" t="inlineStr">
        <x:is>
          <x:t xml:space="preserve">BE-121</x:t>
        </x:is>
      </x:c>
      <x:c r="C308" s="231" t="inlineStr">
        <x:is>
          <x:t xml:space="preserve">Death of Saul and Jonathan</x:t>
        </x:is>
      </x:c>
      <x:c r="D308" s="231" t="inlineStr">
        <x:is>
          <x:t xml:space="preserve">Scripture</x:t>
        </x:is>
      </x:c>
      <x:c r="E308" s="231" t="inlineStr">
        <x:is>
          <x:t xml:space="preserve">Biblical Events — Shared Canon</x:t>
        </x:is>
      </x:c>
      <x:c r="F308" s="231" t="inlineStr">
        <x:is>
          <x:t xml:space="preserve">Event</x:t>
        </x:is>
      </x:c>
      <x:c r="G308" s="231" t="inlineStr">
        <x:is>
          <x:t xml:space="preserve">Ends Saul's reign and Jonathan's life, followed by David's lament.</x:t>
        </x:is>
      </x:c>
      <x:c r="H308" s="231" t="n">
        <x:v>4</x:v>
      </x:c>
      <x:c r="I308" s="231" t="inlineStr">
        <x:is>
          <x:t xml:space="preserve">4 — Major</x:t>
        </x:is>
      </x:c>
      <x:c r="J308" s="231" t="inlineStr">
        <x:is>
          <x:t xml:space="preserve">High</x:t>
        </x:is>
      </x:c>
      <x:c r="K308" s="231" t="inlineStr">
        <x:is>
          <x:t xml:space="preserve">Rare</x:t>
        </x:is>
      </x:c>
      <x:c r="L308" s="231" t="inlineStr">
        <x:is>
          <x:t xml:space="preserve">No</x:t>
        </x:is>
      </x:c>
      <x:c r="M308" s="231" t="inlineStr">
        <x:is>
          <x:t xml:space="preserve">1 Samuel 31; 2 Samuel 1 | United monarchy | Shared canon</x:t>
        </x:is>
      </x:c>
      <x:c r="N308" s="231" t="inlineStr">
        <x:is>
          <x:t xml:space="preserve">Saul; Jonathan; David; Philistines</x:t>
        </x:is>
      </x:c>
      <x:c r="O308" s="231" t="inlineStr">
        <x:is>
          <x:t xml:space="preserve">Idea</x:t>
        </x:is>
      </x:c>
      <x:c r="P308" s="231" t="n"/>
      <x:c r="Q308" s="231" t="inlineStr">
        <x:is>
          <x:t xml:space="preserve">Deferred from the 100-card first-pass active set; reconsider in a later expansion/deep-catalog pass.</x:t>
        </x:is>
      </x:c>
      <x:c r="R308" s="231" t="n"/>
      <x:c r="S308" s="231" t="n"/>
      <x:c r="T308" s="231" t="n"/>
      <x:c r="U308" s="205" t="n"/>
    </x:row>
    <x:row r="309" s="202" customFormat="1" ht="25.5" customHeight="1">
      <x:c r="A309" s="231" t="inlineStr">
        <x:is>
          <x:t xml:space="preserve">Biblical Events</x:t>
        </x:is>
      </x:c>
      <x:c r="B309" s="231" t="inlineStr">
        <x:is>
          <x:t xml:space="preserve">BE-122</x:t>
        </x:is>
      </x:c>
      <x:c r="C309" s="231" t="inlineStr">
        <x:is>
          <x:t xml:space="preserve">David Becomes King over Judah</x:t>
        </x:is>
      </x:c>
      <x:c r="D309" s="231" t="inlineStr">
        <x:is>
          <x:t xml:space="preserve">Scripture</x:t>
        </x:is>
      </x:c>
      <x:c r="E309" s="231" t="inlineStr">
        <x:is>
          <x:t xml:space="preserve">Biblical Events — Shared Canon</x:t>
        </x:is>
      </x:c>
      <x:c r="F309" s="231" t="inlineStr">
        <x:is>
          <x:t xml:space="preserve">Event</x:t>
        </x:is>
      </x:c>
      <x:c r="G309" s="231" t="inlineStr">
        <x:is>
          <x:t xml:space="preserve">David is anointed king at Hebron while Saul's house retains northern support.</x:t>
        </x:is>
      </x:c>
      <x:c r="H309" s="231" t="n">
        <x:v>3</x:v>
      </x:c>
      <x:c r="I309" s="231" t="inlineStr">
        <x:is>
          <x:t xml:space="preserve">3 — Significant</x:t>
        </x:is>
      </x:c>
      <x:c r="J309" s="231" t="inlineStr">
        <x:is>
          <x:t xml:space="preserve">High</x:t>
        </x:is>
      </x:c>
      <x:c r="K309" s="231" t="inlineStr">
        <x:is>
          <x:t xml:space="preserve">Uncommon</x:t>
        </x:is>
      </x:c>
      <x:c r="L309" s="231" t="inlineStr">
        <x:is>
          <x:t xml:space="preserve">No</x:t>
        </x:is>
      </x:c>
      <x:c r="M309" s="231" t="inlineStr">
        <x:is>
          <x:t xml:space="preserve">2 Samuel 2 | United monarchy | Shared canon</x:t>
        </x:is>
      </x:c>
      <x:c r="N309" s="231" t="inlineStr">
        <x:is>
          <x:t xml:space="preserve">David; Abner; Ish-bosheth; Hebron</x:t>
        </x:is>
      </x:c>
      <x:c r="O309" s="231" t="inlineStr">
        <x:is>
          <x:t xml:space="preserve">Idea</x:t>
        </x:is>
      </x:c>
      <x:c r="P309" s="231" t="n"/>
      <x:c r="Q309" s="231" t="inlineStr">
        <x:is>
          <x:t xml:space="preserve">Deferred from the 100-card first-pass active set; reconsider in a later expansion/deep-catalog pass.</x:t>
        </x:is>
      </x:c>
      <x:c r="R309" s="231" t="n"/>
      <x:c r="S309" s="231" t="n"/>
      <x:c r="T309" s="231" t="n"/>
      <x:c r="U309" s="205" t="n"/>
    </x:row>
    <x:row r="310" s="202" customFormat="1" ht="25.5" customHeight="1">
      <x:c r="A310" s="231" t="inlineStr">
        <x:is>
          <x:t xml:space="preserve">Biblical Events</x:t>
        </x:is>
      </x:c>
      <x:c r="B310" s="231" t="inlineStr">
        <x:is>
          <x:t xml:space="preserve">BE-123</x:t>
        </x:is>
      </x:c>
      <x:c r="C310" s="231" t="inlineStr">
        <x:is>
          <x:t xml:space="preserve">David Becomes King over All Israel</x:t>
        </x:is>
      </x:c>
      <x:c r="D310" s="231" t="inlineStr">
        <x:is>
          <x:t xml:space="preserve">Scripture</x:t>
        </x:is>
      </x:c>
      <x:c r="E310" s="231" t="inlineStr">
        <x:is>
          <x:t xml:space="preserve">Biblical Events — Shared Canon</x:t>
        </x:is>
      </x:c>
      <x:c r="F310" s="231" t="inlineStr">
        <x:is>
          <x:t xml:space="preserve">Event</x:t>
        </x:is>
      </x:c>
      <x:c r="G310" s="231" t="inlineStr">
        <x:is>
          <x:t xml:space="preserve">The tribes acknowledge David as king, unifying the monarchy.</x:t>
        </x:is>
      </x:c>
      <x:c r="H310" s="231" t="n">
        <x:v>5</x:v>
      </x:c>
      <x:c r="I310" s="231" t="inlineStr">
        <x:is>
          <x:t xml:space="preserve">5 — Foundational</x:t>
        </x:is>
      </x:c>
      <x:c r="J310" s="231" t="inlineStr">
        <x:is>
          <x:t xml:space="preserve">High</x:t>
        </x:is>
      </x:c>
      <x:c r="K310" s="231" t="inlineStr">
        <x:is>
          <x:t xml:space="preserve">Extraordinary</x:t>
        </x:is>
      </x:c>
      <x:c r="L310" s="231" t="inlineStr">
        <x:is>
          <x:t xml:space="preserve">No</x:t>
        </x:is>
      </x:c>
      <x:c r="M310" s="231" t="inlineStr">
        <x:is>
          <x:t xml:space="preserve">2 Samuel 5:1–5 | United monarchy | Shared canon</x:t>
        </x:is>
      </x:c>
      <x:c r="N310" s="231" t="inlineStr">
        <x:is>
          <x:t xml:space="preserve">David; Tribes of Israel; Hebron</x:t>
        </x:is>
      </x:c>
      <x:c r="O310" s="231" t="inlineStr">
        <x:is>
          <x:t xml:space="preserve">Idea</x:t>
        </x:is>
      </x:c>
      <x:c r="P310" s="231" t="n"/>
      <x:c r="Q310" s="231" t="inlineStr">
        <x:is>
          <x:t xml:space="preserve">Deferred from the 100-card first-pass active set; reconsider in a later expansion/deep-catalog pass.</x:t>
        </x:is>
      </x:c>
      <x:c r="R310" s="231" t="n"/>
      <x:c r="S310" s="231" t="n"/>
      <x:c r="T310" s="231" t="n"/>
      <x:c r="U310" s="205" t="n"/>
    </x:row>
    <x:row r="311" s="202" customFormat="1" ht="25.5" customHeight="1">
      <x:c r="A311" s="231" t="inlineStr">
        <x:is>
          <x:t xml:space="preserve">Biblical Events</x:t>
        </x:is>
      </x:c>
      <x:c r="B311" s="231" t="inlineStr">
        <x:is>
          <x:t xml:space="preserve">BE-124</x:t>
        </x:is>
      </x:c>
      <x:c r="C311" s="231" t="inlineStr">
        <x:is>
          <x:t xml:space="preserve">David Captures Jerusalem</x:t>
        </x:is>
      </x:c>
      <x:c r="D311" s="231" t="inlineStr">
        <x:is>
          <x:t xml:space="preserve">Scripture</x:t>
        </x:is>
      </x:c>
      <x:c r="E311" s="231" t="inlineStr">
        <x:is>
          <x:t xml:space="preserve">Biblical Events — Shared Canon</x:t>
        </x:is>
      </x:c>
      <x:c r="F311" s="231" t="inlineStr">
        <x:is>
          <x:t xml:space="preserve">Event</x:t>
        </x:is>
      </x:c>
      <x:c r="G311" s="231" t="inlineStr">
        <x:is>
          <x:t xml:space="preserve">David takes the Jebusite stronghold and establishes Jerusalem as his capital.</x:t>
        </x:is>
      </x:c>
      <x:c r="H311" s="231" t="n">
        <x:v>5</x:v>
      </x:c>
      <x:c r="I311" s="231" t="inlineStr">
        <x:is>
          <x:t xml:space="preserve">5 — Foundational</x:t>
        </x:is>
      </x:c>
      <x:c r="J311" s="231" t="inlineStr">
        <x:is>
          <x:t xml:space="preserve">Exceptional</x:t>
        </x:is>
      </x:c>
      <x:c r="K311" s="231" t="inlineStr">
        <x:is>
          <x:t xml:space="preserve">Extraordinary</x:t>
        </x:is>
      </x:c>
      <x:c r="L311" s="231" t="inlineStr">
        <x:is>
          <x:t xml:space="preserve">Yes</x:t>
        </x:is>
      </x:c>
      <x:c r="M311" s="231" t="inlineStr">
        <x:is>
          <x:t xml:space="preserve">2 Samuel 5:6–12 | United monarchy | Shared canon</x:t>
        </x:is>
      </x:c>
      <x:c r="N311" s="231" t="inlineStr">
        <x:is>
          <x:t xml:space="preserve">David; Jerusalem; Zion</x:t>
        </x:is>
      </x:c>
      <x:c r="O311" s="231" t="inlineStr">
        <x:is>
          <x:t xml:space="preserve">Idea</x:t>
        </x:is>
      </x:c>
      <x:c r="P311" s="231" t="n"/>
      <x:c r="Q311" s="231" t="inlineStr">
        <x:is>
          <x:t xml:space="preserve">Deferred from the 100-card first-pass active set; reconsider in a later expansion/deep-catalog pass.</x:t>
        </x:is>
      </x:c>
      <x:c r="R311" s="231" t="n"/>
      <x:c r="S311" s="231" t="n"/>
      <x:c r="T311" s="231" t="n"/>
      <x:c r="U311" s="205" t="n"/>
    </x:row>
    <x:row r="312" s="202" customFormat="1" ht="25.5" customHeight="1">
      <x:c r="A312" s="231" t="inlineStr">
        <x:is>
          <x:t xml:space="preserve">Biblical Events</x:t>
        </x:is>
      </x:c>
      <x:c r="B312" s="231" t="inlineStr">
        <x:is>
          <x:t xml:space="preserve">BE-129</x:t>
        </x:is>
      </x:c>
      <x:c r="C312" s="231" t="inlineStr">
        <x:is>
          <x:t xml:space="preserve">Absalom's Rebellion</x:t>
        </x:is>
      </x:c>
      <x:c r="D312" s="231" t="inlineStr">
        <x:is>
          <x:t xml:space="preserve">Scripture</x:t>
        </x:is>
      </x:c>
      <x:c r="E312" s="231" t="inlineStr">
        <x:is>
          <x:t xml:space="preserve">Biblical Events — Shared Canon</x:t>
        </x:is>
      </x:c>
      <x:c r="F312" s="231" t="inlineStr">
        <x:is>
          <x:t xml:space="preserve">Event</x:t>
        </x:is>
      </x:c>
      <x:c r="G312" s="231" t="inlineStr">
        <x:is>
          <x:t xml:space="preserve">David's son seizes political momentum and forces the king to flee Jerusalem.</x:t>
        </x:is>
      </x:c>
      <x:c r="H312" s="231" t="n">
        <x:v>4</x:v>
      </x:c>
      <x:c r="I312" s="231" t="inlineStr">
        <x:is>
          <x:t xml:space="preserve">4 — Major</x:t>
        </x:is>
      </x:c>
      <x:c r="J312" s="231" t="inlineStr">
        <x:is>
          <x:t xml:space="preserve">Exceptional</x:t>
        </x:is>
      </x:c>
      <x:c r="K312" s="231" t="inlineStr">
        <x:is>
          <x:t xml:space="preserve">Rare</x:t>
        </x:is>
      </x:c>
      <x:c r="L312" s="231" t="inlineStr">
        <x:is>
          <x:t xml:space="preserve">Yes</x:t>
        </x:is>
      </x:c>
      <x:c r="M312" s="231" t="inlineStr">
        <x:is>
          <x:t xml:space="preserve">2 Samuel 15–18 | United monarchy | Shared canon</x:t>
        </x:is>
      </x:c>
      <x:c r="N312" s="231" t="inlineStr">
        <x:is>
          <x:t xml:space="preserve">David; Absalom; Joab; Jerusalem</x:t>
        </x:is>
      </x:c>
      <x:c r="O312" s="231" t="inlineStr">
        <x:is>
          <x:t xml:space="preserve">Idea</x:t>
        </x:is>
      </x:c>
      <x:c r="P312" s="231" t="n"/>
      <x:c r="Q312" s="231" t="inlineStr">
        <x:is>
          <x:t xml:space="preserve">Deferred from the 100-card first-pass active set; reconsider in a later expansion/deep-catalog pass.</x:t>
        </x:is>
      </x:c>
      <x:c r="R312" s="231" t="n"/>
      <x:c r="S312" s="231" t="n"/>
      <x:c r="T312" s="231" t="n"/>
      <x:c r="U312" s="205" t="n"/>
    </x:row>
    <x:row r="313" s="202" customFormat="1" ht="25.5" customHeight="1">
      <x:c r="A313" s="231" t="inlineStr">
        <x:is>
          <x:t xml:space="preserve">Biblical Events</x:t>
        </x:is>
      </x:c>
      <x:c r="B313" s="231" t="inlineStr">
        <x:is>
          <x:t xml:space="preserve">BE-131</x:t>
        </x:is>
      </x:c>
      <x:c r="C313" s="231" t="inlineStr">
        <x:is>
          <x:t xml:space="preserve">Solomon Asks for Wisdom</x:t>
        </x:is>
      </x:c>
      <x:c r="D313" s="231" t="inlineStr">
        <x:is>
          <x:t xml:space="preserve">Scripture</x:t>
        </x:is>
      </x:c>
      <x:c r="E313" s="231" t="inlineStr">
        <x:is>
          <x:t xml:space="preserve">Biblical Events — Shared Canon</x:t>
        </x:is>
      </x:c>
      <x:c r="F313" s="231" t="inlineStr">
        <x:is>
          <x:t xml:space="preserve">Event</x:t>
        </x:is>
      </x:c>
      <x:c r="G313" s="231" t="inlineStr">
        <x:is>
          <x:t xml:space="preserve">Solomon asks for discernment rather than wealth or long life.</x:t>
        </x:is>
      </x:c>
      <x:c r="H313" s="231" t="n">
        <x:v>4</x:v>
      </x:c>
      <x:c r="I313" s="231" t="inlineStr">
        <x:is>
          <x:t xml:space="preserve">4 — Major</x:t>
        </x:is>
      </x:c>
      <x:c r="J313" s="231" t="inlineStr">
        <x:is>
          <x:t xml:space="preserve">Exceptional</x:t>
        </x:is>
      </x:c>
      <x:c r="K313" s="231" t="inlineStr">
        <x:is>
          <x:t xml:space="preserve">Rare</x:t>
        </x:is>
      </x:c>
      <x:c r="L313" s="231" t="inlineStr">
        <x:is>
          <x:t xml:space="preserve">Maybe</x:t>
        </x:is>
      </x:c>
      <x:c r="M313" s="231" t="inlineStr">
        <x:is>
          <x:t xml:space="preserve">1 Kings 3:3–15 | United monarchy | Shared canon</x:t>
        </x:is>
      </x:c>
      <x:c r="N313" s="231" t="inlineStr">
        <x:is>
          <x:t xml:space="preserve">Solomon; Gibeon; Wisdom</x:t>
        </x:is>
      </x:c>
      <x:c r="O313" s="231" t="inlineStr">
        <x:is>
          <x:t xml:space="preserve">Idea</x:t>
        </x:is>
      </x:c>
      <x:c r="P313" s="231" t="n"/>
      <x:c r="Q313" s="231" t="inlineStr">
        <x:is>
          <x:t xml:space="preserve">Deferred from the 100-card first-pass active set; reconsider in a later expansion/deep-catalog pass.</x:t>
        </x:is>
      </x:c>
      <x:c r="R313" s="231" t="n"/>
      <x:c r="S313" s="231" t="n"/>
      <x:c r="T313" s="231" t="n"/>
      <x:c r="U313" s="205" t="n"/>
    </x:row>
    <x:row r="314" s="202" customFormat="1" ht="25.5" customHeight="1">
      <x:c r="A314" s="231" t="inlineStr">
        <x:is>
          <x:t xml:space="preserve">Biblical Events</x:t>
        </x:is>
      </x:c>
      <x:c r="B314" s="231" t="inlineStr">
        <x:is>
          <x:t xml:space="preserve">BE-132</x:t>
        </x:is>
      </x:c>
      <x:c r="C314" s="231" t="inlineStr">
        <x:is>
          <x:t xml:space="preserve">Judgment of Solomon</x:t>
        </x:is>
      </x:c>
      <x:c r="D314" s="231" t="inlineStr">
        <x:is>
          <x:t xml:space="preserve">Scripture</x:t>
        </x:is>
      </x:c>
      <x:c r="E314" s="231" t="inlineStr">
        <x:is>
          <x:t xml:space="preserve">Biblical Events — Shared Canon</x:t>
        </x:is>
      </x:c>
      <x:c r="F314" s="231" t="inlineStr">
        <x:is>
          <x:t xml:space="preserve">Event</x:t>
        </x:is>
      </x:c>
      <x:c r="G314" s="231" t="inlineStr">
        <x:is>
          <x:t xml:space="preserve">The famous dispute over two mothers publicly demonstrates Solomon's judicial wisdom.</x:t>
        </x:is>
      </x:c>
      <x:c r="H314" s="231" t="n">
        <x:v>4</x:v>
      </x:c>
      <x:c r="I314" s="231" t="inlineStr">
        <x:is>
          <x:t xml:space="preserve">4 — Major</x:t>
        </x:is>
      </x:c>
      <x:c r="J314" s="231" t="inlineStr">
        <x:is>
          <x:t xml:space="preserve">High</x:t>
        </x:is>
      </x:c>
      <x:c r="K314" s="231" t="inlineStr">
        <x:is>
          <x:t xml:space="preserve">Rare</x:t>
        </x:is>
      </x:c>
      <x:c r="L314" s="231" t="inlineStr">
        <x:is>
          <x:t xml:space="preserve">No</x:t>
        </x:is>
      </x:c>
      <x:c r="M314" s="231" t="inlineStr">
        <x:is>
          <x:t xml:space="preserve">1 Kings 3:16–28 | United monarchy | Shared canon</x:t>
        </x:is>
      </x:c>
      <x:c r="N314" s="231" t="inlineStr">
        <x:is>
          <x:t xml:space="preserve">Solomon; Wisdom</x:t>
        </x:is>
      </x:c>
      <x:c r="O314" s="231" t="inlineStr">
        <x:is>
          <x:t xml:space="preserve">Idea</x:t>
        </x:is>
      </x:c>
      <x:c r="P314" s="231" t="n"/>
      <x:c r="Q314" s="231" t="inlineStr">
        <x:is>
          <x:t xml:space="preserve">Deferred from the 100-card first-pass active set; reconsider in a later expansion/deep-catalog pass.</x:t>
        </x:is>
      </x:c>
      <x:c r="R314" s="231" t="n"/>
      <x:c r="S314" s="231" t="n"/>
      <x:c r="T314" s="231" t="n"/>
      <x:c r="U314" s="205" t="n"/>
    </x:row>
    <x:row r="315" s="202" customFormat="1" ht="25.5" customHeight="1">
      <x:c r="A315" s="231" t="inlineStr">
        <x:is>
          <x:t xml:space="preserve">Biblical Events</x:t>
        </x:is>
      </x:c>
      <x:c r="B315" s="231" t="inlineStr">
        <x:is>
          <x:t xml:space="preserve">BE-135</x:t>
        </x:is>
      </x:c>
      <x:c r="C315" s="231" t="inlineStr">
        <x:is>
          <x:t xml:space="preserve">Queen of Sheba Visits Solomon</x:t>
        </x:is>
      </x:c>
      <x:c r="D315" s="231" t="inlineStr">
        <x:is>
          <x:t xml:space="preserve">Scripture</x:t>
        </x:is>
      </x:c>
      <x:c r="E315" s="231" t="inlineStr">
        <x:is>
          <x:t xml:space="preserve">Biblical Events — Shared Canon</x:t>
        </x:is>
      </x:c>
      <x:c r="F315" s="231" t="inlineStr">
        <x:is>
          <x:t xml:space="preserve">Event</x:t>
        </x:is>
      </x:c>
      <x:c r="G315" s="231" t="inlineStr">
        <x:is>
          <x:t xml:space="preserve">A foreign queen tests Solomon's wisdom and marvels at his kingdom.</x:t>
        </x:is>
      </x:c>
      <x:c r="H315" s="231" t="n">
        <x:v>3</x:v>
      </x:c>
      <x:c r="I315" s="231" t="inlineStr">
        <x:is>
          <x:t xml:space="preserve">3 — Significant</x:t>
        </x:is>
      </x:c>
      <x:c r="J315" s="231" t="inlineStr">
        <x:is>
          <x:t xml:space="preserve">Exceptional</x:t>
        </x:is>
      </x:c>
      <x:c r="K315" s="231" t="inlineStr">
        <x:is>
          <x:t xml:space="preserve">Uncommon</x:t>
        </x:is>
      </x:c>
      <x:c r="L315" s="231" t="inlineStr">
        <x:is>
          <x:t xml:space="preserve">No</x:t>
        </x:is>
      </x:c>
      <x:c r="M315" s="231" t="inlineStr">
        <x:is>
          <x:t xml:space="preserve">1 Kings 10:1–13 | United monarchy | Shared canon</x:t>
        </x:is>
      </x:c>
      <x:c r="N315" s="231" t="inlineStr">
        <x:is>
          <x:t xml:space="preserve">Solomon; Queen of Sheba; Jerusalem</x:t>
        </x:is>
      </x:c>
      <x:c r="O315" s="231" t="inlineStr">
        <x:is>
          <x:t xml:space="preserve">Idea</x:t>
        </x:is>
      </x:c>
      <x:c r="P315" s="231" t="n"/>
      <x:c r="Q315" s="231" t="inlineStr">
        <x:is>
          <x:t xml:space="preserve">Deferred from the 100-card first-pass active set; reconsider in a later expansion/deep-catalog pass.</x:t>
        </x:is>
      </x:c>
      <x:c r="R315" s="231" t="n"/>
      <x:c r="S315" s="231" t="n"/>
      <x:c r="T315" s="231" t="n"/>
      <x:c r="U315" s="205" t="n"/>
    </x:row>
    <x:row r="316" s="202" customFormat="1" ht="25.5" customHeight="1">
      <x:c r="A316" s="231" t="inlineStr">
        <x:is>
          <x:t xml:space="preserve">Biblical Events</x:t>
        </x:is>
      </x:c>
      <x:c r="B316" s="231" t="inlineStr">
        <x:is>
          <x:t xml:space="preserve">BE-137</x:t>
        </x:is>
      </x:c>
      <x:c r="C316" s="231" t="inlineStr">
        <x:is>
          <x:t xml:space="preserve">Jeroboam's Golden Calves</x:t>
        </x:is>
      </x:c>
      <x:c r="D316" s="231" t="inlineStr">
        <x:is>
          <x:t xml:space="preserve">Scripture</x:t>
        </x:is>
      </x:c>
      <x:c r="E316" s="231" t="inlineStr">
        <x:is>
          <x:t xml:space="preserve">Biblical Events — Shared Canon</x:t>
        </x:is>
      </x:c>
      <x:c r="F316" s="231" t="inlineStr">
        <x:is>
          <x:t xml:space="preserve">Event</x:t>
        </x:is>
      </x:c>
      <x:c r="G316" s="231" t="inlineStr">
        <x:is>
          <x:t xml:space="preserve">Jeroboam establishes rival sanctuaries at Bethel and Dan with golden calves.</x:t>
        </x:is>
      </x:c>
      <x:c r="H316" s="231" t="n">
        <x:v>4</x:v>
      </x:c>
      <x:c r="I316" s="231" t="inlineStr">
        <x:is>
          <x:t xml:space="preserve">4 — Major</x:t>
        </x:is>
      </x:c>
      <x:c r="J316" s="231" t="inlineStr">
        <x:is>
          <x:t xml:space="preserve">Exceptional</x:t>
        </x:is>
      </x:c>
      <x:c r="K316" s="231" t="inlineStr">
        <x:is>
          <x:t xml:space="preserve">Rare</x:t>
        </x:is>
      </x:c>
      <x:c r="L316" s="231" t="inlineStr">
        <x:is>
          <x:t xml:space="preserve">No</x:t>
        </x:is>
      </x:c>
      <x:c r="M316" s="231" t="inlineStr">
        <x:is>
          <x:t xml:space="preserve">1 Kings 12:25–33 | Divided monarchy | Shared canon</x:t>
        </x:is>
      </x:c>
      <x:c r="N316" s="231" t="inlineStr">
        <x:is>
          <x:t xml:space="preserve">Jeroboam I; Bethel; Dan</x:t>
        </x:is>
      </x:c>
      <x:c r="O316" s="231" t="inlineStr">
        <x:is>
          <x:t xml:space="preserve">Idea</x:t>
        </x:is>
      </x:c>
      <x:c r="P316" s="231" t="n"/>
      <x:c r="Q316" s="231" t="inlineStr">
        <x:is>
          <x:t xml:space="preserve">Deferred from the 100-card first-pass active set; reconsider in a later expansion/deep-catalog pass.</x:t>
        </x:is>
      </x:c>
      <x:c r="R316" s="231" t="n"/>
      <x:c r="S316" s="231" t="n"/>
      <x:c r="T316" s="231" t="n"/>
      <x:c r="U316" s="205" t="n"/>
    </x:row>
    <x:row r="317" s="202" customFormat="1" ht="25.5" customHeight="1">
      <x:c r="A317" s="231" t="inlineStr">
        <x:is>
          <x:t xml:space="preserve">Biblical Events</x:t>
        </x:is>
      </x:c>
      <x:c r="B317" s="231" t="inlineStr">
        <x:is>
          <x:t xml:space="preserve">BE-138</x:t>
        </x:is>
      </x:c>
      <x:c r="C317" s="231" t="inlineStr">
        <x:is>
          <x:t xml:space="preserve">Elijah Fed by Ravens</x:t>
        </x:is>
      </x:c>
      <x:c r="D317" s="231" t="inlineStr">
        <x:is>
          <x:t xml:space="preserve">Scripture</x:t>
        </x:is>
      </x:c>
      <x:c r="E317" s="231" t="inlineStr">
        <x:is>
          <x:t xml:space="preserve">Biblical Events — Shared Canon</x:t>
        </x:is>
      </x:c>
      <x:c r="F317" s="231" t="inlineStr">
        <x:is>
          <x:t xml:space="preserve">Event</x:t>
        </x:is>
      </x:c>
      <x:c r="G317" s="231" t="inlineStr">
        <x:is>
          <x:t xml:space="preserve">During drought, Elijah is sustained beside the brook Cherith by ravens.</x:t>
        </x:is>
      </x:c>
      <x:c r="H317" s="231" t="n">
        <x:v>3</x:v>
      </x:c>
      <x:c r="I317" s="231" t="inlineStr">
        <x:is>
          <x:t xml:space="preserve">3 — Significant</x:t>
        </x:is>
      </x:c>
      <x:c r="J317" s="231" t="inlineStr">
        <x:is>
          <x:t xml:space="preserve">Exceptional</x:t>
        </x:is>
      </x:c>
      <x:c r="K317" s="231" t="inlineStr">
        <x:is>
          <x:t xml:space="preserve">Uncommon</x:t>
        </x:is>
      </x:c>
      <x:c r="L317" s="231" t="inlineStr">
        <x:is>
          <x:t xml:space="preserve">No</x:t>
        </x:is>
      </x:c>
      <x:c r="M317" s="231" t="inlineStr">
        <x:is>
          <x:t xml:space="preserve">1 Kings 17:1–7 | Divided monarchy | Shared canon</x:t>
        </x:is>
      </x:c>
      <x:c r="N317" s="231" t="inlineStr">
        <x:is>
          <x:t xml:space="preserve">Elijah; Ravens; Drought</x:t>
        </x:is>
      </x:c>
      <x:c r="O317" s="231" t="inlineStr">
        <x:is>
          <x:t xml:space="preserve">Idea</x:t>
        </x:is>
      </x:c>
      <x:c r="P317" s="231" t="n"/>
      <x:c r="Q317" s="231" t="inlineStr">
        <x:is>
          <x:t xml:space="preserve">Deferred from the 100-card first-pass active set; reconsider in a later expansion/deep-catalog pass.</x:t>
        </x:is>
      </x:c>
      <x:c r="R317" s="231" t="n"/>
      <x:c r="S317" s="231" t="n"/>
      <x:c r="T317" s="231" t="n"/>
      <x:c r="U317" s="205" t="n"/>
    </x:row>
    <x:row r="318" s="202" customFormat="1" ht="25.5" customHeight="1">
      <x:c r="A318" s="231" t="inlineStr">
        <x:is>
          <x:t xml:space="preserve">Biblical Events</x:t>
        </x:is>
      </x:c>
      <x:c r="B318" s="231" t="inlineStr">
        <x:is>
          <x:t xml:space="preserve">BE-139</x:t>
        </x:is>
      </x:c>
      <x:c r="C318" s="231" t="inlineStr">
        <x:is>
          <x:t xml:space="preserve">Widow of Zarephath's Flour and Oil</x:t>
        </x:is>
      </x:c>
      <x:c r="D318" s="231" t="inlineStr">
        <x:is>
          <x:t xml:space="preserve">Scripture</x:t>
        </x:is>
      </x:c>
      <x:c r="E318" s="231" t="inlineStr">
        <x:is>
          <x:t xml:space="preserve">Biblical Events — Shared Canon</x:t>
        </x:is>
      </x:c>
      <x:c r="F318" s="231" t="inlineStr">
        <x:is>
          <x:t xml:space="preserve">Event</x:t>
        </x:is>
      </x:c>
      <x:c r="G318" s="231" t="inlineStr">
        <x:is>
          <x:t xml:space="preserve">A widow's small supply is miraculously sustained during famine.</x:t>
        </x:is>
      </x:c>
      <x:c r="H318" s="231" t="n">
        <x:v>3</x:v>
      </x:c>
      <x:c r="I318" s="231" t="inlineStr">
        <x:is>
          <x:t xml:space="preserve">3 — Significant</x:t>
        </x:is>
      </x:c>
      <x:c r="J318" s="231" t="inlineStr">
        <x:is>
          <x:t xml:space="preserve">High</x:t>
        </x:is>
      </x:c>
      <x:c r="K318" s="231" t="inlineStr">
        <x:is>
          <x:t xml:space="preserve">Uncommon</x:t>
        </x:is>
      </x:c>
      <x:c r="L318" s="231" t="inlineStr">
        <x:is>
          <x:t xml:space="preserve">No</x:t>
        </x:is>
      </x:c>
      <x:c r="M318" s="231" t="inlineStr">
        <x:is>
          <x:t xml:space="preserve">1 Kings 17:8–16 | Divided monarchy | Shared canon</x:t>
        </x:is>
      </x:c>
      <x:c r="N318" s="231" t="inlineStr">
        <x:is>
          <x:t xml:space="preserve">Elijah; Widow of Zarephath; Famine</x:t>
        </x:is>
      </x:c>
      <x:c r="O318" s="231" t="inlineStr">
        <x:is>
          <x:t xml:space="preserve">Idea</x:t>
        </x:is>
      </x:c>
      <x:c r="P318" s="231" t="n"/>
      <x:c r="Q318" s="231" t="inlineStr">
        <x:is>
          <x:t xml:space="preserve">Deferred from the 100-card first-pass active set; reconsider in a later expansion/deep-catalog pass.</x:t>
        </x:is>
      </x:c>
      <x:c r="R318" s="231" t="n"/>
      <x:c r="S318" s="231" t="n"/>
      <x:c r="T318" s="231" t="n"/>
      <x:c r="U318" s="205" t="n"/>
    </x:row>
    <x:row r="319" s="202" customFormat="1" ht="25.5" customHeight="1">
      <x:c r="A319" s="231" t="inlineStr">
        <x:is>
          <x:t xml:space="preserve">Biblical Events</x:t>
        </x:is>
      </x:c>
      <x:c r="B319" s="231" t="inlineStr">
        <x:is>
          <x:t xml:space="preserve">BE-140</x:t>
        </x:is>
      </x:c>
      <x:c r="C319" s="231" t="inlineStr">
        <x:is>
          <x:t xml:space="preserve">Elijah Raises the Widow's Son</x:t>
        </x:is>
      </x:c>
      <x:c r="D319" s="231" t="inlineStr">
        <x:is>
          <x:t xml:space="preserve">Scripture</x:t>
        </x:is>
      </x:c>
      <x:c r="E319" s="231" t="inlineStr">
        <x:is>
          <x:t xml:space="preserve">Biblical Events — Shared Canon</x:t>
        </x:is>
      </x:c>
      <x:c r="F319" s="231" t="inlineStr">
        <x:is>
          <x:t xml:space="preserve">Event</x:t>
        </x:is>
      </x:c>
      <x:c r="G319" s="231" t="inlineStr">
        <x:is>
          <x:t xml:space="preserve">Elijah prays and the widow's dead son is restored to life.</x:t>
        </x:is>
      </x:c>
      <x:c r="H319" s="231" t="n">
        <x:v>4</x:v>
      </x:c>
      <x:c r="I319" s="231" t="inlineStr">
        <x:is>
          <x:t xml:space="preserve">4 — Major</x:t>
        </x:is>
      </x:c>
      <x:c r="J319" s="231" t="inlineStr">
        <x:is>
          <x:t xml:space="preserve">Exceptional</x:t>
        </x:is>
      </x:c>
      <x:c r="K319" s="231" t="inlineStr">
        <x:is>
          <x:t xml:space="preserve">Rare</x:t>
        </x:is>
      </x:c>
      <x:c r="L319" s="231" t="inlineStr">
        <x:is>
          <x:t xml:space="preserve">No</x:t>
        </x:is>
      </x:c>
      <x:c r="M319" s="231" t="inlineStr">
        <x:is>
          <x:t xml:space="preserve">1 Kings 17:17–24 | Divided monarchy | Shared canon</x:t>
        </x:is>
      </x:c>
      <x:c r="N319" s="231" t="inlineStr">
        <x:is>
          <x:t xml:space="preserve">Elijah; Widow of Zarephath</x:t>
        </x:is>
      </x:c>
      <x:c r="O319" s="231" t="inlineStr">
        <x:is>
          <x:t xml:space="preserve">Idea</x:t>
        </x:is>
      </x:c>
      <x:c r="P319" s="231" t="n"/>
      <x:c r="Q319" s="231" t="inlineStr">
        <x:is>
          <x:t xml:space="preserve">Deferred from the 100-card first-pass active set; reconsider in a later expansion/deep-catalog pass.</x:t>
        </x:is>
      </x:c>
      <x:c r="R319" s="231" t="n"/>
      <x:c r="S319" s="231" t="n"/>
      <x:c r="T319" s="231" t="n"/>
      <x:c r="U319" s="205" t="n"/>
    </x:row>
    <x:row r="320" s="202" customFormat="1" ht="25.5" customHeight="1">
      <x:c r="A320" s="231" t="inlineStr">
        <x:is>
          <x:t xml:space="preserve">Biblical Events</x:t>
        </x:is>
      </x:c>
      <x:c r="B320" s="231" t="inlineStr">
        <x:is>
          <x:t xml:space="preserve">BE-142</x:t>
        </x:is>
      </x:c>
      <x:c r="C320" s="231" t="inlineStr">
        <x:is>
          <x:t xml:space="preserve">End of Elijah's Drought</x:t>
        </x:is>
      </x:c>
      <x:c r="D320" s="231" t="inlineStr">
        <x:is>
          <x:t xml:space="preserve">Scripture</x:t>
        </x:is>
      </x:c>
      <x:c r="E320" s="231" t="inlineStr">
        <x:is>
          <x:t xml:space="preserve">Biblical Events — Shared Canon</x:t>
        </x:is>
      </x:c>
      <x:c r="F320" s="231" t="inlineStr">
        <x:is>
          <x:t xml:space="preserve">Event</x:t>
        </x:is>
      </x:c>
      <x:c r="G320" s="231" t="inlineStr">
        <x:is>
          <x:t xml:space="preserve">Rain finally returns after prolonged drought, with a tiny cloud signaling the change.</x:t>
        </x:is>
      </x:c>
      <x:c r="H320" s="231" t="n">
        <x:v>3</x:v>
      </x:c>
      <x:c r="I320" s="231" t="inlineStr">
        <x:is>
          <x:t xml:space="preserve">3 — Significant</x:t>
        </x:is>
      </x:c>
      <x:c r="J320" s="231" t="inlineStr">
        <x:is>
          <x:t xml:space="preserve">Exceptional</x:t>
        </x:is>
      </x:c>
      <x:c r="K320" s="231" t="inlineStr">
        <x:is>
          <x:t xml:space="preserve">Uncommon</x:t>
        </x:is>
      </x:c>
      <x:c r="L320" s="231" t="inlineStr">
        <x:is>
          <x:t xml:space="preserve">No</x:t>
        </x:is>
      </x:c>
      <x:c r="M320" s="231" t="inlineStr">
        <x:is>
          <x:t xml:space="preserve">1 Kings 18:41–46 | Divided monarchy | Shared canon</x:t>
        </x:is>
      </x:c>
      <x:c r="N320" s="231" t="inlineStr">
        <x:is>
          <x:t xml:space="preserve">Elijah; Ahab; Mount Carmel</x:t>
        </x:is>
      </x:c>
      <x:c r="O320" s="231" t="inlineStr">
        <x:is>
          <x:t xml:space="preserve">Idea</x:t>
        </x:is>
      </x:c>
      <x:c r="P320" s="231" t="n"/>
      <x:c r="Q320" s="231" t="inlineStr">
        <x:is>
          <x:t xml:space="preserve">Deferred from the 100-card first-pass active set; reconsider in a later expansion/deep-catalog pass.</x:t>
        </x:is>
      </x:c>
      <x:c r="R320" s="231" t="n"/>
      <x:c r="S320" s="231" t="n"/>
      <x:c r="T320" s="231" t="n"/>
      <x:c r="U320" s="205" t="n"/>
    </x:row>
    <x:row r="321" s="202" customFormat="1" ht="25.5" customHeight="1">
      <x:c r="A321" s="231" t="inlineStr">
        <x:is>
          <x:t xml:space="preserve">Biblical Events</x:t>
        </x:is>
      </x:c>
      <x:c r="B321" s="231" t="inlineStr">
        <x:is>
          <x:t xml:space="preserve">BE-144</x:t>
        </x:is>
      </x:c>
      <x:c r="C321" s="231" t="inlineStr">
        <x:is>
          <x:t xml:space="preserve">Naboth's Vineyard</x:t>
        </x:is>
      </x:c>
      <x:c r="D321" s="231" t="inlineStr">
        <x:is>
          <x:t xml:space="preserve">Scripture</x:t>
        </x:is>
      </x:c>
      <x:c r="E321" s="231" t="inlineStr">
        <x:is>
          <x:t xml:space="preserve">Biblical Events — Shared Canon</x:t>
        </x:is>
      </x:c>
      <x:c r="F321" s="231" t="inlineStr">
        <x:is>
          <x:t xml:space="preserve">Event</x:t>
        </x:is>
      </x:c>
      <x:c r="G321" s="231" t="inlineStr">
        <x:is>
          <x:t xml:space="preserve">Ahab and Jezebel's seizure of Naboth's vineyard becomes a major indictment of royal injustice.</x:t>
        </x:is>
      </x:c>
      <x:c r="H321" s="231" t="n">
        <x:v>4</x:v>
      </x:c>
      <x:c r="I321" s="231" t="inlineStr">
        <x:is>
          <x:t xml:space="preserve">4 — Major</x:t>
        </x:is>
      </x:c>
      <x:c r="J321" s="231" t="inlineStr">
        <x:is>
          <x:t xml:space="preserve">High</x:t>
        </x:is>
      </x:c>
      <x:c r="K321" s="231" t="inlineStr">
        <x:is>
          <x:t xml:space="preserve">Rare</x:t>
        </x:is>
      </x:c>
      <x:c r="L321" s="231" t="inlineStr">
        <x:is>
          <x:t xml:space="preserve">No</x:t>
        </x:is>
      </x:c>
      <x:c r="M321" s="231" t="inlineStr">
        <x:is>
          <x:t xml:space="preserve">1 Kings 21 | Divided monarchy | Shared canon</x:t>
        </x:is>
      </x:c>
      <x:c r="N321" s="231" t="inlineStr">
        <x:is>
          <x:t xml:space="preserve">Naboth; Ahab; Jezebel; Elijah</x:t>
        </x:is>
      </x:c>
      <x:c r="O321" s="231" t="inlineStr">
        <x:is>
          <x:t xml:space="preserve">Idea</x:t>
        </x:is>
      </x:c>
      <x:c r="P321" s="231" t="n"/>
      <x:c r="Q321" s="231" t="inlineStr">
        <x:is>
          <x:t xml:space="preserve">Deferred from the 100-card first-pass active set; reconsider in a later expansion/deep-catalog pass.</x:t>
        </x:is>
      </x:c>
      <x:c r="R321" s="231" t="n"/>
      <x:c r="S321" s="231" t="n"/>
      <x:c r="T321" s="231" t="n"/>
      <x:c r="U321" s="205" t="n"/>
    </x:row>
    <x:row r="322" s="202" customFormat="1" ht="25.5" customHeight="1">
      <x:c r="A322" s="231" t="inlineStr">
        <x:is>
          <x:t xml:space="preserve">Biblical Events</x:t>
        </x:is>
      </x:c>
      <x:c r="B322" s="231" t="inlineStr">
        <x:is>
          <x:t xml:space="preserve">BE-146</x:t>
        </x:is>
      </x:c>
      <x:c r="C322" s="231" t="inlineStr">
        <x:is>
          <x:t xml:space="preserve">Elisha Purifies Jericho's Water</x:t>
        </x:is>
      </x:c>
      <x:c r="D322" s="231" t="inlineStr">
        <x:is>
          <x:t xml:space="preserve">Scripture</x:t>
        </x:is>
      </x:c>
      <x:c r="E322" s="231" t="inlineStr">
        <x:is>
          <x:t xml:space="preserve">Biblical Events — Shared Canon</x:t>
        </x:is>
      </x:c>
      <x:c r="F322" s="231" t="inlineStr">
        <x:is>
          <x:t xml:space="preserve">Event</x:t>
        </x:is>
      </x:c>
      <x:c r="G322" s="231" t="inlineStr">
        <x:is>
          <x:t xml:space="preserve">Elisha heals a bad spring, beginning his public miracle ministry.</x:t>
        </x:is>
      </x:c>
      <x:c r="H322" s="231" t="n">
        <x:v>2</x:v>
      </x:c>
      <x:c r="I322" s="231" t="inlineStr">
        <x:is>
          <x:t xml:space="preserve">2 — Supporting</x:t>
        </x:is>
      </x:c>
      <x:c r="J322" s="231" t="inlineStr">
        <x:is>
          <x:t xml:space="preserve">High</x:t>
        </x:is>
      </x:c>
      <x:c r="K322" s="231" t="inlineStr">
        <x:is>
          <x:t xml:space="preserve">Common</x:t>
        </x:is>
      </x:c>
      <x:c r="L322" s="231" t="inlineStr">
        <x:is>
          <x:t xml:space="preserve">No</x:t>
        </x:is>
      </x:c>
      <x:c r="M322" s="231" t="inlineStr">
        <x:is>
          <x:t xml:space="preserve">2 Kings 2:19–22 | Divided monarchy | Shared canon</x:t>
        </x:is>
      </x:c>
      <x:c r="N322" s="231" t="inlineStr">
        <x:is>
          <x:t xml:space="preserve">Elisha; Jericho</x:t>
        </x:is>
      </x:c>
      <x:c r="O322" s="231" t="inlineStr">
        <x:is>
          <x:t xml:space="preserve">Idea</x:t>
        </x:is>
      </x:c>
      <x:c r="P322" s="231" t="n"/>
      <x:c r="Q322" s="231" t="inlineStr">
        <x:is>
          <x:t xml:space="preserve">Deferred from the 100-card first-pass active set; reconsider in a later expansion/deep-catalog pass.</x:t>
        </x:is>
      </x:c>
      <x:c r="R322" s="231" t="n"/>
      <x:c r="S322" s="231" t="n"/>
      <x:c r="T322" s="231" t="n"/>
      <x:c r="U322" s="205" t="n"/>
    </x:row>
    <x:row r="323" s="202" customFormat="1" ht="25.5" customHeight="1">
      <x:c r="A323" s="231" t="inlineStr">
        <x:is>
          <x:t xml:space="preserve">Biblical Events</x:t>
        </x:is>
      </x:c>
      <x:c r="B323" s="231" t="inlineStr">
        <x:is>
          <x:t xml:space="preserve">BE-148</x:t>
        </x:is>
      </x:c>
      <x:c r="C323" s="231" t="inlineStr">
        <x:is>
          <x:t xml:space="preserve">Elisha Raises the Shunammite's Son</x:t>
        </x:is>
      </x:c>
      <x:c r="D323" s="231" t="inlineStr">
        <x:is>
          <x:t xml:space="preserve">Scripture</x:t>
        </x:is>
      </x:c>
      <x:c r="E323" s="231" t="inlineStr">
        <x:is>
          <x:t xml:space="preserve">Biblical Events — Shared Canon</x:t>
        </x:is>
      </x:c>
      <x:c r="F323" s="231" t="inlineStr">
        <x:is>
          <x:t xml:space="preserve">Event</x:t>
        </x:is>
      </x:c>
      <x:c r="G323" s="231" t="inlineStr">
        <x:is>
          <x:t xml:space="preserve">A promised child dies and is restored through Elisha's prayer and ministry.</x:t>
        </x:is>
      </x:c>
      <x:c r="H323" s="231" t="n">
        <x:v>4</x:v>
      </x:c>
      <x:c r="I323" s="231" t="inlineStr">
        <x:is>
          <x:t xml:space="preserve">4 — Major</x:t>
        </x:is>
      </x:c>
      <x:c r="J323" s="231" t="inlineStr">
        <x:is>
          <x:t xml:space="preserve">Exceptional</x:t>
        </x:is>
      </x:c>
      <x:c r="K323" s="231" t="inlineStr">
        <x:is>
          <x:t xml:space="preserve">Rare</x:t>
        </x:is>
      </x:c>
      <x:c r="L323" s="231" t="inlineStr">
        <x:is>
          <x:t xml:space="preserve">No</x:t>
        </x:is>
      </x:c>
      <x:c r="M323" s="231" t="inlineStr">
        <x:is>
          <x:t xml:space="preserve">2 Kings 4:8–37 | Divided monarchy | Shared canon</x:t>
        </x:is>
      </x:c>
      <x:c r="N323" s="231" t="inlineStr">
        <x:is>
          <x:t xml:space="preserve">Elisha; Shunammite Woman; Gehazi</x:t>
        </x:is>
      </x:c>
      <x:c r="O323" s="231" t="inlineStr">
        <x:is>
          <x:t xml:space="preserve">Idea</x:t>
        </x:is>
      </x:c>
      <x:c r="P323" s="231" t="n"/>
      <x:c r="Q323" s="231" t="inlineStr">
        <x:is>
          <x:t xml:space="preserve">Deferred from the 100-card first-pass active set; reconsider in a later expansion/deep-catalog pass.</x:t>
        </x:is>
      </x:c>
      <x:c r="R323" s="231" t="n"/>
      <x:c r="S323" s="231" t="n"/>
      <x:c r="T323" s="231" t="n"/>
      <x:c r="U323" s="205" t="n"/>
    </x:row>
    <x:row r="324" s="202" customFormat="1" ht="25.5" customHeight="1">
      <x:c r="A324" s="231" t="inlineStr">
        <x:is>
          <x:t xml:space="preserve">Biblical Events</x:t>
        </x:is>
      </x:c>
      <x:c r="B324" s="231" t="inlineStr">
        <x:is>
          <x:t xml:space="preserve">BE-150</x:t>
        </x:is>
      </x:c>
      <x:c r="C324" s="231" t="inlineStr">
        <x:is>
          <x:t xml:space="preserve">Floating Axe Head</x:t>
        </x:is>
      </x:c>
      <x:c r="D324" s="231" t="inlineStr">
        <x:is>
          <x:t xml:space="preserve">Scripture</x:t>
        </x:is>
      </x:c>
      <x:c r="E324" s="231" t="inlineStr">
        <x:is>
          <x:t xml:space="preserve">Biblical Events — Shared Canon</x:t>
        </x:is>
      </x:c>
      <x:c r="F324" s="231" t="inlineStr">
        <x:is>
          <x:t xml:space="preserve">Event</x:t>
        </x:is>
      </x:c>
      <x:c r="G324" s="231" t="inlineStr">
        <x:is>
          <x:t xml:space="preserve">Elisha causes a borrowed iron axe head to float, a small but memorable miracle.</x:t>
        </x:is>
      </x:c>
      <x:c r="H324" s="231" t="n">
        <x:v>2</x:v>
      </x:c>
      <x:c r="I324" s="231" t="inlineStr">
        <x:is>
          <x:t xml:space="preserve">2 — Supporting</x:t>
        </x:is>
      </x:c>
      <x:c r="J324" s="231" t="inlineStr">
        <x:is>
          <x:t xml:space="preserve">Exceptional</x:t>
        </x:is>
      </x:c>
      <x:c r="K324" s="231" t="inlineStr">
        <x:is>
          <x:t xml:space="preserve">Common</x:t>
        </x:is>
      </x:c>
      <x:c r="L324" s="231" t="inlineStr">
        <x:is>
          <x:t xml:space="preserve">No</x:t>
        </x:is>
      </x:c>
      <x:c r="M324" s="231" t="inlineStr">
        <x:is>
          <x:t xml:space="preserve">2 Kings 6:1–7 | Divided monarchy | Shared canon</x:t>
        </x:is>
      </x:c>
      <x:c r="N324" s="231" t="inlineStr">
        <x:is>
          <x:t xml:space="preserve">Elisha; Sons of the Prophets</x:t>
        </x:is>
      </x:c>
      <x:c r="O324" s="231" t="inlineStr">
        <x:is>
          <x:t xml:space="preserve">Idea</x:t>
        </x:is>
      </x:c>
      <x:c r="P324" s="231" t="n"/>
      <x:c r="Q324" s="231" t="inlineStr">
        <x:is>
          <x:t xml:space="preserve">Deferred from the 100-card first-pass active set; reconsider in a later expansion/deep-catalog pass.</x:t>
        </x:is>
      </x:c>
      <x:c r="R324" s="231" t="n"/>
      <x:c r="S324" s="231" t="n"/>
      <x:c r="T324" s="231" t="n"/>
      <x:c r="U324" s="205" t="n"/>
    </x:row>
    <x:row r="325" s="202" customFormat="1" ht="25.5" customHeight="1">
      <x:c r="A325" s="231" t="inlineStr">
        <x:is>
          <x:t xml:space="preserve">Biblical Events</x:t>
        </x:is>
      </x:c>
      <x:c r="B325" s="231" t="inlineStr">
        <x:is>
          <x:t xml:space="preserve">BE-151</x:t>
        </x:is>
      </x:c>
      <x:c r="C325" s="231" t="inlineStr">
        <x:is>
          <x:t xml:space="preserve">Arameans Blinded at Dothan</x:t>
        </x:is>
      </x:c>
      <x:c r="D325" s="231" t="inlineStr">
        <x:is>
          <x:t xml:space="preserve">Scripture</x:t>
        </x:is>
      </x:c>
      <x:c r="E325" s="231" t="inlineStr">
        <x:is>
          <x:t xml:space="preserve">Biblical Events — Shared Canon</x:t>
        </x:is>
      </x:c>
      <x:c r="F325" s="231" t="inlineStr">
        <x:is>
          <x:t xml:space="preserve">Event</x:t>
        </x:is>
      </x:c>
      <x:c r="G325" s="231" t="inlineStr">
        <x:is>
          <x:t xml:space="preserve">Elisha's servant sees heavenly armies before an enemy force is struck with blindness and led to Samaria.</x:t>
        </x:is>
      </x:c>
      <x:c r="H325" s="231" t="n">
        <x:v>4</x:v>
      </x:c>
      <x:c r="I325" s="231" t="inlineStr">
        <x:is>
          <x:t xml:space="preserve">4 — Major</x:t>
        </x:is>
      </x:c>
      <x:c r="J325" s="231" t="inlineStr">
        <x:is>
          <x:t xml:space="preserve">Exceptional</x:t>
        </x:is>
      </x:c>
      <x:c r="K325" s="231" t="inlineStr">
        <x:is>
          <x:t xml:space="preserve">Rare</x:t>
        </x:is>
      </x:c>
      <x:c r="L325" s="231" t="inlineStr">
        <x:is>
          <x:t xml:space="preserve">Yes</x:t>
        </x:is>
      </x:c>
      <x:c r="M325" s="231" t="inlineStr">
        <x:is>
          <x:t xml:space="preserve">2 Kings 6:8–23 | Divided monarchy | Shared canon</x:t>
        </x:is>
      </x:c>
      <x:c r="N325" s="231" t="inlineStr">
        <x:is>
          <x:t xml:space="preserve">Elisha; Gehazi; Arameans; Dothan</x:t>
        </x:is>
      </x:c>
      <x:c r="O325" s="231" t="inlineStr">
        <x:is>
          <x:t xml:space="preserve">Idea</x:t>
        </x:is>
      </x:c>
      <x:c r="P325" s="231" t="n"/>
      <x:c r="Q325" s="231" t="inlineStr">
        <x:is>
          <x:t xml:space="preserve">Deferred from the 100-card first-pass active set; reconsider in a later expansion/deep-catalog pass.</x:t>
        </x:is>
      </x:c>
      <x:c r="R325" s="231" t="n"/>
      <x:c r="S325" s="231" t="n"/>
      <x:c r="T325" s="231" t="n"/>
      <x:c r="U325" s="205" t="n"/>
    </x:row>
    <x:row r="326" s="202" customFormat="1" ht="25.5" customHeight="1">
      <x:c r="A326" s="231" t="inlineStr">
        <x:is>
          <x:t xml:space="preserve">Biblical Events</x:t>
        </x:is>
      </x:c>
      <x:c r="B326" s="231" t="inlineStr">
        <x:is>
          <x:t xml:space="preserve">BE-152</x:t>
        </x:is>
      </x:c>
      <x:c r="C326" s="231" t="inlineStr">
        <x:is>
          <x:t xml:space="preserve">Jehu's Revolt</x:t>
        </x:is>
      </x:c>
      <x:c r="D326" s="231" t="inlineStr">
        <x:is>
          <x:t xml:space="preserve">Scripture</x:t>
        </x:is>
      </x:c>
      <x:c r="E326" s="231" t="inlineStr">
        <x:is>
          <x:t xml:space="preserve">Biblical Events — Shared Canon</x:t>
        </x:is>
      </x:c>
      <x:c r="F326" s="231" t="inlineStr">
        <x:is>
          <x:t xml:space="preserve">Event</x:t>
        </x:is>
      </x:c>
      <x:c r="G326" s="231" t="inlineStr">
        <x:is>
          <x:t xml:space="preserve">Jehu violently topples Ahab's dynasty and destroys Baal worship in Israel.</x:t>
        </x:is>
      </x:c>
      <x:c r="H326" s="231" t="n">
        <x:v>3</x:v>
      </x:c>
      <x:c r="I326" s="231" t="inlineStr">
        <x:is>
          <x:t xml:space="preserve">3 — Significant</x:t>
        </x:is>
      </x:c>
      <x:c r="J326" s="231" t="inlineStr">
        <x:is>
          <x:t xml:space="preserve">Exceptional</x:t>
        </x:is>
      </x:c>
      <x:c r="K326" s="231" t="inlineStr">
        <x:is>
          <x:t xml:space="preserve">Uncommon</x:t>
        </x:is>
      </x:c>
      <x:c r="L326" s="231" t="inlineStr">
        <x:is>
          <x:t xml:space="preserve">No</x:t>
        </x:is>
      </x:c>
      <x:c r="M326" s="231" t="inlineStr">
        <x:is>
          <x:t xml:space="preserve">2 Kings 9–10 | Divided monarchy | Shared canon</x:t>
        </x:is>
      </x:c>
      <x:c r="N326" s="231" t="inlineStr">
        <x:is>
          <x:t xml:space="preserve">Jehu; Jezebel; House of Ahab</x:t>
        </x:is>
      </x:c>
      <x:c r="O326" s="231" t="inlineStr">
        <x:is>
          <x:t xml:space="preserve">Idea</x:t>
        </x:is>
      </x:c>
      <x:c r="P326" s="231" t="inlineStr">
        <x:is>
          <x:t xml:space="preserve">Violent political purge; educational framing should distinguish narrative description from endorsement.</x:t>
        </x:is>
      </x:c>
      <x:c r="Q326" s="231" t="inlineStr">
        <x:is>
          <x:t xml:space="preserve">Deferred from the 100-card first-pass active set; reconsider in a later expansion/deep-catalog pass.</x:t>
        </x:is>
      </x:c>
      <x:c r="R326" s="231" t="n"/>
      <x:c r="S326" s="231" t="n"/>
      <x:c r="T326" s="231" t="n"/>
      <x:c r="U326" s="205" t="n"/>
    </x:row>
    <x:row r="327" s="202" customFormat="1" ht="25.5" customHeight="1">
      <x:c r="A327" s="231" t="inlineStr">
        <x:is>
          <x:t xml:space="preserve">Biblical Events</x:t>
        </x:is>
      </x:c>
      <x:c r="B327" s="231" t="inlineStr">
        <x:is>
          <x:t xml:space="preserve">BE-154</x:t>
        </x:is>
      </x:c>
      <x:c r="C327" s="231" t="inlineStr">
        <x:is>
          <x:t xml:space="preserve">Hezekiah's Passover</x:t>
        </x:is>
      </x:c>
      <x:c r="D327" s="231" t="inlineStr">
        <x:is>
          <x:t xml:space="preserve">Scripture</x:t>
        </x:is>
      </x:c>
      <x:c r="E327" s="231" t="inlineStr">
        <x:is>
          <x:t xml:space="preserve">Biblical Events — Shared Canon</x:t>
        </x:is>
      </x:c>
      <x:c r="F327" s="231" t="inlineStr">
        <x:is>
          <x:t xml:space="preserve">Event</x:t>
        </x:is>
      </x:c>
      <x:c r="G327" s="231" t="inlineStr">
        <x:is>
          <x:t xml:space="preserve">Hezekiah restores temple worship and gathers Judah and remnants of Israel for Passover.</x:t>
        </x:is>
      </x:c>
      <x:c r="H327" s="231" t="n">
        <x:v>4</x:v>
      </x:c>
      <x:c r="I327" s="231" t="inlineStr">
        <x:is>
          <x:t xml:space="preserve">4 — Major</x:t>
        </x:is>
      </x:c>
      <x:c r="J327" s="231" t="inlineStr">
        <x:is>
          <x:t xml:space="preserve">Exceptional</x:t>
        </x:is>
      </x:c>
      <x:c r="K327" s="231" t="inlineStr">
        <x:is>
          <x:t xml:space="preserve">Rare</x:t>
        </x:is>
      </x:c>
      <x:c r="L327" s="231" t="inlineStr">
        <x:is>
          <x:t xml:space="preserve">No</x:t>
        </x:is>
      </x:c>
      <x:c r="M327" s="231" t="inlineStr">
        <x:is>
          <x:t xml:space="preserve">2 Chronicles 29–31 | Assyrian period | Shared canon</x:t>
        </x:is>
      </x:c>
      <x:c r="N327" s="231" t="inlineStr">
        <x:is>
          <x:t xml:space="preserve">Hezekiah; Jerusalem; Temple; Passover</x:t>
        </x:is>
      </x:c>
      <x:c r="O327" s="231" t="inlineStr">
        <x:is>
          <x:t xml:space="preserve">Idea</x:t>
        </x:is>
      </x:c>
      <x:c r="P327" s="231" t="n"/>
      <x:c r="Q327" s="231" t="inlineStr">
        <x:is>
          <x:t xml:space="preserve">Deferred from the 100-card first-pass active set; reconsider in a later expansion/deep-catalog pass.</x:t>
        </x:is>
      </x:c>
      <x:c r="R327" s="231" t="n"/>
      <x:c r="S327" s="231" t="n"/>
      <x:c r="T327" s="231" t="n"/>
      <x:c r="U327" s="205" t="n"/>
    </x:row>
    <x:row r="328" s="202" customFormat="1" ht="25.5" customHeight="1">
      <x:c r="A328" s="231" t="inlineStr">
        <x:is>
          <x:t xml:space="preserve">Biblical Events</x:t>
        </x:is>
      </x:c>
      <x:c r="B328" s="231" t="inlineStr">
        <x:is>
          <x:t xml:space="preserve">BE-156</x:t>
        </x:is>
      </x:c>
      <x:c r="C328" s="231" t="inlineStr">
        <x:is>
          <x:t xml:space="preserve">Hezekiah's Illness and Recovery</x:t>
        </x:is>
      </x:c>
      <x:c r="D328" s="231" t="inlineStr">
        <x:is>
          <x:t xml:space="preserve">Scripture</x:t>
        </x:is>
      </x:c>
      <x:c r="E328" s="231" t="inlineStr">
        <x:is>
          <x:t xml:space="preserve">Biblical Events — Shared Canon</x:t>
        </x:is>
      </x:c>
      <x:c r="F328" s="231" t="inlineStr">
        <x:is>
          <x:t xml:space="preserve">Event</x:t>
        </x:is>
      </x:c>
      <x:c r="G328" s="231" t="inlineStr">
        <x:is>
          <x:t xml:space="preserve">Hezekiah receives additional years of life and a sign involving the shadow.</x:t>
        </x:is>
      </x:c>
      <x:c r="H328" s="231" t="n">
        <x:v>3</x:v>
      </x:c>
      <x:c r="I328" s="231" t="inlineStr">
        <x:is>
          <x:t xml:space="preserve">3 — Significant</x:t>
        </x:is>
      </x:c>
      <x:c r="J328" s="231" t="inlineStr">
        <x:is>
          <x:t xml:space="preserve">High</x:t>
        </x:is>
      </x:c>
      <x:c r="K328" s="231" t="inlineStr">
        <x:is>
          <x:t xml:space="preserve">Uncommon</x:t>
        </x:is>
      </x:c>
      <x:c r="L328" s="231" t="inlineStr">
        <x:is>
          <x:t xml:space="preserve">No</x:t>
        </x:is>
      </x:c>
      <x:c r="M328" s="231" t="inlineStr">
        <x:is>
          <x:t xml:space="preserve">2 Kings 20:1–11; Isaiah 38 | Assyrian period | Shared canon</x:t>
        </x:is>
      </x:c>
      <x:c r="N328" s="231" t="inlineStr">
        <x:is>
          <x:t xml:space="preserve">Hezekiah; Isaiah</x:t>
        </x:is>
      </x:c>
      <x:c r="O328" s="231" t="inlineStr">
        <x:is>
          <x:t xml:space="preserve">Idea</x:t>
        </x:is>
      </x:c>
      <x:c r="P328" s="231" t="n"/>
      <x:c r="Q328" s="231" t="inlineStr">
        <x:is>
          <x:t xml:space="preserve">Deferred from the 100-card first-pass active set; reconsider in a later expansion/deep-catalog pass.</x:t>
        </x:is>
      </x:c>
      <x:c r="R328" s="231" t="n"/>
      <x:c r="S328" s="231" t="n"/>
      <x:c r="T328" s="231" t="n"/>
      <x:c r="U328" s="205" t="n"/>
    </x:row>
    <x:row r="329" s="202" customFormat="1" ht="25.5" customHeight="1">
      <x:c r="A329" s="231" t="inlineStr">
        <x:is>
          <x:t xml:space="preserve">Biblical Events</x:t>
        </x:is>
      </x:c>
      <x:c r="B329" s="231" t="inlineStr">
        <x:is>
          <x:t xml:space="preserve">BE-158</x:t>
        </x:is>
      </x:c>
      <x:c r="C329" s="231" t="inlineStr">
        <x:is>
          <x:t xml:space="preserve">Josiah's Covenant Renewal</x:t>
        </x:is>
      </x:c>
      <x:c r="D329" s="231" t="inlineStr">
        <x:is>
          <x:t xml:space="preserve">Scripture</x:t>
        </x:is>
      </x:c>
      <x:c r="E329" s="231" t="inlineStr">
        <x:is>
          <x:t xml:space="preserve">Biblical Events — Shared Canon</x:t>
        </x:is>
      </x:c>
      <x:c r="F329" s="231" t="inlineStr">
        <x:is>
          <x:t xml:space="preserve">Event</x:t>
        </x:is>
      </x:c>
      <x:c r="G329" s="231" t="inlineStr">
        <x:is>
          <x:t xml:space="preserve">Josiah publicly renews covenant commitment and removes many forms of idolatry.</x:t>
        </x:is>
      </x:c>
      <x:c r="H329" s="231" t="n">
        <x:v>4</x:v>
      </x:c>
      <x:c r="I329" s="231" t="inlineStr">
        <x:is>
          <x:t xml:space="preserve">4 — Major</x:t>
        </x:is>
      </x:c>
      <x:c r="J329" s="231" t="inlineStr">
        <x:is>
          <x:t xml:space="preserve">Exceptional</x:t>
        </x:is>
      </x:c>
      <x:c r="K329" s="231" t="inlineStr">
        <x:is>
          <x:t xml:space="preserve">Rare</x:t>
        </x:is>
      </x:c>
      <x:c r="L329" s="231" t="inlineStr">
        <x:is>
          <x:t xml:space="preserve">No</x:t>
        </x:is>
      </x:c>
      <x:c r="M329" s="231" t="inlineStr">
        <x:is>
          <x:t xml:space="preserve">2 Kings 23:1–25 | Late kingdom of Judah | Shared canon</x:t>
        </x:is>
      </x:c>
      <x:c r="N329" s="231" t="inlineStr">
        <x:is>
          <x:t xml:space="preserve">Josiah; Jerusalem; Temple; Passover</x:t>
        </x:is>
      </x:c>
      <x:c r="O329" s="231" t="inlineStr">
        <x:is>
          <x:t xml:space="preserve">Idea</x:t>
        </x:is>
      </x:c>
      <x:c r="P329" s="231" t="n"/>
      <x:c r="Q329" s="231" t="inlineStr">
        <x:is>
          <x:t xml:space="preserve">Deferred from the 100-card first-pass active set; reconsider in a later expansion/deep-catalog pass.</x:t>
        </x:is>
      </x:c>
      <x:c r="R329" s="231" t="n"/>
      <x:c r="S329" s="231" t="n"/>
      <x:c r="T329" s="231" t="n"/>
      <x:c r="U329" s="205" t="n"/>
    </x:row>
    <x:row r="330" s="202" customFormat="1" ht="25.5" customHeight="1">
      <x:c r="A330" s="231" t="inlineStr">
        <x:is>
          <x:t xml:space="preserve">Biblical Events</x:t>
        </x:is>
      </x:c>
      <x:c r="B330" s="231" t="inlineStr">
        <x:is>
          <x:t xml:space="preserve">BE-160</x:t>
        </x:is>
      </x:c>
      <x:c r="C330" s="231" t="inlineStr">
        <x:is>
          <x:t xml:space="preserve">Destruction of Solomon's Temple</x:t>
        </x:is>
      </x:c>
      <x:c r="D330" s="231" t="inlineStr">
        <x:is>
          <x:t xml:space="preserve">Scripture</x:t>
        </x:is>
      </x:c>
      <x:c r="E330" s="231" t="inlineStr">
        <x:is>
          <x:t xml:space="preserve">Biblical Events — Shared Canon</x:t>
        </x:is>
      </x:c>
      <x:c r="F330" s="231" t="inlineStr">
        <x:is>
          <x:t xml:space="preserve">Event</x:t>
        </x:is>
      </x:c>
      <x:c r="G330" s="231" t="inlineStr">
        <x:is>
          <x:t xml:space="preserve">The first temple is burned and its furnishings dismantled after Jerusalem falls.</x:t>
        </x:is>
      </x:c>
      <x:c r="H330" s="231" t="n">
        <x:v>5</x:v>
      </x:c>
      <x:c r="I330" s="231" t="inlineStr">
        <x:is>
          <x:t xml:space="preserve">5 — Foundational</x:t>
        </x:is>
      </x:c>
      <x:c r="J330" s="231" t="inlineStr">
        <x:is>
          <x:t xml:space="preserve">Exceptional</x:t>
        </x:is>
      </x:c>
      <x:c r="K330" s="231" t="inlineStr">
        <x:is>
          <x:t xml:space="preserve">Extraordinary</x:t>
        </x:is>
      </x:c>
      <x:c r="L330" s="231" t="inlineStr">
        <x:is>
          <x:t xml:space="preserve">Yes</x:t>
        </x:is>
      </x:c>
      <x:c r="M330" s="231" t="inlineStr">
        <x:is>
          <x:t xml:space="preserve">2 Kings 25:8–17 | Babylonian conquest | Shared canon</x:t>
        </x:is>
      </x:c>
      <x:c r="N330" s="231" t="inlineStr">
        <x:is>
          <x:t xml:space="preserve">Jerusalem; Temple; Nebuzaradan; Exile</x:t>
        </x:is>
      </x:c>
      <x:c r="O330" s="231" t="inlineStr">
        <x:is>
          <x:t xml:space="preserve">Idea</x:t>
        </x:is>
      </x:c>
      <x:c r="P330" s="231" t="n"/>
      <x:c r="Q330" s="231" t="inlineStr">
        <x:is>
          <x:t xml:space="preserve">Deferred from the 100-card first-pass active set; reconsider in a later expansion/deep-catalog pass.</x:t>
        </x:is>
      </x:c>
      <x:c r="R330" s="231" t="n"/>
      <x:c r="S330" s="231" t="n"/>
      <x:c r="T330" s="231" t="n"/>
      <x:c r="U330" s="205" t="n"/>
    </x:row>
    <x:row r="331" s="202" customFormat="1" ht="25.5" customHeight="1">
      <x:c r="A331" s="231" t="inlineStr">
        <x:is>
          <x:t xml:space="preserve">Biblical Events</x:t>
        </x:is>
      </x:c>
      <x:c r="B331" s="231" t="inlineStr">
        <x:is>
          <x:t xml:space="preserve">BE-162</x:t>
        </x:is>
      </x:c>
      <x:c r="C331" s="231" t="inlineStr">
        <x:is>
          <x:t xml:space="preserve">Isaiah's Sign of Immanuel</x:t>
        </x:is>
      </x:c>
      <x:c r="D331" s="231" t="inlineStr">
        <x:is>
          <x:t xml:space="preserve">Scripture</x:t>
        </x:is>
      </x:c>
      <x:c r="E331" s="231" t="inlineStr">
        <x:is>
          <x:t xml:space="preserve">Biblical Events — Shared Canon</x:t>
        </x:is>
      </x:c>
      <x:c r="F331" s="231" t="inlineStr">
        <x:is>
          <x:t xml:space="preserve">Event</x:t>
        </x:is>
      </x:c>
      <x:c r="G331" s="231" t="inlineStr">
        <x:is>
          <x:t xml:space="preserve">A prophetic sign given during the Syro-Ephraimite crisis becomes important in later Christian interpretation.</x:t>
        </x:is>
      </x:c>
      <x:c r="H331" s="231" t="n">
        <x:v>4</x:v>
      </x:c>
      <x:c r="I331" s="231" t="inlineStr">
        <x:is>
          <x:t xml:space="preserve">4 — Major</x:t>
        </x:is>
      </x:c>
      <x:c r="J331" s="231" t="inlineStr">
        <x:is>
          <x:t xml:space="preserve">High</x:t>
        </x:is>
      </x:c>
      <x:c r="K331" s="231" t="inlineStr">
        <x:is>
          <x:t xml:space="preserve">Rare</x:t>
        </x:is>
      </x:c>
      <x:c r="L331" s="231" t="inlineStr">
        <x:is>
          <x:t xml:space="preserve">No</x:t>
        </x:is>
      </x:c>
      <x:c r="M331" s="231" t="inlineStr">
        <x:is>
          <x:t xml:space="preserve">Isaiah 7:1–17 | Eighth century BC | Shared canon</x:t>
        </x:is>
      </x:c>
      <x:c r="N331" s="231" t="inlineStr">
        <x:is>
          <x:t xml:space="preserve">Isaiah; Ahaz; Immanuel</x:t>
        </x:is>
      </x:c>
      <x:c r="O331" s="231" t="inlineStr">
        <x:is>
          <x:t xml:space="preserve">Idea</x:t>
        </x:is>
      </x:c>
      <x:c r="P331" s="231" t="inlineStr">
        <x:is>
          <x:t xml:space="preserve">Card text should distinguish Isaiah's immediate historical context from later New Testament application.</x:t>
        </x:is>
      </x:c>
      <x:c r="Q331" s="231" t="inlineStr">
        <x:is>
          <x:t xml:space="preserve">Deferred from the 100-card first-pass active set; reconsider in a later expansion/deep-catalog pass.</x:t>
        </x:is>
      </x:c>
      <x:c r="R331" s="231" t="n"/>
      <x:c r="S331" s="231" t="n"/>
      <x:c r="T331" s="231" t="n"/>
      <x:c r="U331" s="205" t="n"/>
    </x:row>
    <x:row r="332" s="202" customFormat="1" ht="25.5" customHeight="1">
      <x:c r="A332" s="231" t="inlineStr">
        <x:is>
          <x:t xml:space="preserve">Biblical Events</x:t>
        </x:is>
      </x:c>
      <x:c r="B332" s="231" t="inlineStr">
        <x:is>
          <x:t xml:space="preserve">BE-163</x:t>
        </x:is>
      </x:c>
      <x:c r="C332" s="231" t="inlineStr">
        <x:is>
          <x:t xml:space="preserve">Jeremiah Called as Prophet</x:t>
        </x:is>
      </x:c>
      <x:c r="D332" s="231" t="inlineStr">
        <x:is>
          <x:t xml:space="preserve">Scripture</x:t>
        </x:is>
      </x:c>
      <x:c r="E332" s="231" t="inlineStr">
        <x:is>
          <x:t xml:space="preserve">Biblical Events — Shared Canon</x:t>
        </x:is>
      </x:c>
      <x:c r="F332" s="231" t="inlineStr">
        <x:is>
          <x:t xml:space="preserve">Event</x:t>
        </x:is>
      </x:c>
      <x:c r="G332" s="231" t="inlineStr">
        <x:is>
          <x:t xml:space="preserve">Jeremiah receives a prophetic commission before the fall of Jerusalem.</x:t>
        </x:is>
      </x:c>
      <x:c r="H332" s="231" t="n">
        <x:v>4</x:v>
      </x:c>
      <x:c r="I332" s="231" t="inlineStr">
        <x:is>
          <x:t xml:space="preserve">4 — Major</x:t>
        </x:is>
      </x:c>
      <x:c r="J332" s="231" t="inlineStr">
        <x:is>
          <x:t xml:space="preserve">Exceptional</x:t>
        </x:is>
      </x:c>
      <x:c r="K332" s="231" t="inlineStr">
        <x:is>
          <x:t xml:space="preserve">Rare</x:t>
        </x:is>
      </x:c>
      <x:c r="L332" s="231" t="inlineStr">
        <x:is>
          <x:t xml:space="preserve">No</x:t>
        </x:is>
      </x:c>
      <x:c r="M332" s="231" t="inlineStr">
        <x:is>
          <x:t xml:space="preserve">Jeremiah 1 | Late kingdom of Judah | Shared canon</x:t>
        </x:is>
      </x:c>
      <x:c r="N332" s="231" t="inlineStr">
        <x:is>
          <x:t xml:space="preserve">Jeremiah; Judah; Nations</x:t>
        </x:is>
      </x:c>
      <x:c r="O332" s="231" t="inlineStr">
        <x:is>
          <x:t xml:space="preserve">Idea</x:t>
        </x:is>
      </x:c>
      <x:c r="P332" s="231" t="n"/>
      <x:c r="Q332" s="231" t="inlineStr">
        <x:is>
          <x:t xml:space="preserve">Deferred from the 100-card first-pass active set; reconsider in a later expansion/deep-catalog pass.</x:t>
        </x:is>
      </x:c>
      <x:c r="R332" s="231" t="n"/>
      <x:c r="S332" s="231" t="n"/>
      <x:c r="T332" s="231" t="n"/>
      <x:c r="U332" s="205" t="n"/>
    </x:row>
    <x:row r="333" s="202" customFormat="1" ht="25.5" customHeight="1">
      <x:c r="A333" s="231" t="inlineStr">
        <x:is>
          <x:t xml:space="preserve">Biblical Events</x:t>
        </x:is>
      </x:c>
      <x:c r="B333" s="231" t="inlineStr">
        <x:is>
          <x:t xml:space="preserve">BE-164</x:t>
        </x:is>
      </x:c>
      <x:c r="C333" s="231" t="inlineStr">
        <x:is>
          <x:t xml:space="preserve">Jeremiah's Temple Sermon</x:t>
        </x:is>
      </x:c>
      <x:c r="D333" s="231" t="inlineStr">
        <x:is>
          <x:t xml:space="preserve">Scripture</x:t>
        </x:is>
      </x:c>
      <x:c r="E333" s="231" t="inlineStr">
        <x:is>
          <x:t xml:space="preserve">Biblical Events — Shared Canon</x:t>
        </x:is>
      </x:c>
      <x:c r="F333" s="231" t="inlineStr">
        <x:is>
          <x:t xml:space="preserve">Event</x:t>
        </x:is>
      </x:c>
      <x:c r="G333" s="231" t="inlineStr">
        <x:is>
          <x:t xml:space="preserve">Jeremiah warns that possession of the temple will not protect an unjust and unfaithful people.</x:t>
        </x:is>
      </x:c>
      <x:c r="H333" s="231" t="n">
        <x:v>4</x:v>
      </x:c>
      <x:c r="I333" s="231" t="inlineStr">
        <x:is>
          <x:t xml:space="preserve">4 — Major</x:t>
        </x:is>
      </x:c>
      <x:c r="J333" s="231" t="inlineStr">
        <x:is>
          <x:t xml:space="preserve">High</x:t>
        </x:is>
      </x:c>
      <x:c r="K333" s="231" t="inlineStr">
        <x:is>
          <x:t xml:space="preserve">Rare</x:t>
        </x:is>
      </x:c>
      <x:c r="L333" s="231" t="inlineStr">
        <x:is>
          <x:t xml:space="preserve">No</x:t>
        </x:is>
      </x:c>
      <x:c r="M333" s="231" t="inlineStr">
        <x:is>
          <x:t xml:space="preserve">Jeremiah 7; 26 | Late kingdom of Judah | Shared canon</x:t>
        </x:is>
      </x:c>
      <x:c r="N333" s="231" t="inlineStr">
        <x:is>
          <x:t xml:space="preserve">Jeremiah; Temple; Jerusalem</x:t>
        </x:is>
      </x:c>
      <x:c r="O333" s="231" t="inlineStr">
        <x:is>
          <x:t xml:space="preserve">Idea</x:t>
        </x:is>
      </x:c>
      <x:c r="P333" s="231" t="n"/>
      <x:c r="Q333" s="231" t="inlineStr">
        <x:is>
          <x:t xml:space="preserve">Deferred from the 100-card first-pass active set; reconsider in a later expansion/deep-catalog pass.</x:t>
        </x:is>
      </x:c>
      <x:c r="R333" s="231" t="n"/>
      <x:c r="S333" s="231" t="n"/>
      <x:c r="T333" s="231" t="n"/>
      <x:c r="U333" s="205" t="n"/>
    </x:row>
    <x:row r="334" s="202" customFormat="1" ht="25.5" customHeight="1">
      <x:c r="A334" s="231" t="inlineStr">
        <x:is>
          <x:t xml:space="preserve">Biblical Events</x:t>
        </x:is>
      </x:c>
      <x:c r="B334" s="231" t="inlineStr">
        <x:is>
          <x:t xml:space="preserve">BE-165</x:t>
        </x:is>
      </x:c>
      <x:c r="C334" s="231" t="inlineStr">
        <x:is>
          <x:t xml:space="preserve">Jeremiah Buys a Field</x:t>
        </x:is>
      </x:c>
      <x:c r="D334" s="231" t="inlineStr">
        <x:is>
          <x:t xml:space="preserve">Scripture</x:t>
        </x:is>
      </x:c>
      <x:c r="E334" s="231" t="inlineStr">
        <x:is>
          <x:t xml:space="preserve">Biblical Events — Shared Canon</x:t>
        </x:is>
      </x:c>
      <x:c r="F334" s="231" t="inlineStr">
        <x:is>
          <x:t xml:space="preserve">Event</x:t>
        </x:is>
      </x:c>
      <x:c r="G334" s="231" t="inlineStr">
        <x:is>
          <x:t xml:space="preserve">During siege, Jeremiah purchases land as a sign of future restoration.</x:t>
        </x:is>
      </x:c>
      <x:c r="H334" s="231" t="n">
        <x:v>3</x:v>
      </x:c>
      <x:c r="I334" s="231" t="inlineStr">
        <x:is>
          <x:t xml:space="preserve">3 — Significant</x:t>
        </x:is>
      </x:c>
      <x:c r="J334" s="231" t="inlineStr">
        <x:is>
          <x:t xml:space="preserve">High</x:t>
        </x:is>
      </x:c>
      <x:c r="K334" s="231" t="inlineStr">
        <x:is>
          <x:t xml:space="preserve">Uncommon</x:t>
        </x:is>
      </x:c>
      <x:c r="L334" s="231" t="inlineStr">
        <x:is>
          <x:t xml:space="preserve">No</x:t>
        </x:is>
      </x:c>
      <x:c r="M334" s="231" t="inlineStr">
        <x:is>
          <x:t xml:space="preserve">Jeremiah 32 | Babylonian siege | Shared canon</x:t>
        </x:is>
      </x:c>
      <x:c r="N334" s="231" t="inlineStr">
        <x:is>
          <x:t xml:space="preserve">Jeremiah; Jerusalem; Exile; Restoration</x:t>
        </x:is>
      </x:c>
      <x:c r="O334" s="231" t="inlineStr">
        <x:is>
          <x:t xml:space="preserve">Idea</x:t>
        </x:is>
      </x:c>
      <x:c r="P334" s="231" t="n"/>
      <x:c r="Q334" s="231" t="inlineStr">
        <x:is>
          <x:t xml:space="preserve">Deferred from the 100-card first-pass active set; reconsider in a later expansion/deep-catalog pass.</x:t>
        </x:is>
      </x:c>
      <x:c r="R334" s="231" t="n"/>
      <x:c r="S334" s="231" t="n"/>
      <x:c r="T334" s="231" t="n"/>
      <x:c r="U334" s="205" t="n"/>
    </x:row>
    <x:row r="335" s="202" customFormat="1" ht="25.5" customHeight="1">
      <x:c r="A335" s="231" t="inlineStr">
        <x:is>
          <x:t xml:space="preserve">Biblical Events</x:t>
        </x:is>
      </x:c>
      <x:c r="B335" s="231" t="inlineStr">
        <x:is>
          <x:t xml:space="preserve">BE-167</x:t>
        </x:is>
      </x:c>
      <x:c r="C335" s="231" t="inlineStr">
        <x:is>
          <x:t xml:space="preserve">Ezekiel Eats the Scroll</x:t>
        </x:is>
      </x:c>
      <x:c r="D335" s="231" t="inlineStr">
        <x:is>
          <x:t xml:space="preserve">Scripture</x:t>
        </x:is>
      </x:c>
      <x:c r="E335" s="231" t="inlineStr">
        <x:is>
          <x:t xml:space="preserve">Biblical Events — Shared Canon</x:t>
        </x:is>
      </x:c>
      <x:c r="F335" s="231" t="inlineStr">
        <x:is>
          <x:t xml:space="preserve">Event</x:t>
        </x:is>
      </x:c>
      <x:c r="G335" s="231" t="inlineStr">
        <x:is>
          <x:t xml:space="preserve">The prophet consumes a scroll as a symbolic act of receiving God's message.</x:t>
        </x:is>
      </x:c>
      <x:c r="H335" s="231" t="n">
        <x:v>3</x:v>
      </x:c>
      <x:c r="I335" s="231" t="inlineStr">
        <x:is>
          <x:t xml:space="preserve">3 — Significant</x:t>
        </x:is>
      </x:c>
      <x:c r="J335" s="231" t="inlineStr">
        <x:is>
          <x:t xml:space="preserve">Exceptional</x:t>
        </x:is>
      </x:c>
      <x:c r="K335" s="231" t="inlineStr">
        <x:is>
          <x:t xml:space="preserve">Uncommon</x:t>
        </x:is>
      </x:c>
      <x:c r="L335" s="231" t="inlineStr">
        <x:is>
          <x:t xml:space="preserve">No</x:t>
        </x:is>
      </x:c>
      <x:c r="M335" s="231" t="inlineStr">
        <x:is>
          <x:t xml:space="preserve">Ezekiel 2:8–3:3 | Babylonian exile | Shared canon</x:t>
        </x:is>
      </x:c>
      <x:c r="N335" s="231" t="inlineStr">
        <x:is>
          <x:t xml:space="preserve">Ezekiel; Scroll; Exile</x:t>
        </x:is>
      </x:c>
      <x:c r="O335" s="231" t="inlineStr">
        <x:is>
          <x:t xml:space="preserve">Idea</x:t>
        </x:is>
      </x:c>
      <x:c r="P335" s="231" t="n"/>
      <x:c r="Q335" s="231" t="inlineStr">
        <x:is>
          <x:t xml:space="preserve">Deferred from the 100-card first-pass active set; reconsider in a later expansion/deep-catalog pass.</x:t>
        </x:is>
      </x:c>
      <x:c r="R335" s="231" t="n"/>
      <x:c r="S335" s="231" t="n"/>
      <x:c r="T335" s="231" t="inlineStr">
        <x:is>
          <x:t xml:space="preserve">Historical deferred event version of PDV-042 Ezekiel Eats the Scroll. The PDV-042 record is now also deferred; neither is active. Do not treat these as separate future card identities.</x:t>
        </x:is>
      </x:c>
      <x:c r="U335" s="205" t="n"/>
    </x:row>
    <x:row r="336" s="202" customFormat="1" ht="25.5" customHeight="1">
      <x:c r="A336" s="231" t="inlineStr">
        <x:is>
          <x:t xml:space="preserve">Biblical Events</x:t>
        </x:is>
      </x:c>
      <x:c r="B336" s="231" t="inlineStr">
        <x:is>
          <x:t xml:space="preserve">BE-168</x:t>
        </x:is>
      </x:c>
      <x:c r="C336" s="231" t="inlineStr">
        <x:is>
          <x:t xml:space="preserve">Glory Departs the Temple</x:t>
        </x:is>
      </x:c>
      <x:c r="D336" s="231" t="inlineStr">
        <x:is>
          <x:t xml:space="preserve">Scripture</x:t>
        </x:is>
      </x:c>
      <x:c r="E336" s="231" t="inlineStr">
        <x:is>
          <x:t xml:space="preserve">Biblical Events — Shared Canon</x:t>
        </x:is>
      </x:c>
      <x:c r="F336" s="231" t="inlineStr">
        <x:is>
          <x:t xml:space="preserve">Event</x:t>
        </x:is>
      </x:c>
      <x:c r="G336" s="231" t="inlineStr">
        <x:is>
          <x:t xml:space="preserve">Ezekiel sees the divine glory leave the defiled temple and city.</x:t>
        </x:is>
      </x:c>
      <x:c r="H336" s="231" t="n">
        <x:v>5</x:v>
      </x:c>
      <x:c r="I336" s="231" t="inlineStr">
        <x:is>
          <x:t xml:space="preserve">5 — Foundational</x:t>
        </x:is>
      </x:c>
      <x:c r="J336" s="231" t="inlineStr">
        <x:is>
          <x:t xml:space="preserve">Exceptional</x:t>
        </x:is>
      </x:c>
      <x:c r="K336" s="231" t="inlineStr">
        <x:is>
          <x:t xml:space="preserve">Extraordinary</x:t>
        </x:is>
      </x:c>
      <x:c r="L336" s="231" t="inlineStr">
        <x:is>
          <x:t xml:space="preserve">Yes</x:t>
        </x:is>
      </x:c>
      <x:c r="M336" s="231" t="inlineStr">
        <x:is>
          <x:t xml:space="preserve">Ezekiel 10–11 | Babylonian exile | Shared canon</x:t>
        </x:is>
      </x:c>
      <x:c r="N336" s="231" t="inlineStr">
        <x:is>
          <x:t xml:space="preserve">Ezekiel; Temple; Jerusalem; Exile</x:t>
        </x:is>
      </x:c>
      <x:c r="O336" s="231" t="inlineStr">
        <x:is>
          <x:t xml:space="preserve">Idea</x:t>
        </x:is>
      </x:c>
      <x:c r="P336" s="231" t="n"/>
      <x:c r="Q336" s="231" t="inlineStr">
        <x:is>
          <x:t xml:space="preserve">Deferred from the 100-card first-pass active set; reconsider in a later expansion/deep-catalog pass.</x:t>
        </x:is>
      </x:c>
      <x:c r="R336" s="231" t="n"/>
      <x:c r="S336" s="231" t="n"/>
      <x:c r="T336" s="231" t="n"/>
      <x:c r="U336" s="205" t="n"/>
    </x:row>
    <x:row r="337" s="202" customFormat="1" ht="25.5" customHeight="1">
      <x:c r="A337" s="231" t="inlineStr">
        <x:is>
          <x:t xml:space="preserve">Biblical Events</x:t>
        </x:is>
      </x:c>
      <x:c r="B337" s="231" t="inlineStr">
        <x:is>
          <x:t xml:space="preserve">BE-170</x:t>
        </x:is>
      </x:c>
      <x:c r="C337" s="231" t="inlineStr">
        <x:is>
          <x:t xml:space="preserve">Daniel Refuses the King's Food</x:t>
        </x:is>
      </x:c>
      <x:c r="D337" s="231" t="inlineStr">
        <x:is>
          <x:t xml:space="preserve">Scripture</x:t>
        </x:is>
      </x:c>
      <x:c r="E337" s="231" t="inlineStr">
        <x:is>
          <x:t xml:space="preserve">Biblical Events — Shared Canon</x:t>
        </x:is>
      </x:c>
      <x:c r="F337" s="231" t="inlineStr">
        <x:is>
          <x:t xml:space="preserve">Event</x:t>
        </x:is>
      </x:c>
      <x:c r="G337" s="231" t="inlineStr">
        <x:is>
          <x:t xml:space="preserve">Daniel and his companions maintain dietary faithfulness while serving in Babylon.</x:t>
        </x:is>
      </x:c>
      <x:c r="H337" s="231" t="n">
        <x:v>3</x:v>
      </x:c>
      <x:c r="I337" s="231" t="inlineStr">
        <x:is>
          <x:t xml:space="preserve">3 — Significant</x:t>
        </x:is>
      </x:c>
      <x:c r="J337" s="231" t="inlineStr">
        <x:is>
          <x:t xml:space="preserve">High</x:t>
        </x:is>
      </x:c>
      <x:c r="K337" s="231" t="inlineStr">
        <x:is>
          <x:t xml:space="preserve">Uncommon</x:t>
        </x:is>
      </x:c>
      <x:c r="L337" s="231" t="inlineStr">
        <x:is>
          <x:t xml:space="preserve">No</x:t>
        </x:is>
      </x:c>
      <x:c r="M337" s="231" t="inlineStr">
        <x:is>
          <x:t xml:space="preserve">Daniel 1 | Babylonian exile | Shared canon</x:t>
        </x:is>
      </x:c>
      <x:c r="N337" s="231" t="inlineStr">
        <x:is>
          <x:t xml:space="preserve">Daniel; Hananiah; Mishael; Azariah; Babylon</x:t>
        </x:is>
      </x:c>
      <x:c r="O337" s="231" t="inlineStr">
        <x:is>
          <x:t xml:space="preserve">Idea</x:t>
        </x:is>
      </x:c>
      <x:c r="P337" s="231" t="n"/>
      <x:c r="Q337" s="231" t="inlineStr">
        <x:is>
          <x:t xml:space="preserve">Deferred from the 100-card first-pass active set; reconsider in a later expansion/deep-catalog pass.</x:t>
        </x:is>
      </x:c>
      <x:c r="R337" s="231" t="n"/>
      <x:c r="S337" s="231" t="n"/>
      <x:c r="T337" s="231" t="n"/>
      <x:c r="U337" s="205" t="n"/>
    </x:row>
    <x:row r="338" s="202" customFormat="1" ht="25.5" customHeight="1">
      <x:c r="A338" s="231" t="inlineStr">
        <x:is>
          <x:t xml:space="preserve">Biblical Events</x:t>
        </x:is>
      </x:c>
      <x:c r="B338" s="231" t="inlineStr">
        <x:is>
          <x:t xml:space="preserve">BE-171</x:t>
        </x:is>
      </x:c>
      <x:c r="C338" s="231" t="inlineStr">
        <x:is>
          <x:t xml:space="preserve">Nebuchadnezzar's Statue Dream</x:t>
        </x:is>
      </x:c>
      <x:c r="D338" s="231" t="inlineStr">
        <x:is>
          <x:t xml:space="preserve">Scripture</x:t>
        </x:is>
      </x:c>
      <x:c r="E338" s="231" t="inlineStr">
        <x:is>
          <x:t xml:space="preserve">Biblical Events — Shared Canon</x:t>
        </x:is>
      </x:c>
      <x:c r="F338" s="231" t="inlineStr">
        <x:is>
          <x:t xml:space="preserve">Event</x:t>
        </x:is>
      </x:c>
      <x:c r="G338" s="231" t="inlineStr">
        <x:is>
          <x:t xml:space="preserve">Daniel interprets a multi-metal statue dream as a sequence of kingdoms overcome by God's kingdom.</x:t>
        </x:is>
      </x:c>
      <x:c r="H338" s="231" t="n">
        <x:v>4</x:v>
      </x:c>
      <x:c r="I338" s="231" t="inlineStr">
        <x:is>
          <x:t xml:space="preserve">4 — Major</x:t>
        </x:is>
      </x:c>
      <x:c r="J338" s="231" t="inlineStr">
        <x:is>
          <x:t xml:space="preserve">Exceptional</x:t>
        </x:is>
      </x:c>
      <x:c r="K338" s="231" t="inlineStr">
        <x:is>
          <x:t xml:space="preserve">Rare</x:t>
        </x:is>
      </x:c>
      <x:c r="L338" s="231" t="inlineStr">
        <x:is>
          <x:t xml:space="preserve">Maybe</x:t>
        </x:is>
      </x:c>
      <x:c r="M338" s="231" t="inlineStr">
        <x:is>
          <x:t xml:space="preserve">Daniel 2 | Babylonian exile | Shared canon</x:t>
        </x:is>
      </x:c>
      <x:c r="N338" s="231" t="inlineStr">
        <x:is>
          <x:t xml:space="preserve">Daniel; Nebuchadnezzar II; Babylon</x:t>
        </x:is>
      </x:c>
      <x:c r="O338" s="231" t="inlineStr">
        <x:is>
          <x:t xml:space="preserve">Idea</x:t>
        </x:is>
      </x:c>
      <x:c r="P338" s="231" t="n"/>
      <x:c r="Q338" s="231" t="inlineStr">
        <x:is>
          <x:t xml:space="preserve">Deferred from the 100-card first-pass active set; reconsider in a later expansion/deep-catalog pass.</x:t>
        </x:is>
      </x:c>
      <x:c r="R338" s="231" t="n"/>
      <x:c r="S338" s="231" t="n"/>
      <x:c r="T338" s="231" t="n"/>
      <x:c r="U338" s="205" t="n"/>
    </x:row>
    <x:row r="339" s="202" customFormat="1" ht="25.5" customHeight="1">
      <x:c r="A339" s="231" t="inlineStr">
        <x:is>
          <x:t xml:space="preserve">Biblical Events</x:t>
        </x:is>
      </x:c>
      <x:c r="B339" s="231" t="inlineStr">
        <x:is>
          <x:t xml:space="preserve">BE-175</x:t>
        </x:is>
      </x:c>
      <x:c r="C339" s="231" t="inlineStr">
        <x:is>
          <x:t xml:space="preserve">Daniel's Vision of Four Beasts</x:t>
        </x:is>
      </x:c>
      <x:c r="D339" s="231" t="inlineStr">
        <x:is>
          <x:t xml:space="preserve">Scripture</x:t>
        </x:is>
      </x:c>
      <x:c r="E339" s="231" t="inlineStr">
        <x:is>
          <x:t xml:space="preserve">Biblical Events — Shared Canon</x:t>
        </x:is>
      </x:c>
      <x:c r="F339" s="231" t="inlineStr">
        <x:is>
          <x:t xml:space="preserve">Event</x:t>
        </x:is>
      </x:c>
      <x:c r="G339" s="231" t="inlineStr">
        <x:is>
          <x:t xml:space="preserve">A symbolic vision of empires, judgment, and one like a son of man.</x:t>
        </x:is>
      </x:c>
      <x:c r="H339" s="231" t="n">
        <x:v>5</x:v>
      </x:c>
      <x:c r="I339" s="231" t="inlineStr">
        <x:is>
          <x:t xml:space="preserve">5 — Foundational</x:t>
        </x:is>
      </x:c>
      <x:c r="J339" s="231" t="inlineStr">
        <x:is>
          <x:t xml:space="preserve">Exceptional</x:t>
        </x:is>
      </x:c>
      <x:c r="K339" s="231" t="inlineStr">
        <x:is>
          <x:t xml:space="preserve">Extraordinary</x:t>
        </x:is>
      </x:c>
      <x:c r="L339" s="231" t="inlineStr">
        <x:is>
          <x:t xml:space="preserve">Yes</x:t>
        </x:is>
      </x:c>
      <x:c r="M339" s="231" t="inlineStr">
        <x:is>
          <x:t xml:space="preserve">Daniel 7 | Exilic/apocalyptic setting | Shared canon</x:t>
        </x:is>
      </x:c>
      <x:c r="N339" s="231" t="inlineStr">
        <x:is>
          <x:t xml:space="preserve">Daniel; Ancient of Days; Son of Man</x:t>
        </x:is>
      </x:c>
      <x:c r="O339" s="231" t="inlineStr">
        <x:is>
          <x:t xml:space="preserve">Idea</x:t>
        </x:is>
      </x:c>
      <x:c r="P339" s="231" t="n"/>
      <x:c r="Q339" s="231" t="inlineStr">
        <x:is>
          <x:t xml:space="preserve">Deferred from the 100-card first-pass active set; reconsider in a later expansion/deep-catalog pass.</x:t>
        </x:is>
      </x:c>
      <x:c r="R339" s="231" t="n"/>
      <x:c r="S339" s="231" t="n"/>
      <x:c r="T339" s="231" t="n"/>
      <x:c r="U339" s="205" t="n"/>
    </x:row>
    <x:row r="340" s="202" customFormat="1" ht="25.5" customHeight="1">
      <x:c r="A340" s="231" t="inlineStr">
        <x:is>
          <x:t xml:space="preserve">Biblical Events</x:t>
        </x:is>
      </x:c>
      <x:c r="B340" s="231" t="inlineStr">
        <x:is>
          <x:t xml:space="preserve">BE-177</x:t>
        </x:is>
      </x:c>
      <x:c r="C340" s="231" t="inlineStr">
        <x:is>
          <x:t xml:space="preserve">Return from Exile</x:t>
        </x:is>
      </x:c>
      <x:c r="D340" s="231" t="inlineStr">
        <x:is>
          <x:t xml:space="preserve">Scripture</x:t>
        </x:is>
      </x:c>
      <x:c r="E340" s="231" t="inlineStr">
        <x:is>
          <x:t xml:space="preserve">Biblical Events — Shared Canon</x:t>
        </x:is>
      </x:c>
      <x:c r="F340" s="231" t="inlineStr">
        <x:is>
          <x:t xml:space="preserve">Event</x:t>
        </x:is>
      </x:c>
      <x:c r="G340" s="231" t="inlineStr">
        <x:is>
          <x:t xml:space="preserve">A first major wave returns from Babylon to Judah under Persian rule.</x:t>
        </x:is>
      </x:c>
      <x:c r="H340" s="231" t="n">
        <x:v>5</x:v>
      </x:c>
      <x:c r="I340" s="231" t="inlineStr">
        <x:is>
          <x:t xml:space="preserve">5 — Foundational</x:t>
        </x:is>
      </x:c>
      <x:c r="J340" s="231" t="inlineStr">
        <x:is>
          <x:t xml:space="preserve">Exceptional</x:t>
        </x:is>
      </x:c>
      <x:c r="K340" s="231" t="inlineStr">
        <x:is>
          <x:t xml:space="preserve">Extraordinary</x:t>
        </x:is>
      </x:c>
      <x:c r="L340" s="231" t="inlineStr">
        <x:is>
          <x:t xml:space="preserve">Yes</x:t>
        </x:is>
      </x:c>
      <x:c r="M340" s="231" t="inlineStr">
        <x:is>
          <x:t xml:space="preserve">Ezra 1–2 | Persian period | Shared canon</x:t>
        </x:is>
      </x:c>
      <x:c r="N340" s="231" t="inlineStr">
        <x:is>
          <x:t xml:space="preserve">Zerubbabel; Jeshua; Cyrus; Jerusalem</x:t>
        </x:is>
      </x:c>
      <x:c r="O340" s="231" t="inlineStr">
        <x:is>
          <x:t xml:space="preserve">Idea</x:t>
        </x:is>
      </x:c>
      <x:c r="P340" s="231" t="n"/>
      <x:c r="Q340" s="231" t="inlineStr">
        <x:is>
          <x:t xml:space="preserve">Deferred from the 100-card first-pass active set; reconsider in a later expansion/deep-catalog pass.</x:t>
        </x:is>
      </x:c>
      <x:c r="R340" s="231" t="n"/>
      <x:c r="S340" s="231" t="n"/>
      <x:c r="T340" s="231" t="n"/>
      <x:c r="U340" s="205" t="n"/>
    </x:row>
    <x:row r="341" s="202" customFormat="1" ht="25.5" customHeight="1">
      <x:c r="A341" s="231" t="inlineStr">
        <x:is>
          <x:t xml:space="preserve">Biblical Events</x:t>
        </x:is>
      </x:c>
      <x:c r="B341" s="231" t="inlineStr">
        <x:is>
          <x:t xml:space="preserve">BE-178</x:t>
        </x:is>
      </x:c>
      <x:c r="C341" s="231" t="inlineStr">
        <x:is>
          <x:t xml:space="preserve">Second Temple Foundation Laid</x:t>
        </x:is>
      </x:c>
      <x:c r="D341" s="231" t="inlineStr">
        <x:is>
          <x:t xml:space="preserve">Scripture</x:t>
        </x:is>
      </x:c>
      <x:c r="E341" s="231" t="inlineStr">
        <x:is>
          <x:t xml:space="preserve">Biblical Events — Shared Canon</x:t>
        </x:is>
      </x:c>
      <x:c r="F341" s="231" t="inlineStr">
        <x:is>
          <x:t xml:space="preserve">Event</x:t>
        </x:is>
      </x:c>
      <x:c r="G341" s="231" t="inlineStr">
        <x:is>
          <x:t xml:space="preserve">The returning community restores the altar and lays the foundation of the second temple amid mixed joy and weeping.</x:t>
        </x:is>
      </x:c>
      <x:c r="H341" s="231" t="n">
        <x:v>4</x:v>
      </x:c>
      <x:c r="I341" s="231" t="inlineStr">
        <x:is>
          <x:t xml:space="preserve">4 — Major</x:t>
        </x:is>
      </x:c>
      <x:c r="J341" s="231" t="inlineStr">
        <x:is>
          <x:t xml:space="preserve">Exceptional</x:t>
        </x:is>
      </x:c>
      <x:c r="K341" s="231" t="inlineStr">
        <x:is>
          <x:t xml:space="preserve">Rare</x:t>
        </x:is>
      </x:c>
      <x:c r="L341" s="231" t="inlineStr">
        <x:is>
          <x:t xml:space="preserve">Maybe</x:t>
        </x:is>
      </x:c>
      <x:c r="M341" s="231" t="inlineStr">
        <x:is>
          <x:t xml:space="preserve">Ezra 3 | Persian period | Shared canon</x:t>
        </x:is>
      </x:c>
      <x:c r="N341" s="231" t="inlineStr">
        <x:is>
          <x:t xml:space="preserve">Zerubbabel; Jeshua; Jerusalem; Second Temple</x:t>
        </x:is>
      </x:c>
      <x:c r="O341" s="231" t="inlineStr">
        <x:is>
          <x:t xml:space="preserve">Idea</x:t>
        </x:is>
      </x:c>
      <x:c r="P341" s="231" t="n"/>
      <x:c r="Q341" s="231" t="inlineStr">
        <x:is>
          <x:t xml:space="preserve">Deferred from the 100-card first-pass active set; reconsider in a later expansion/deep-catalog pass.</x:t>
        </x:is>
      </x:c>
      <x:c r="R341" s="231" t="n"/>
      <x:c r="S341" s="231" t="n"/>
      <x:c r="T341" s="231" t="n"/>
      <x:c r="U341" s="205" t="n"/>
    </x:row>
    <x:row r="342" s="202" customFormat="1" ht="25.5" customHeight="1">
      <x:c r="A342" s="231" t="inlineStr">
        <x:is>
          <x:t xml:space="preserve">Biblical Events</x:t>
        </x:is>
      </x:c>
      <x:c r="B342" s="231" t="inlineStr">
        <x:is>
          <x:t xml:space="preserve">BE-179</x:t>
        </x:is>
      </x:c>
      <x:c r="C342" s="231" t="inlineStr">
        <x:is>
          <x:t xml:space="preserve">Second Temple Completed</x:t>
        </x:is>
      </x:c>
      <x:c r="D342" s="231" t="inlineStr">
        <x:is>
          <x:t xml:space="preserve">Scripture</x:t>
        </x:is>
      </x:c>
      <x:c r="E342" s="231" t="inlineStr">
        <x:is>
          <x:t xml:space="preserve">Biblical Events — Shared Canon</x:t>
        </x:is>
      </x:c>
      <x:c r="F342" s="231" t="inlineStr">
        <x:is>
          <x:t xml:space="preserve">Event</x:t>
        </x:is>
      </x:c>
      <x:c r="G342" s="231" t="inlineStr">
        <x:is>
          <x:t xml:space="preserve">The rebuilt temple is completed and dedicated after years of opposition and prophetic encouragement.</x:t>
        </x:is>
      </x:c>
      <x:c r="H342" s="231" t="n">
        <x:v>5</x:v>
      </x:c>
      <x:c r="I342" s="231" t="inlineStr">
        <x:is>
          <x:t xml:space="preserve">5 — Foundational</x:t>
        </x:is>
      </x:c>
      <x:c r="J342" s="231" t="inlineStr">
        <x:is>
          <x:t xml:space="preserve">Exceptional</x:t>
        </x:is>
      </x:c>
      <x:c r="K342" s="231" t="inlineStr">
        <x:is>
          <x:t xml:space="preserve">Extraordinary</x:t>
        </x:is>
      </x:c>
      <x:c r="L342" s="231" t="inlineStr">
        <x:is>
          <x:t xml:space="preserve">Yes</x:t>
        </x:is>
      </x:c>
      <x:c r="M342" s="231" t="inlineStr">
        <x:is>
          <x:t xml:space="preserve">Ezra 5–6 | Persian period | Shared canon</x:t>
        </x:is>
      </x:c>
      <x:c r="N342" s="231" t="inlineStr">
        <x:is>
          <x:t xml:space="preserve">Zerubbabel; Haggai; Zechariah; Second Temple</x:t>
        </x:is>
      </x:c>
      <x:c r="O342" s="231" t="inlineStr">
        <x:is>
          <x:t xml:space="preserve">Idea</x:t>
        </x:is>
      </x:c>
      <x:c r="P342" s="231" t="n"/>
      <x:c r="Q342" s="231" t="inlineStr">
        <x:is>
          <x:t xml:space="preserve">Deferred from the 100-card first-pass active set; reconsider in a later expansion/deep-catalog pass.</x:t>
        </x:is>
      </x:c>
      <x:c r="R342" s="231" t="n"/>
      <x:c r="S342" s="231" t="n"/>
      <x:c r="T342" s="231" t="n"/>
      <x:c r="U342" s="205" t="n"/>
    </x:row>
    <x:row r="343" s="202" customFormat="1" ht="25.5" customHeight="1">
      <x:c r="A343" s="231" t="inlineStr">
        <x:is>
          <x:t xml:space="preserve">Biblical Events</x:t>
        </x:is>
      </x:c>
      <x:c r="B343" s="231" t="inlineStr">
        <x:is>
          <x:t xml:space="preserve">BE-180</x:t>
        </x:is>
      </x:c>
      <x:c r="C343" s="231" t="inlineStr">
        <x:is>
          <x:t xml:space="preserve">Esther Becomes Queen</x:t>
        </x:is>
      </x:c>
      <x:c r="D343" s="231" t="inlineStr">
        <x:is>
          <x:t xml:space="preserve">Scripture</x:t>
        </x:is>
      </x:c>
      <x:c r="E343" s="231" t="inlineStr">
        <x:is>
          <x:t xml:space="preserve">Biblical Events — Shared Canon</x:t>
        </x:is>
      </x:c>
      <x:c r="F343" s="231" t="inlineStr">
        <x:is>
          <x:t xml:space="preserve">Event</x:t>
        </x:is>
      </x:c>
      <x:c r="G343" s="231" t="inlineStr">
        <x:is>
          <x:t xml:space="preserve">Esther enters the Persian court and becomes queen before the crisis facing her people.</x:t>
        </x:is>
      </x:c>
      <x:c r="H343" s="231" t="n">
        <x:v>3</x:v>
      </x:c>
      <x:c r="I343" s="231" t="inlineStr">
        <x:is>
          <x:t xml:space="preserve">3 — Significant</x:t>
        </x:is>
      </x:c>
      <x:c r="J343" s="231" t="inlineStr">
        <x:is>
          <x:t xml:space="preserve">Exceptional</x:t>
        </x:is>
      </x:c>
      <x:c r="K343" s="231" t="inlineStr">
        <x:is>
          <x:t xml:space="preserve">Uncommon</x:t>
        </x:is>
      </x:c>
      <x:c r="L343" s="231" t="inlineStr">
        <x:is>
          <x:t xml:space="preserve">No</x:t>
        </x:is>
      </x:c>
      <x:c r="M343" s="231" t="inlineStr">
        <x:is>
          <x:t xml:space="preserve">Esther 2 | Persian period | Shared canon</x:t>
        </x:is>
      </x:c>
      <x:c r="N343" s="231" t="inlineStr">
        <x:is>
          <x:t xml:space="preserve">Esther; Mordecai; Ahasuerus</x:t>
        </x:is>
      </x:c>
      <x:c r="O343" s="231" t="inlineStr">
        <x:is>
          <x:t xml:space="preserve">Idea</x:t>
        </x:is>
      </x:c>
      <x:c r="P343" s="231" t="n"/>
      <x:c r="Q343" s="231" t="inlineStr">
        <x:is>
          <x:t xml:space="preserve">Deferred from the 100-card first-pass active set; reconsider in a later expansion/deep-catalog pass.</x:t>
        </x:is>
      </x:c>
      <x:c r="R343" s="231" t="n"/>
      <x:c r="S343" s="231" t="n"/>
      <x:c r="T343" s="231" t="n"/>
      <x:c r="U343" s="205" t="n"/>
    </x:row>
    <x:row r="344" s="202" customFormat="1" ht="25.5" customHeight="1">
      <x:c r="A344" s="231" t="inlineStr">
        <x:is>
          <x:t xml:space="preserve">Biblical Events</x:t>
        </x:is>
      </x:c>
      <x:c r="B344" s="231" t="inlineStr">
        <x:is>
          <x:t xml:space="preserve">BE-181</x:t>
        </x:is>
      </x:c>
      <x:c r="C344" s="231" t="inlineStr">
        <x:is>
          <x:t xml:space="preserve">Haman's Plot</x:t>
        </x:is>
      </x:c>
      <x:c r="D344" s="231" t="inlineStr">
        <x:is>
          <x:t xml:space="preserve">Scripture</x:t>
        </x:is>
      </x:c>
      <x:c r="E344" s="231" t="inlineStr">
        <x:is>
          <x:t xml:space="preserve">Biblical Events — Shared Canon</x:t>
        </x:is>
      </x:c>
      <x:c r="F344" s="231" t="inlineStr">
        <x:is>
          <x:t xml:space="preserve">Event</x:t>
        </x:is>
      </x:c>
      <x:c r="G344" s="231" t="inlineStr">
        <x:is>
          <x:t xml:space="preserve">Haman obtains an edict threatening the Jewish people throughout the Persian Empire.</x:t>
        </x:is>
      </x:c>
      <x:c r="H344" s="231" t="n">
        <x:v>4</x:v>
      </x:c>
      <x:c r="I344" s="231" t="inlineStr">
        <x:is>
          <x:t xml:space="preserve">4 — Major</x:t>
        </x:is>
      </x:c>
      <x:c r="J344" s="231" t="inlineStr">
        <x:is>
          <x:t xml:space="preserve">High</x:t>
        </x:is>
      </x:c>
      <x:c r="K344" s="231" t="inlineStr">
        <x:is>
          <x:t xml:space="preserve">Rare</x:t>
        </x:is>
      </x:c>
      <x:c r="L344" s="231" t="inlineStr">
        <x:is>
          <x:t xml:space="preserve">No</x:t>
        </x:is>
      </x:c>
      <x:c r="M344" s="231" t="inlineStr">
        <x:is>
          <x:t xml:space="preserve">Esther 3 | Persian period | Shared canon</x:t>
        </x:is>
      </x:c>
      <x:c r="N344" s="231" t="inlineStr">
        <x:is>
          <x:t xml:space="preserve">Haman; Esther; Mordecai; Ahasuerus</x:t>
        </x:is>
      </x:c>
      <x:c r="O344" s="231" t="inlineStr">
        <x:is>
          <x:t xml:space="preserve">Idea</x:t>
        </x:is>
      </x:c>
      <x:c r="P344" s="231" t="n"/>
      <x:c r="Q344" s="231" t="inlineStr">
        <x:is>
          <x:t xml:space="preserve">Deferred from the 100-card first-pass active set; reconsider in a later expansion/deep-catalog pass.</x:t>
        </x:is>
      </x:c>
      <x:c r="R344" s="231" t="n"/>
      <x:c r="S344" s="231" t="n"/>
      <x:c r="T344" s="231" t="n"/>
      <x:c r="U344" s="205" t="n"/>
    </x:row>
    <x:row r="345" s="202" customFormat="1" ht="25.5" customHeight="1">
      <x:c r="A345" s="231" t="inlineStr">
        <x:is>
          <x:t xml:space="preserve">Biblical Events</x:t>
        </x:is>
      </x:c>
      <x:c r="B345" s="231" t="inlineStr">
        <x:is>
          <x:t xml:space="preserve">BE-182</x:t>
        </x:is>
      </x:c>
      <x:c r="C345" s="231" t="inlineStr">
        <x:is>
          <x:t xml:space="preserve">Esther Approaches the King</x:t>
        </x:is>
      </x:c>
      <x:c r="D345" s="231" t="inlineStr">
        <x:is>
          <x:t xml:space="preserve">Scripture</x:t>
        </x:is>
      </x:c>
      <x:c r="E345" s="231" t="inlineStr">
        <x:is>
          <x:t xml:space="preserve">Biblical Events — Shared Canon</x:t>
        </x:is>
      </x:c>
      <x:c r="F345" s="231" t="inlineStr">
        <x:is>
          <x:t xml:space="preserve">Event</x:t>
        </x:is>
      </x:c>
      <x:c r="G345" s="231" t="inlineStr">
        <x:is>
          <x:t xml:space="preserve">Esther risks entering the king's presence uninvited to begin her appeal.</x:t>
        </x:is>
      </x:c>
      <x:c r="H345" s="231" t="n">
        <x:v>5</x:v>
      </x:c>
      <x:c r="I345" s="231" t="inlineStr">
        <x:is>
          <x:t xml:space="preserve">5 — Foundational</x:t>
        </x:is>
      </x:c>
      <x:c r="J345" s="231" t="inlineStr">
        <x:is>
          <x:t xml:space="preserve">Exceptional</x:t>
        </x:is>
      </x:c>
      <x:c r="K345" s="231" t="inlineStr">
        <x:is>
          <x:t xml:space="preserve">Extraordinary</x:t>
        </x:is>
      </x:c>
      <x:c r="L345" s="231" t="inlineStr">
        <x:is>
          <x:t xml:space="preserve">Yes</x:t>
        </x:is>
      </x:c>
      <x:c r="M345" s="231" t="inlineStr">
        <x:is>
          <x:t xml:space="preserve">Esther 5 | Persian period | Shared canon</x:t>
        </x:is>
      </x:c>
      <x:c r="N345" s="231" t="inlineStr">
        <x:is>
          <x:t xml:space="preserve">Esther; Ahasuerus; Haman; Mordecai</x:t>
        </x:is>
      </x:c>
      <x:c r="O345" s="231" t="inlineStr">
        <x:is>
          <x:t xml:space="preserve">Idea</x:t>
        </x:is>
      </x:c>
      <x:c r="P345" s="231" t="n"/>
      <x:c r="Q345" s="231" t="inlineStr">
        <x:is>
          <x:t xml:space="preserve">Deferred from the 100-card first-pass active set; reconsider in a later expansion/deep-catalog pass.</x:t>
        </x:is>
      </x:c>
      <x:c r="R345" s="231" t="n"/>
      <x:c r="S345" s="231" t="n"/>
      <x:c r="T345" s="231" t="n"/>
      <x:c r="U345" s="205" t="n"/>
    </x:row>
    <x:row r="346" s="202" customFormat="1" ht="25.5" customHeight="1">
      <x:c r="A346" s="231" t="inlineStr">
        <x:is>
          <x:t xml:space="preserve">Biblical Events</x:t>
        </x:is>
      </x:c>
      <x:c r="B346" s="231" t="inlineStr">
        <x:is>
          <x:t xml:space="preserve">BE-183</x:t>
        </x:is>
      </x:c>
      <x:c r="C346" s="231" t="inlineStr">
        <x:is>
          <x:t xml:space="preserve">Haman's Fall</x:t>
        </x:is>
      </x:c>
      <x:c r="D346" s="231" t="inlineStr">
        <x:is>
          <x:t xml:space="preserve">Scripture</x:t>
        </x:is>
      </x:c>
      <x:c r="E346" s="231" t="inlineStr">
        <x:is>
          <x:t xml:space="preserve">Biblical Events — Shared Canon</x:t>
        </x:is>
      </x:c>
      <x:c r="F346" s="231" t="inlineStr">
        <x:is>
          <x:t xml:space="preserve">Event</x:t>
        </x:is>
      </x:c>
      <x:c r="G346" s="231" t="inlineStr">
        <x:is>
          <x:t xml:space="preserve">The plot reverses as Haman is exposed and executed on the structure prepared for Mordecai.</x:t>
        </x:is>
      </x:c>
      <x:c r="H346" s="231" t="n">
        <x:v>4</x:v>
      </x:c>
      <x:c r="I346" s="231" t="inlineStr">
        <x:is>
          <x:t xml:space="preserve">4 — Major</x:t>
        </x:is>
      </x:c>
      <x:c r="J346" s="231" t="inlineStr">
        <x:is>
          <x:t xml:space="preserve">Exceptional</x:t>
        </x:is>
      </x:c>
      <x:c r="K346" s="231" t="inlineStr">
        <x:is>
          <x:t xml:space="preserve">Rare</x:t>
        </x:is>
      </x:c>
      <x:c r="L346" s="231" t="inlineStr">
        <x:is>
          <x:t xml:space="preserve">No</x:t>
        </x:is>
      </x:c>
      <x:c r="M346" s="231" t="inlineStr">
        <x:is>
          <x:t xml:space="preserve">Esther 7 | Persian period | Shared canon</x:t>
        </x:is>
      </x:c>
      <x:c r="N346" s="231" t="inlineStr">
        <x:is>
          <x:t xml:space="preserve">Esther; Haman; Mordecai; Ahasuerus</x:t>
        </x:is>
      </x:c>
      <x:c r="O346" s="231" t="inlineStr">
        <x:is>
          <x:t xml:space="preserve">Idea</x:t>
        </x:is>
      </x:c>
      <x:c r="P346" s="231" t="n"/>
      <x:c r="Q346" s="231" t="inlineStr">
        <x:is>
          <x:t xml:space="preserve">Deferred from the 100-card first-pass active set; reconsider in a later expansion/deep-catalog pass.</x:t>
        </x:is>
      </x:c>
      <x:c r="R346" s="231" t="n"/>
      <x:c r="S346" s="231" t="n"/>
      <x:c r="T346" s="231" t="n"/>
      <x:c r="U346" s="205" t="n"/>
    </x:row>
    <x:row r="347" s="202" customFormat="1" ht="25.5" customHeight="1">
      <x:c r="A347" s="231" t="inlineStr">
        <x:is>
          <x:t xml:space="preserve">Biblical Events</x:t>
        </x:is>
      </x:c>
      <x:c r="B347" s="231" t="inlineStr">
        <x:is>
          <x:t xml:space="preserve">BE-184</x:t>
        </x:is>
      </x:c>
      <x:c r="C347" s="231" t="inlineStr">
        <x:is>
          <x:t xml:space="preserve">Deliverance Celebrated as Purim</x:t>
        </x:is>
      </x:c>
      <x:c r="D347" s="231" t="inlineStr">
        <x:is>
          <x:t xml:space="preserve">Scripture</x:t>
        </x:is>
      </x:c>
      <x:c r="E347" s="231" t="inlineStr">
        <x:is>
          <x:t xml:space="preserve">Biblical Events — Shared Canon</x:t>
        </x:is>
      </x:c>
      <x:c r="F347" s="231" t="inlineStr">
        <x:is>
          <x:t xml:space="preserve">Event</x:t>
        </x:is>
      </x:c>
      <x:c r="G347" s="231" t="inlineStr">
        <x:is>
          <x:t xml:space="preserve">The Jewish community survives the planned destruction and establishes the feast of Purim.</x:t>
        </x:is>
      </x:c>
      <x:c r="H347" s="231" t="n">
        <x:v>4</x:v>
      </x:c>
      <x:c r="I347" s="231" t="inlineStr">
        <x:is>
          <x:t xml:space="preserve">4 — Major</x:t>
        </x:is>
      </x:c>
      <x:c r="J347" s="231" t="inlineStr">
        <x:is>
          <x:t xml:space="preserve">Exceptional</x:t>
        </x:is>
      </x:c>
      <x:c r="K347" s="231" t="inlineStr">
        <x:is>
          <x:t xml:space="preserve">Rare</x:t>
        </x:is>
      </x:c>
      <x:c r="L347" s="231" t="inlineStr">
        <x:is>
          <x:t xml:space="preserve">No</x:t>
        </x:is>
      </x:c>
      <x:c r="M347" s="231" t="inlineStr">
        <x:is>
          <x:t xml:space="preserve">Esther 8–9 | Persian period | Shared canon</x:t>
        </x:is>
      </x:c>
      <x:c r="N347" s="231" t="inlineStr">
        <x:is>
          <x:t xml:space="preserve">Esther; Mordecai; Purim</x:t>
        </x:is>
      </x:c>
      <x:c r="O347" s="231" t="inlineStr">
        <x:is>
          <x:t xml:space="preserve">Idea</x:t>
        </x:is>
      </x:c>
      <x:c r="P347" s="231" t="n"/>
      <x:c r="Q347" s="231" t="inlineStr">
        <x:is>
          <x:t xml:space="preserve">Deferred from the 100-card first-pass active set; reconsider in a later expansion/deep-catalog pass.</x:t>
        </x:is>
      </x:c>
      <x:c r="R347" s="231" t="n"/>
      <x:c r="S347" s="231" t="n"/>
      <x:c r="T347" s="231" t="n"/>
      <x:c r="U347" s="205" t="n"/>
    </x:row>
    <x:row r="348" s="202" customFormat="1" ht="25.5" customHeight="1">
      <x:c r="A348" s="231" t="inlineStr">
        <x:is>
          <x:t xml:space="preserve">Biblical Events</x:t>
        </x:is>
      </x:c>
      <x:c r="B348" s="231" t="inlineStr">
        <x:is>
          <x:t xml:space="preserve">BE-185</x:t>
        </x:is>
      </x:c>
      <x:c r="C348" s="231" t="inlineStr">
        <x:is>
          <x:t xml:space="preserve">Nehemiah Surveys Jerusalem's Walls</x:t>
        </x:is>
      </x:c>
      <x:c r="D348" s="231" t="inlineStr">
        <x:is>
          <x:t xml:space="preserve">Scripture</x:t>
        </x:is>
      </x:c>
      <x:c r="E348" s="231" t="inlineStr">
        <x:is>
          <x:t xml:space="preserve">Biblical Events — Shared Canon</x:t>
        </x:is>
      </x:c>
      <x:c r="F348" s="231" t="inlineStr">
        <x:is>
          <x:t xml:space="preserve">Event</x:t>
        </x:is>
      </x:c>
      <x:c r="G348" s="231" t="inlineStr">
        <x:is>
          <x:t xml:space="preserve">Nehemiah secretly inspects Jerusalem's ruined defenses before organizing reconstruction.</x:t>
        </x:is>
      </x:c>
      <x:c r="H348" s="231" t="n">
        <x:v>3</x:v>
      </x:c>
      <x:c r="I348" s="231" t="inlineStr">
        <x:is>
          <x:t xml:space="preserve">3 — Significant</x:t>
        </x:is>
      </x:c>
      <x:c r="J348" s="231" t="inlineStr">
        <x:is>
          <x:t xml:space="preserve">High</x:t>
        </x:is>
      </x:c>
      <x:c r="K348" s="231" t="inlineStr">
        <x:is>
          <x:t xml:space="preserve">Uncommon</x:t>
        </x:is>
      </x:c>
      <x:c r="L348" s="231" t="inlineStr">
        <x:is>
          <x:t xml:space="preserve">No</x:t>
        </x:is>
      </x:c>
      <x:c r="M348" s="231" t="inlineStr">
        <x:is>
          <x:t xml:space="preserve">Nehemiah 2:11–20 | Persian period | Shared canon</x:t>
        </x:is>
      </x:c>
      <x:c r="N348" s="231" t="inlineStr">
        <x:is>
          <x:t xml:space="preserve">Nehemiah; Jerusalem; Walls of Jerusalem</x:t>
        </x:is>
      </x:c>
      <x:c r="O348" s="231" t="inlineStr">
        <x:is>
          <x:t xml:space="preserve">Idea</x:t>
        </x:is>
      </x:c>
      <x:c r="P348" s="231" t="n"/>
      <x:c r="Q348" s="231" t="inlineStr">
        <x:is>
          <x:t xml:space="preserve">Deferred from the 100-card first-pass active set; reconsider in a later expansion/deep-catalog pass.</x:t>
        </x:is>
      </x:c>
      <x:c r="R348" s="231" t="n"/>
      <x:c r="S348" s="231" t="n"/>
      <x:c r="T348" s="231" t="n"/>
      <x:c r="U348" s="205" t="n"/>
    </x:row>
    <x:row r="349" s="202" customFormat="1" ht="25.5" customHeight="1">
      <x:c r="A349" s="231" t="inlineStr">
        <x:is>
          <x:t xml:space="preserve">Biblical Events</x:t>
        </x:is>
      </x:c>
      <x:c r="B349" s="231" t="inlineStr">
        <x:is>
          <x:t xml:space="preserve">BE-187</x:t>
        </x:is>
      </x:c>
      <x:c r="C349" s="231" t="inlineStr">
        <x:is>
          <x:t xml:space="preserve">Ezra Reads the Law</x:t>
        </x:is>
      </x:c>
      <x:c r="D349" s="231" t="inlineStr">
        <x:is>
          <x:t xml:space="preserve">Scripture</x:t>
        </x:is>
      </x:c>
      <x:c r="E349" s="231" t="inlineStr">
        <x:is>
          <x:t xml:space="preserve">Biblical Events — Shared Canon</x:t>
        </x:is>
      </x:c>
      <x:c r="F349" s="231" t="inlineStr">
        <x:is>
          <x:t xml:space="preserve">Event</x:t>
        </x:is>
      </x:c>
      <x:c r="G349" s="231" t="inlineStr">
        <x:is>
          <x:t xml:space="preserve">Ezra publicly reads and explains the law to the assembled people after the restoration of Jerusalem.</x:t>
        </x:is>
      </x:c>
      <x:c r="H349" s="231" t="n">
        <x:v>5</x:v>
      </x:c>
      <x:c r="I349" s="231" t="inlineStr">
        <x:is>
          <x:t xml:space="preserve">5 — Foundational</x:t>
        </x:is>
      </x:c>
      <x:c r="J349" s="231" t="inlineStr">
        <x:is>
          <x:t xml:space="preserve">Exceptional</x:t>
        </x:is>
      </x:c>
      <x:c r="K349" s="231" t="inlineStr">
        <x:is>
          <x:t xml:space="preserve">Extraordinary</x:t>
        </x:is>
      </x:c>
      <x:c r="L349" s="231" t="inlineStr">
        <x:is>
          <x:t xml:space="preserve">Yes</x:t>
        </x:is>
      </x:c>
      <x:c r="M349" s="231" t="inlineStr">
        <x:is>
          <x:t xml:space="preserve">Nehemiah 8 | Persian period | Shared canon</x:t>
        </x:is>
      </x:c>
      <x:c r="N349" s="231" t="inlineStr">
        <x:is>
          <x:t xml:space="preserve">Ezra; Nehemiah; Torah; Jerusalem</x:t>
        </x:is>
      </x:c>
      <x:c r="O349" s="231" t="inlineStr">
        <x:is>
          <x:t xml:space="preserve">Idea</x:t>
        </x:is>
      </x:c>
      <x:c r="P349" s="231" t="n"/>
      <x:c r="Q349" s="231" t="inlineStr">
        <x:is>
          <x:t xml:space="preserve">Deferred from the 100-card first-pass active set; reconsider in a later expansion/deep-catalog pass.</x:t>
        </x:is>
      </x:c>
      <x:c r="R349" s="231" t="n"/>
      <x:c r="S349" s="231" t="n"/>
      <x:c r="T349" s="231" t="n"/>
      <x:c r="U349" s="205" t="n"/>
    </x:row>
    <x:row r="350" s="202" customFormat="1" ht="25.5" customHeight="1">
      <x:c r="A350" s="231" t="inlineStr">
        <x:is>
          <x:t xml:space="preserve">Biblical Events</x:t>
        </x:is>
      </x:c>
      <x:c r="B350" s="231" t="inlineStr">
        <x:is>
          <x:t xml:space="preserve">BE-188</x:t>
        </x:is>
      </x:c>
      <x:c r="C350" s="231" t="inlineStr">
        <x:is>
          <x:t xml:space="preserve">Annunciation to Zechariah</x:t>
        </x:is>
      </x:c>
      <x:c r="D350" s="231" t="inlineStr">
        <x:is>
          <x:t xml:space="preserve">Scripture</x:t>
        </x:is>
      </x:c>
      <x:c r="E350" s="231" t="inlineStr">
        <x:is>
          <x:t xml:space="preserve">Biblical Events — Shared Canon</x:t>
        </x:is>
      </x:c>
      <x:c r="F350" s="231" t="inlineStr">
        <x:is>
          <x:t xml:space="preserve">Event</x:t>
        </x:is>
      </x:c>
      <x:c r="G350" s="231" t="inlineStr">
        <x:is>
          <x:t xml:space="preserve">Gabriel announces the birth of John the Baptist to the priest Zechariah.</x:t>
        </x:is>
      </x:c>
      <x:c r="H350" s="231" t="n">
        <x:v>3</x:v>
      </x:c>
      <x:c r="I350" s="231" t="inlineStr">
        <x:is>
          <x:t xml:space="preserve">3 — Significant</x:t>
        </x:is>
      </x:c>
      <x:c r="J350" s="231" t="inlineStr">
        <x:is>
          <x:t xml:space="preserve">Exceptional</x:t>
        </x:is>
      </x:c>
      <x:c r="K350" s="231" t="inlineStr">
        <x:is>
          <x:t xml:space="preserve">Uncommon</x:t>
        </x:is>
      </x:c>
      <x:c r="L350" s="231" t="inlineStr">
        <x:is>
          <x:t xml:space="preserve">No</x:t>
        </x:is>
      </x:c>
      <x:c r="M350" s="231" t="inlineStr">
        <x:is>
          <x:t xml:space="preserve">Luke 1:5–25 | First century BC/AD | Shared canon</x:t>
        </x:is>
      </x:c>
      <x:c r="N350" s="231" t="inlineStr">
        <x:is>
          <x:t xml:space="preserve">Zechariah; Elizabeth; Gabriel; John the Baptist</x:t>
        </x:is>
      </x:c>
      <x:c r="O350" s="231" t="inlineStr">
        <x:is>
          <x:t xml:space="preserve">Idea</x:t>
        </x:is>
      </x:c>
      <x:c r="P350" s="231" t="n"/>
      <x:c r="Q350" s="231" t="inlineStr">
        <x:is>
          <x:t xml:space="preserve">Deferred from the 100-card first-pass active set; reconsider in a later expansion/deep-catalog pass.</x:t>
        </x:is>
      </x:c>
      <x:c r="R350" s="231" t="n"/>
      <x:c r="S350" s="231" t="n"/>
      <x:c r="T350" s="231" t="n"/>
      <x:c r="U350" s="205" t="n"/>
    </x:row>
    <x:row r="351" s="202" customFormat="1" ht="25.5" customHeight="1">
      <x:c r="A351" s="231" t="inlineStr">
        <x:is>
          <x:t xml:space="preserve">Biblical Events</x:t>
        </x:is>
      </x:c>
      <x:c r="B351" s="231" t="inlineStr">
        <x:is>
          <x:t xml:space="preserve">BE-190</x:t>
        </x:is>
      </x:c>
      <x:c r="C351" s="231" t="inlineStr">
        <x:is>
          <x:t xml:space="preserve">The Visitation</x:t>
        </x:is>
      </x:c>
      <x:c r="D351" s="231" t="inlineStr">
        <x:is>
          <x:t xml:space="preserve">Scripture</x:t>
        </x:is>
      </x:c>
      <x:c r="E351" s="231" t="inlineStr">
        <x:is>
          <x:t xml:space="preserve">Biblical Events — Shared Canon</x:t>
        </x:is>
      </x:c>
      <x:c r="F351" s="231" t="inlineStr">
        <x:is>
          <x:t xml:space="preserve">Event</x:t>
        </x:is>
      </x:c>
      <x:c r="G351" s="231" t="inlineStr">
        <x:is>
          <x:t xml:space="preserve">Mary visits Elizabeth; John leaps in the womb and Mary responds with the Magnificat.</x:t>
        </x:is>
      </x:c>
      <x:c r="H351" s="231" t="n">
        <x:v>4</x:v>
      </x:c>
      <x:c r="I351" s="231" t="inlineStr">
        <x:is>
          <x:t xml:space="preserve">4 — Major</x:t>
        </x:is>
      </x:c>
      <x:c r="J351" s="231" t="inlineStr">
        <x:is>
          <x:t xml:space="preserve">Exceptional</x:t>
        </x:is>
      </x:c>
      <x:c r="K351" s="231" t="inlineStr">
        <x:is>
          <x:t xml:space="preserve">Rare</x:t>
        </x:is>
      </x:c>
      <x:c r="L351" s="231" t="inlineStr">
        <x:is>
          <x:t xml:space="preserve">Maybe</x:t>
        </x:is>
      </x:c>
      <x:c r="M351" s="231" t="inlineStr">
        <x:is>
          <x:t xml:space="preserve">Luke 1:39–56 | First century BC/AD | Shared canon</x:t>
        </x:is>
      </x:c>
      <x:c r="N351" s="231" t="inlineStr">
        <x:is>
          <x:t xml:space="preserve">Mary; Elizabeth; John the Baptist; Magnificat</x:t>
        </x:is>
      </x:c>
      <x:c r="O351" s="231" t="inlineStr">
        <x:is>
          <x:t xml:space="preserve">Idea</x:t>
        </x:is>
      </x:c>
      <x:c r="P351" s="231" t="n"/>
      <x:c r="Q351" s="231" t="inlineStr">
        <x:is>
          <x:t xml:space="preserve">Deferred from the 100-card first-pass active set; reconsider in a later expansion/deep-catalog pass.</x:t>
        </x:is>
      </x:c>
      <x:c r="R351" s="231" t="n"/>
      <x:c r="S351" s="231" t="n"/>
      <x:c r="T351" s="231" t="n"/>
      <x:c r="U351" s="205" t="n"/>
    </x:row>
    <x:row r="352" s="202" customFormat="1" ht="25.5" customHeight="1">
      <x:c r="A352" s="231" t="inlineStr">
        <x:is>
          <x:t xml:space="preserve">Biblical Events</x:t>
        </x:is>
      </x:c>
      <x:c r="B352" s="231" t="inlineStr">
        <x:is>
          <x:t xml:space="preserve">BE-191</x:t>
        </x:is>
      </x:c>
      <x:c r="C352" s="231" t="inlineStr">
        <x:is>
          <x:t xml:space="preserve">Birth of John the Baptist</x:t>
        </x:is>
      </x:c>
      <x:c r="D352" s="231" t="inlineStr">
        <x:is>
          <x:t xml:space="preserve">Scripture</x:t>
        </x:is>
      </x:c>
      <x:c r="E352" s="231" t="inlineStr">
        <x:is>
          <x:t xml:space="preserve">Biblical Events — Shared Canon</x:t>
        </x:is>
      </x:c>
      <x:c r="F352" s="231" t="inlineStr">
        <x:is>
          <x:t xml:space="preserve">Event</x:t>
        </x:is>
      </x:c>
      <x:c r="G352" s="231" t="inlineStr">
        <x:is>
          <x:t xml:space="preserve">John is born and Zechariah's speech is restored in praise and prophecy.</x:t>
        </x:is>
      </x:c>
      <x:c r="H352" s="231" t="n">
        <x:v>3</x:v>
      </x:c>
      <x:c r="I352" s="231" t="inlineStr">
        <x:is>
          <x:t xml:space="preserve">3 — Significant</x:t>
        </x:is>
      </x:c>
      <x:c r="J352" s="231" t="inlineStr">
        <x:is>
          <x:t xml:space="preserve">High</x:t>
        </x:is>
      </x:c>
      <x:c r="K352" s="231" t="inlineStr">
        <x:is>
          <x:t xml:space="preserve">Uncommon</x:t>
        </x:is>
      </x:c>
      <x:c r="L352" s="231" t="inlineStr">
        <x:is>
          <x:t xml:space="preserve">No</x:t>
        </x:is>
      </x:c>
      <x:c r="M352" s="231" t="inlineStr">
        <x:is>
          <x:t xml:space="preserve">Luke 1:57–80 | First century BC/AD | Shared canon</x:t>
        </x:is>
      </x:c>
      <x:c r="N352" s="231" t="inlineStr">
        <x:is>
          <x:t xml:space="preserve">John the Baptist; Zechariah; Elizabeth</x:t>
        </x:is>
      </x:c>
      <x:c r="O352" s="231" t="inlineStr">
        <x:is>
          <x:t xml:space="preserve">Idea</x:t>
        </x:is>
      </x:c>
      <x:c r="P352" s="231" t="n"/>
      <x:c r="Q352" s="231" t="inlineStr">
        <x:is>
          <x:t xml:space="preserve">Deferred from the 100-card first-pass active set; reconsider in a later expansion/deep-catalog pass.</x:t>
        </x:is>
      </x:c>
      <x:c r="R352" s="231" t="n"/>
      <x:c r="S352" s="231" t="n"/>
      <x:c r="T352" s="231" t="n"/>
      <x:c r="U352" s="205" t="n"/>
    </x:row>
    <x:row r="353" s="202" customFormat="1" ht="25.5" customHeight="1">
      <x:c r="A353" s="231" t="inlineStr">
        <x:is>
          <x:t xml:space="preserve">Biblical Events</x:t>
        </x:is>
      </x:c>
      <x:c r="B353" s="231" t="inlineStr">
        <x:is>
          <x:t xml:space="preserve">BE-192</x:t>
        </x:is>
      </x:c>
      <x:c r="C353" s="231" t="inlineStr">
        <x:is>
          <x:t xml:space="preserve">Joseph's Dream</x:t>
        </x:is>
      </x:c>
      <x:c r="D353" s="231" t="inlineStr">
        <x:is>
          <x:t xml:space="preserve">Scripture</x:t>
        </x:is>
      </x:c>
      <x:c r="E353" s="231" t="inlineStr">
        <x:is>
          <x:t xml:space="preserve">Biblical Events — Shared Canon</x:t>
        </x:is>
      </x:c>
      <x:c r="F353" s="231" t="inlineStr">
        <x:is>
          <x:t xml:space="preserve">Event</x:t>
        </x:is>
      </x:c>
      <x:c r="G353" s="231" t="inlineStr">
        <x:is>
          <x:t xml:space="preserve">An angel tells Joseph to take Mary as his wife and name the child Jesus.</x:t>
        </x:is>
      </x:c>
      <x:c r="H353" s="231" t="n">
        <x:v>4</x:v>
      </x:c>
      <x:c r="I353" s="231" t="inlineStr">
        <x:is>
          <x:t xml:space="preserve">4 — Major</x:t>
        </x:is>
      </x:c>
      <x:c r="J353" s="231" t="inlineStr">
        <x:is>
          <x:t xml:space="preserve">Exceptional</x:t>
        </x:is>
      </x:c>
      <x:c r="K353" s="231" t="inlineStr">
        <x:is>
          <x:t xml:space="preserve">Rare</x:t>
        </x:is>
      </x:c>
      <x:c r="L353" s="231" t="inlineStr">
        <x:is>
          <x:t xml:space="preserve">No</x:t>
        </x:is>
      </x:c>
      <x:c r="M353" s="231" t="inlineStr">
        <x:is>
          <x:t xml:space="preserve">Matthew 1:18–25 | First century BC/AD | Shared canon</x:t>
        </x:is>
      </x:c>
      <x:c r="N353" s="231" t="inlineStr">
        <x:is>
          <x:t xml:space="preserve">Joseph of Nazareth; Mary; Jesus Christ</x:t>
        </x:is>
      </x:c>
      <x:c r="O353" s="231" t="inlineStr">
        <x:is>
          <x:t xml:space="preserve">Idea</x:t>
        </x:is>
      </x:c>
      <x:c r="P353" s="231" t="n"/>
      <x:c r="Q353" s="231" t="inlineStr">
        <x:is>
          <x:t xml:space="preserve">Deferred from the 100-card first-pass active set; reconsider in a later expansion/deep-catalog pass.</x:t>
        </x:is>
      </x:c>
      <x:c r="R353" s="231" t="n"/>
      <x:c r="S353" s="231" t="n"/>
      <x:c r="T353" s="231" t="n"/>
      <x:c r="U353" s="205" t="n"/>
    </x:row>
    <x:row r="354" s="202" customFormat="1" ht="25.5" customHeight="1">
      <x:c r="A354" s="231" t="inlineStr">
        <x:is>
          <x:t xml:space="preserve">Biblical Events</x:t>
        </x:is>
      </x:c>
      <x:c r="B354" s="231" t="inlineStr">
        <x:is>
          <x:t xml:space="preserve">BE-195</x:t>
        </x:is>
      </x:c>
      <x:c r="C354" s="231" t="inlineStr">
        <x:is>
          <x:t xml:space="preserve">Presentation of Jesus at the Temple</x:t>
        </x:is>
      </x:c>
      <x:c r="D354" s="231" t="inlineStr">
        <x:is>
          <x:t xml:space="preserve">Scripture</x:t>
        </x:is>
      </x:c>
      <x:c r="E354" s="231" t="inlineStr">
        <x:is>
          <x:t xml:space="preserve">Biblical Events — Shared Canon</x:t>
        </x:is>
      </x:c>
      <x:c r="F354" s="231" t="inlineStr">
        <x:is>
          <x:t xml:space="preserve">Event</x:t>
        </x:is>
      </x:c>
      <x:c r="G354" s="231" t="inlineStr">
        <x:is>
          <x:t xml:space="preserve">Simeon and Anna recognize the infant Jesus when he is presented at the temple.</x:t>
        </x:is>
      </x:c>
      <x:c r="H354" s="231" t="n">
        <x:v>4</x:v>
      </x:c>
      <x:c r="I354" s="231" t="inlineStr">
        <x:is>
          <x:t xml:space="preserve">4 — Major</x:t>
        </x:is>
      </x:c>
      <x:c r="J354" s="231" t="inlineStr">
        <x:is>
          <x:t xml:space="preserve">Exceptional</x:t>
        </x:is>
      </x:c>
      <x:c r="K354" s="231" t="inlineStr">
        <x:is>
          <x:t xml:space="preserve">Rare</x:t>
        </x:is>
      </x:c>
      <x:c r="L354" s="231" t="inlineStr">
        <x:is>
          <x:t xml:space="preserve">No</x:t>
        </x:is>
      </x:c>
      <x:c r="M354" s="231" t="inlineStr">
        <x:is>
          <x:t xml:space="preserve">Luke 2:22–38 | First century AD | Shared canon</x:t>
        </x:is>
      </x:c>
      <x:c r="N354" s="231" t="inlineStr">
        <x:is>
          <x:t xml:space="preserve">Jesus Christ; Mary; Joseph; Simeon; Anna</x:t>
        </x:is>
      </x:c>
      <x:c r="O354" s="231" t="inlineStr">
        <x:is>
          <x:t xml:space="preserve">Idea</x:t>
        </x:is>
      </x:c>
      <x:c r="P354" s="231" t="n"/>
      <x:c r="Q354" s="231" t="inlineStr">
        <x:is>
          <x:t xml:space="preserve">Deferred from the 100-card first-pass active set; reconsider in a later expansion/deep-catalog pass.</x:t>
        </x:is>
      </x:c>
      <x:c r="R354" s="231" t="n"/>
      <x:c r="S354" s="231" t="n"/>
      <x:c r="T354" s="231" t="n"/>
      <x:c r="U354" s="205" t="n"/>
    </x:row>
    <x:row r="355" s="202" customFormat="1" ht="25.5" customHeight="1">
      <x:c r="A355" s="231" t="inlineStr">
        <x:is>
          <x:t xml:space="preserve">Biblical Events</x:t>
        </x:is>
      </x:c>
      <x:c r="B355" s="231" t="inlineStr">
        <x:is>
          <x:t xml:space="preserve">BE-196</x:t>
        </x:is>
      </x:c>
      <x:c r="C355" s="231" t="inlineStr">
        <x:is>
          <x:t xml:space="preserve">Visit of the Magi</x:t>
        </x:is>
      </x:c>
      <x:c r="D355" s="231" t="inlineStr">
        <x:is>
          <x:t xml:space="preserve">Scripture</x:t>
        </x:is>
      </x:c>
      <x:c r="E355" s="231" t="inlineStr">
        <x:is>
          <x:t xml:space="preserve">Biblical Events — Shared Canon</x:t>
        </x:is>
      </x:c>
      <x:c r="F355" s="231" t="inlineStr">
        <x:is>
          <x:t xml:space="preserve">Event</x:t>
        </x:is>
      </x:c>
      <x:c r="G355" s="231" t="inlineStr">
        <x:is>
          <x:t xml:space="preserve">Magi follow the star, worship the child Jesus, and offer gold, frankincense, and myrrh.</x:t>
        </x:is>
      </x:c>
      <x:c r="H355" s="231" t="n">
        <x:v>4</x:v>
      </x:c>
      <x:c r="I355" s="231" t="inlineStr">
        <x:is>
          <x:t xml:space="preserve">4 — Major</x:t>
        </x:is>
      </x:c>
      <x:c r="J355" s="231" t="inlineStr">
        <x:is>
          <x:t xml:space="preserve">Exceptional</x:t>
        </x:is>
      </x:c>
      <x:c r="K355" s="231" t="inlineStr">
        <x:is>
          <x:t xml:space="preserve">Rare</x:t>
        </x:is>
      </x:c>
      <x:c r="L355" s="231" t="inlineStr">
        <x:is>
          <x:t xml:space="preserve">Yes</x:t>
        </x:is>
      </x:c>
      <x:c r="M355" s="231" t="inlineStr">
        <x:is>
          <x:t xml:space="preserve">Matthew 2:1–12 | First century AD | Shared canon</x:t>
        </x:is>
      </x:c>
      <x:c r="N355" s="231" t="inlineStr">
        <x:is>
          <x:t xml:space="preserve">Magi; Jesus Christ; Mary; Herod the Great; Bethlehem</x:t>
        </x:is>
      </x:c>
      <x:c r="O355" s="231" t="inlineStr">
        <x:is>
          <x:t xml:space="preserve">Idea</x:t>
        </x:is>
      </x:c>
      <x:c r="P355" s="231" t="n"/>
      <x:c r="Q355" s="231" t="inlineStr">
        <x:is>
          <x:t xml:space="preserve">Deferred from the 100-card first-pass active set; reconsider in a later expansion/deep-catalog pass.</x:t>
        </x:is>
      </x:c>
      <x:c r="R355" s="231" t="n"/>
      <x:c r="S355" s="231" t="n"/>
      <x:c r="T355" s="231" t="n"/>
      <x:c r="U355" s="205" t="n"/>
    </x:row>
    <x:row r="356" s="202" customFormat="1" ht="25.5" customHeight="1">
      <x:c r="A356" s="231" t="inlineStr">
        <x:is>
          <x:t xml:space="preserve">Biblical Events</x:t>
        </x:is>
      </x:c>
      <x:c r="B356" s="231" t="inlineStr">
        <x:is>
          <x:t xml:space="preserve">BE-197</x:t>
        </x:is>
      </x:c>
      <x:c r="C356" s="231" t="inlineStr">
        <x:is>
          <x:t xml:space="preserve">Flight into Egypt</x:t>
        </x:is>
      </x:c>
      <x:c r="D356" s="231" t="inlineStr">
        <x:is>
          <x:t xml:space="preserve">Scripture</x:t>
        </x:is>
      </x:c>
      <x:c r="E356" s="231" t="inlineStr">
        <x:is>
          <x:t xml:space="preserve">Biblical Events — Shared Canon</x:t>
        </x:is>
      </x:c>
      <x:c r="F356" s="231" t="inlineStr">
        <x:is>
          <x:t xml:space="preserve">Event</x:t>
        </x:is>
      </x:c>
      <x:c r="G356" s="231" t="inlineStr">
        <x:is>
          <x:t xml:space="preserve">Joseph takes Mary and Jesus to Egypt after being warned of Herod's threat.</x:t>
        </x:is>
      </x:c>
      <x:c r="H356" s="231" t="n">
        <x:v>4</x:v>
      </x:c>
      <x:c r="I356" s="231" t="inlineStr">
        <x:is>
          <x:t xml:space="preserve">4 — Major</x:t>
        </x:is>
      </x:c>
      <x:c r="J356" s="231" t="inlineStr">
        <x:is>
          <x:t xml:space="preserve">Exceptional</x:t>
        </x:is>
      </x:c>
      <x:c r="K356" s="231" t="inlineStr">
        <x:is>
          <x:t xml:space="preserve">Rare</x:t>
        </x:is>
      </x:c>
      <x:c r="L356" s="231" t="inlineStr">
        <x:is>
          <x:t xml:space="preserve">No</x:t>
        </x:is>
      </x:c>
      <x:c r="M356" s="231" t="inlineStr">
        <x:is>
          <x:t xml:space="preserve">Matthew 2:13–15 | First century AD | Shared canon</x:t>
        </x:is>
      </x:c>
      <x:c r="N356" s="231" t="inlineStr">
        <x:is>
          <x:t xml:space="preserve">Jesus Christ; Mary; Joseph; Herod the Great; Egypt</x:t>
        </x:is>
      </x:c>
      <x:c r="O356" s="231" t="inlineStr">
        <x:is>
          <x:t xml:space="preserve">Idea</x:t>
        </x:is>
      </x:c>
      <x:c r="P356" s="231" t="n"/>
      <x:c r="Q356" s="231" t="inlineStr">
        <x:is>
          <x:t xml:space="preserve">Deferred from the 100-card first-pass active set; reconsider in a later expansion/deep-catalog pass.</x:t>
        </x:is>
      </x:c>
      <x:c r="R356" s="231" t="n"/>
      <x:c r="S356" s="231" t="n"/>
      <x:c r="T356" s="231" t="n"/>
      <x:c r="U356" s="205" t="n"/>
    </x:row>
    <x:row r="357" s="202" customFormat="1" ht="25.5" customHeight="1">
      <x:c r="A357" s="231" t="inlineStr">
        <x:is>
          <x:t xml:space="preserve">Biblical Events</x:t>
        </x:is>
      </x:c>
      <x:c r="B357" s="231" t="inlineStr">
        <x:is>
          <x:t xml:space="preserve">BE-198</x:t>
        </x:is>
      </x:c>
      <x:c r="C357" s="231" t="inlineStr">
        <x:is>
          <x:t xml:space="preserve">Massacre of the Innocents</x:t>
        </x:is>
      </x:c>
      <x:c r="D357" s="231" t="inlineStr">
        <x:is>
          <x:t xml:space="preserve">Scripture</x:t>
        </x:is>
      </x:c>
      <x:c r="E357" s="231" t="inlineStr">
        <x:is>
          <x:t xml:space="preserve">Biblical Events — Shared Canon</x:t>
        </x:is>
      </x:c>
      <x:c r="F357" s="231" t="inlineStr">
        <x:is>
          <x:t xml:space="preserve">Event</x:t>
        </x:is>
      </x:c>
      <x:c r="G357" s="231" t="inlineStr">
        <x:is>
          <x:t xml:space="preserve">Herod orders the killing of young boys around Bethlehem after the Magi do not return.</x:t>
        </x:is>
      </x:c>
      <x:c r="H357" s="231" t="n">
        <x:v>4</x:v>
      </x:c>
      <x:c r="I357" s="231" t="inlineStr">
        <x:is>
          <x:t xml:space="preserve">4 — Major</x:t>
        </x:is>
      </x:c>
      <x:c r="J357" s="231" t="inlineStr">
        <x:is>
          <x:t xml:space="preserve">High</x:t>
        </x:is>
      </x:c>
      <x:c r="K357" s="231" t="inlineStr">
        <x:is>
          <x:t xml:space="preserve">Rare</x:t>
        </x:is>
      </x:c>
      <x:c r="L357" s="231" t="inlineStr">
        <x:is>
          <x:t xml:space="preserve">No</x:t>
        </x:is>
      </x:c>
      <x:c r="M357" s="231" t="inlineStr">
        <x:is>
          <x:t xml:space="preserve">Matthew 2:16–18 | First century AD | Shared canon</x:t>
        </x:is>
      </x:c>
      <x:c r="N357" s="231" t="inlineStr">
        <x:is>
          <x:t xml:space="preserve">Herod the Great; Bethlehem; Holy Family</x:t>
        </x:is>
      </x:c>
      <x:c r="O357" s="231" t="inlineStr">
        <x:is>
          <x:t xml:space="preserve">Idea</x:t>
        </x:is>
      </x:c>
      <x:c r="P357" s="231" t="inlineStr">
        <x:is>
          <x:t xml:space="preserve">Violent subject; visual treatment should emphasize lament rather than gore.</x:t>
        </x:is>
      </x:c>
      <x:c r="Q357" s="231" t="inlineStr">
        <x:is>
          <x:t xml:space="preserve">Deferred from the 100-card first-pass active set; reconsider in a later expansion/deep-catalog pass.</x:t>
        </x:is>
      </x:c>
      <x:c r="R357" s="231" t="n"/>
      <x:c r="S357" s="231" t="n"/>
      <x:c r="T357" s="231" t="n"/>
      <x:c r="U357" s="205" t="n"/>
    </x:row>
    <x:row r="358" s="202" customFormat="1" ht="25.5" customHeight="1">
      <x:c r="A358" s="231" t="inlineStr">
        <x:is>
          <x:t xml:space="preserve">Biblical Events</x:t>
        </x:is>
      </x:c>
      <x:c r="B358" s="231" t="inlineStr">
        <x:is>
          <x:t xml:space="preserve">BE-199</x:t>
        </x:is>
      </x:c>
      <x:c r="C358" s="231" t="inlineStr">
        <x:is>
          <x:t xml:space="preserve">The Boy Jesus in the Temple</x:t>
        </x:is>
      </x:c>
      <x:c r="D358" s="231" t="inlineStr">
        <x:is>
          <x:t xml:space="preserve">Scripture</x:t>
        </x:is>
      </x:c>
      <x:c r="E358" s="231" t="inlineStr">
        <x:is>
          <x:t xml:space="preserve">Biblical Events — Shared Canon</x:t>
        </x:is>
      </x:c>
      <x:c r="F358" s="231" t="inlineStr">
        <x:is>
          <x:t xml:space="preserve">Event</x:t>
        </x:is>
      </x:c>
      <x:c r="G358" s="231" t="inlineStr">
        <x:is>
          <x:t xml:space="preserve">At twelve years old Jesus remains in the temple discussing with teachers.</x:t>
        </x:is>
      </x:c>
      <x:c r="H358" s="231" t="n">
        <x:v>3</x:v>
      </x:c>
      <x:c r="I358" s="231" t="inlineStr">
        <x:is>
          <x:t xml:space="preserve">3 — Significant</x:t>
        </x:is>
      </x:c>
      <x:c r="J358" s="231" t="inlineStr">
        <x:is>
          <x:t xml:space="preserve">High</x:t>
        </x:is>
      </x:c>
      <x:c r="K358" s="231" t="inlineStr">
        <x:is>
          <x:t xml:space="preserve">Uncommon</x:t>
        </x:is>
      </x:c>
      <x:c r="L358" s="231" t="inlineStr">
        <x:is>
          <x:t xml:space="preserve">No</x:t>
        </x:is>
      </x:c>
      <x:c r="M358" s="231" t="inlineStr">
        <x:is>
          <x:t xml:space="preserve">Luke 2:41–52 | First century AD | Shared canon</x:t>
        </x:is>
      </x:c>
      <x:c r="N358" s="231" t="inlineStr">
        <x:is>
          <x:t xml:space="preserve">Jesus Christ; Mary; Joseph; Jerusalem; Temple</x:t>
        </x:is>
      </x:c>
      <x:c r="O358" s="231" t="inlineStr">
        <x:is>
          <x:t xml:space="preserve">Idea</x:t>
        </x:is>
      </x:c>
      <x:c r="P358" s="231" t="n"/>
      <x:c r="Q358" s="231" t="inlineStr">
        <x:is>
          <x:t xml:space="preserve">Historical candidate restored as BE-123 The Boy Jesus in the Temple in v11; not a pending expansion card or a second active identity.</x:t>
        </x:is>
      </x:c>
      <x:c r="R358" s="231" t="n"/>
      <x:c r="S358" s="231" t="inlineStr">
        <x:is>
          <x:t xml:space="preserve">BE-123 The Boy Jesus in the Temple</x:t>
        </x:is>
      </x:c>
      <x:c r="T358" s="231" t="inlineStr">
        <x:is>
          <x:t xml:space="preserve">
Same subject promoted from the historic candidate; legacy original ID preserved only for provenance.</x:t>
        </x:is>
      </x:c>
      <x:c r="U358" s="205" t="n"/>
    </x:row>
    <x:row r="359" s="202" customFormat="1" ht="25.5" customHeight="1">
      <x:c r="A359" s="231" t="inlineStr">
        <x:is>
          <x:t xml:space="preserve">Biblical Events</x:t>
        </x:is>
      </x:c>
      <x:c r="B359" s="231" t="inlineStr">
        <x:is>
          <x:t xml:space="preserve">BE-200</x:t>
        </x:is>
      </x:c>
      <x:c r="C359" s="231" t="inlineStr">
        <x:is>
          <x:t xml:space="preserve">John the Baptist Preaches in the Wilderness</x:t>
        </x:is>
      </x:c>
      <x:c r="D359" s="231" t="inlineStr">
        <x:is>
          <x:t xml:space="preserve">Scripture</x:t>
        </x:is>
      </x:c>
      <x:c r="E359" s="231" t="inlineStr">
        <x:is>
          <x:t xml:space="preserve">Biblical Events — Shared Canon</x:t>
        </x:is>
      </x:c>
      <x:c r="F359" s="231" t="inlineStr">
        <x:is>
          <x:t xml:space="preserve">Event</x:t>
        </x:is>
      </x:c>
      <x:c r="G359" s="231" t="inlineStr">
        <x:is>
          <x:t xml:space="preserve">John calls Israel to repentance and prepares the way for the coming Messiah.</x:t>
        </x:is>
      </x:c>
      <x:c r="H359" s="231" t="n">
        <x:v>4</x:v>
      </x:c>
      <x:c r="I359" s="231" t="inlineStr">
        <x:is>
          <x:t xml:space="preserve">4 — Major</x:t>
        </x:is>
      </x:c>
      <x:c r="J359" s="231" t="inlineStr">
        <x:is>
          <x:t xml:space="preserve">Exceptional</x:t>
        </x:is>
      </x:c>
      <x:c r="K359" s="231" t="inlineStr">
        <x:is>
          <x:t xml:space="preserve">Rare</x:t>
        </x:is>
      </x:c>
      <x:c r="L359" s="231" t="inlineStr">
        <x:is>
          <x:t xml:space="preserve">Maybe</x:t>
        </x:is>
      </x:c>
      <x:c r="M359" s="231" t="inlineStr">
        <x:is>
          <x:t xml:space="preserve">Matthew 3:1–12; Mark 1:1–8; Luke 3:1–18 | First century AD | Shared canon</x:t>
        </x:is>
      </x:c>
      <x:c r="N359" s="231" t="inlineStr">
        <x:is>
          <x:t xml:space="preserve">John the Baptist; Jordan River; Jesus Christ</x:t>
        </x:is>
      </x:c>
      <x:c r="O359" s="231" t="inlineStr">
        <x:is>
          <x:t xml:space="preserve">Idea</x:t>
        </x:is>
      </x:c>
      <x:c r="P359" s="231" t="n"/>
      <x:c r="Q359" s="231" t="inlineStr">
        <x:is>
          <x:t xml:space="preserve">Deferred from the 100-card first-pass active set; reconsider in a later expansion/deep-catalog pass.</x:t>
        </x:is>
      </x:c>
      <x:c r="R359" s="231" t="n"/>
      <x:c r="S359" s="231" t="n"/>
      <x:c r="T359" s="231" t="n"/>
      <x:c r="U359" s="205" t="n"/>
    </x:row>
    <x:row r="360" s="202" customFormat="1" ht="25.5" customHeight="1">
      <x:c r="A360" s="231" t="inlineStr">
        <x:is>
          <x:t xml:space="preserve">Biblical Events</x:t>
        </x:is>
      </x:c>
      <x:c r="B360" s="231" t="inlineStr">
        <x:is>
          <x:t xml:space="preserve">BE-208</x:t>
        </x:is>
      </x:c>
      <x:c r="C360" s="231" t="inlineStr">
        <x:is>
          <x:t xml:space="preserve">Healing of the Official's Son</x:t>
        </x:is>
      </x:c>
      <x:c r="D360" s="231" t="inlineStr">
        <x:is>
          <x:t xml:space="preserve">Scripture</x:t>
        </x:is>
      </x:c>
      <x:c r="E360" s="231" t="inlineStr">
        <x:is>
          <x:t xml:space="preserve">Biblical Events — Shared Canon</x:t>
        </x:is>
      </x:c>
      <x:c r="F360" s="231" t="inlineStr">
        <x:is>
          <x:t xml:space="preserve">Event</x:t>
        </x:is>
      </x:c>
      <x:c r="G360" s="231" t="inlineStr">
        <x:is>
          <x:t xml:space="preserve">Jesus heals a distant child through his word, prompting household belief.</x:t>
        </x:is>
      </x:c>
      <x:c r="H360" s="231" t="n">
        <x:v>3</x:v>
      </x:c>
      <x:c r="I360" s="231" t="inlineStr">
        <x:is>
          <x:t xml:space="preserve">3 — Significant</x:t>
        </x:is>
      </x:c>
      <x:c r="J360" s="231" t="inlineStr">
        <x:is>
          <x:t xml:space="preserve">High</x:t>
        </x:is>
      </x:c>
      <x:c r="K360" s="231" t="inlineStr">
        <x:is>
          <x:t xml:space="preserve">Uncommon</x:t>
        </x:is>
      </x:c>
      <x:c r="L360" s="231" t="inlineStr">
        <x:is>
          <x:t xml:space="preserve">No</x:t>
        </x:is>
      </x:c>
      <x:c r="M360" s="231" t="inlineStr">
        <x:is>
          <x:t xml:space="preserve">John 4:46–54 | First century AD | Shared canon</x:t>
        </x:is>
      </x:c>
      <x:c r="N360" s="231" t="inlineStr">
        <x:is>
          <x:t xml:space="preserve">Jesus Christ; Cana; Capernaum</x:t>
        </x:is>
      </x:c>
      <x:c r="O360" s="231" t="inlineStr">
        <x:is>
          <x:t xml:space="preserve">Idea</x:t>
        </x:is>
      </x:c>
      <x:c r="P360" s="231" t="n"/>
      <x:c r="Q360" s="231" t="inlineStr">
        <x:is>
          <x:t xml:space="preserve">Deferred from the 100-card first-pass active set; reconsider in a later expansion/deep-catalog pass.</x:t>
        </x:is>
      </x:c>
      <x:c r="R360" s="231" t="n"/>
      <x:c r="S360" s="231" t="n"/>
      <x:c r="T360" s="231" t="n"/>
      <x:c r="U360" s="205" t="n"/>
    </x:row>
    <x:row r="361" s="202" customFormat="1" ht="25.5" customHeight="1">
      <x:c r="A361" s="231" t="inlineStr">
        <x:is>
          <x:t xml:space="preserve">Biblical Events</x:t>
        </x:is>
      </x:c>
      <x:c r="B361" s="231" t="inlineStr">
        <x:is>
          <x:t xml:space="preserve">BE-209</x:t>
        </x:is>
      </x:c>
      <x:c r="C361" s="231" t="inlineStr">
        <x:is>
          <x:t xml:space="preserve">Healing at the Pool of Bethesda</x:t>
        </x:is>
      </x:c>
      <x:c r="D361" s="231" t="inlineStr">
        <x:is>
          <x:t xml:space="preserve">Scripture</x:t>
        </x:is>
      </x:c>
      <x:c r="E361" s="231" t="inlineStr">
        <x:is>
          <x:t xml:space="preserve">Biblical Events — Shared Canon</x:t>
        </x:is>
      </x:c>
      <x:c r="F361" s="231" t="inlineStr">
        <x:is>
          <x:t xml:space="preserve">Event</x:t>
        </x:is>
      </x:c>
      <x:c r="G361" s="231" t="inlineStr">
        <x:is>
          <x:t xml:space="preserve">Jesus heals a man disabled for decades, provoking controversy over Sabbath authority.</x:t>
        </x:is>
      </x:c>
      <x:c r="H361" s="231" t="n">
        <x:v>4</x:v>
      </x:c>
      <x:c r="I361" s="231" t="inlineStr">
        <x:is>
          <x:t xml:space="preserve">4 — Major</x:t>
        </x:is>
      </x:c>
      <x:c r="J361" s="231" t="inlineStr">
        <x:is>
          <x:t xml:space="preserve">Exceptional</x:t>
        </x:is>
      </x:c>
      <x:c r="K361" s="231" t="inlineStr">
        <x:is>
          <x:t xml:space="preserve">Rare</x:t>
        </x:is>
      </x:c>
      <x:c r="L361" s="231" t="inlineStr">
        <x:is>
          <x:t xml:space="preserve">No</x:t>
        </x:is>
      </x:c>
      <x:c r="M361" s="231" t="inlineStr">
        <x:is>
          <x:t xml:space="preserve">John 5:1–18 | First century AD | Shared canon</x:t>
        </x:is>
      </x:c>
      <x:c r="N361" s="231" t="inlineStr">
        <x:is>
          <x:t xml:space="preserve">Jesus Christ; Bethesda; Sabbath</x:t>
        </x:is>
      </x:c>
      <x:c r="O361" s="231" t="inlineStr">
        <x:is>
          <x:t xml:space="preserve">Idea</x:t>
        </x:is>
      </x:c>
      <x:c r="P361" s="231" t="n"/>
      <x:c r="Q361" s="231" t="inlineStr">
        <x:is>
          <x:t xml:space="preserve">Deferred from the 100-card first-pass active set; reconsider in a later expansion/deep-catalog pass.</x:t>
        </x:is>
      </x:c>
      <x:c r="R361" s="231" t="n"/>
      <x:c r="S361" s="231" t="n"/>
      <x:c r="T361" s="231" t="n"/>
      <x:c r="U361" s="205" t="n"/>
    </x:row>
    <x:row r="362" s="202" customFormat="1" ht="25.5" customHeight="1">
      <x:c r="A362" s="231" t="inlineStr">
        <x:is>
          <x:t xml:space="preserve">Biblical Events</x:t>
        </x:is>
      </x:c>
      <x:c r="B362" s="231" t="inlineStr">
        <x:is>
          <x:t xml:space="preserve">BE-211</x:t>
        </x:is>
      </x:c>
      <x:c r="C362" s="231" t="inlineStr">
        <x:is>
          <x:t xml:space="preserve">Healing of a Leper</x:t>
        </x:is>
      </x:c>
      <x:c r="D362" s="231" t="inlineStr">
        <x:is>
          <x:t xml:space="preserve">Scripture</x:t>
        </x:is>
      </x:c>
      <x:c r="E362" s="231" t="inlineStr">
        <x:is>
          <x:t xml:space="preserve">Biblical Events — Shared Canon</x:t>
        </x:is>
      </x:c>
      <x:c r="F362" s="231" t="inlineStr">
        <x:is>
          <x:t xml:space="preserve">Event</x:t>
        </x:is>
      </x:c>
      <x:c r="G362" s="231" t="inlineStr">
        <x:is>
          <x:t xml:space="preserve">Jesus touches and cleanses a man with leprosy, combining compassion and restoration.</x:t>
        </x:is>
      </x:c>
      <x:c r="H362" s="231" t="n">
        <x:v>3</x:v>
      </x:c>
      <x:c r="I362" s="231" t="inlineStr">
        <x:is>
          <x:t xml:space="preserve">3 — Significant</x:t>
        </x:is>
      </x:c>
      <x:c r="J362" s="231" t="inlineStr">
        <x:is>
          <x:t xml:space="preserve">High</x:t>
        </x:is>
      </x:c>
      <x:c r="K362" s="231" t="inlineStr">
        <x:is>
          <x:t xml:space="preserve">Uncommon</x:t>
        </x:is>
      </x:c>
      <x:c r="L362" s="231" t="inlineStr">
        <x:is>
          <x:t xml:space="preserve">No</x:t>
        </x:is>
      </x:c>
      <x:c r="M362" s="231" t="inlineStr">
        <x:is>
          <x:t xml:space="preserve">Mark 1:40–45; Matthew 8:1–4; Luke 5:12–16 | First century AD | Shared canon</x:t>
        </x:is>
      </x:c>
      <x:c r="N362" s="231" t="inlineStr">
        <x:is>
          <x:t xml:space="preserve">Jesus Christ; Galilee</x:t>
        </x:is>
      </x:c>
      <x:c r="O362" s="231" t="inlineStr">
        <x:is>
          <x:t xml:space="preserve">Idea</x:t>
        </x:is>
      </x:c>
      <x:c r="P362" s="231" t="n"/>
      <x:c r="Q362" s="231" t="inlineStr">
        <x:is>
          <x:t xml:space="preserve">Deferred from the 100-card first-pass active set; reconsider in a later expansion/deep-catalog pass.</x:t>
        </x:is>
      </x:c>
      <x:c r="R362" s="231" t="n"/>
      <x:c r="S362" s="231" t="n"/>
      <x:c r="T362" s="231" t="n"/>
      <x:c r="U362" s="205" t="n"/>
    </x:row>
    <x:row r="363" s="202" customFormat="1" ht="25.5" customHeight="1">
      <x:c r="A363" s="231" t="inlineStr">
        <x:is>
          <x:t xml:space="preserve">Biblical Events</x:t>
        </x:is>
      </x:c>
      <x:c r="B363" s="231" t="inlineStr">
        <x:is>
          <x:t xml:space="preserve">BE-212</x:t>
        </x:is>
      </x:c>
      <x:c r="C363" s="231" t="inlineStr">
        <x:is>
          <x:t xml:space="preserve">Healing of the Paralytic</x:t>
        </x:is>
      </x:c>
      <x:c r="D363" s="231" t="inlineStr">
        <x:is>
          <x:t xml:space="preserve">Scripture</x:t>
        </x:is>
      </x:c>
      <x:c r="E363" s="231" t="inlineStr">
        <x:is>
          <x:t xml:space="preserve">Biblical Events — Shared Canon</x:t>
        </x:is>
      </x:c>
      <x:c r="F363" s="231" t="inlineStr">
        <x:is>
          <x:t xml:space="preserve">Event</x:t>
        </x:is>
      </x:c>
      <x:c r="G363" s="231" t="inlineStr">
        <x:is>
          <x:t xml:space="preserve">Friends lower a paralyzed man through a roof; Jesus forgives his sins and heals him.</x:t>
        </x:is>
      </x:c>
      <x:c r="H363" s="231" t="n">
        <x:v>4</x:v>
      </x:c>
      <x:c r="I363" s="231" t="inlineStr">
        <x:is>
          <x:t xml:space="preserve">4 — Major</x:t>
        </x:is>
      </x:c>
      <x:c r="J363" s="231" t="inlineStr">
        <x:is>
          <x:t xml:space="preserve">Exceptional</x:t>
        </x:is>
      </x:c>
      <x:c r="K363" s="231" t="inlineStr">
        <x:is>
          <x:t xml:space="preserve">Rare</x:t>
        </x:is>
      </x:c>
      <x:c r="L363" s="231" t="inlineStr">
        <x:is>
          <x:t xml:space="preserve">Maybe</x:t>
        </x:is>
      </x:c>
      <x:c r="M363" s="231" t="inlineStr">
        <x:is>
          <x:t xml:space="preserve">Mark 2:1–12; Matthew 9:1–8; Luke 5:17–26 | First century AD | Shared canon</x:t>
        </x:is>
      </x:c>
      <x:c r="N363" s="231" t="inlineStr">
        <x:is>
          <x:t xml:space="preserve">Jesus Christ; Capernaum; Paralytic's Friends</x:t>
        </x:is>
      </x:c>
      <x:c r="O363" s="231" t="inlineStr">
        <x:is>
          <x:t xml:space="preserve">Idea</x:t>
        </x:is>
      </x:c>
      <x:c r="P363" s="231" t="n"/>
      <x:c r="Q363" s="231" t="inlineStr">
        <x:is>
          <x:t xml:space="preserve">Deferred from the 100-card first-pass active set; reconsider in a later expansion/deep-catalog pass.</x:t>
        </x:is>
      </x:c>
      <x:c r="R363" s="231" t="n"/>
      <x:c r="S363" s="231" t="n"/>
      <x:c r="T363" s="231" t="n"/>
      <x:c r="U363" s="205" t="n"/>
    </x:row>
    <x:row r="364" s="202" customFormat="1" ht="25.5" customHeight="1">
      <x:c r="A364" s="231" t="inlineStr">
        <x:is>
          <x:t xml:space="preserve">Biblical Events</x:t>
        </x:is>
      </x:c>
      <x:c r="B364" s="231" t="inlineStr">
        <x:is>
          <x:t xml:space="preserve">BE-213</x:t>
        </x:is>
      </x:c>
      <x:c r="C364" s="231" t="inlineStr">
        <x:is>
          <x:t xml:space="preserve">Calling of Matthew</x:t>
        </x:is>
      </x:c>
      <x:c r="D364" s="231" t="inlineStr">
        <x:is>
          <x:t xml:space="preserve">Scripture</x:t>
        </x:is>
      </x:c>
      <x:c r="E364" s="231" t="inlineStr">
        <x:is>
          <x:t xml:space="preserve">Biblical Events — Shared Canon</x:t>
        </x:is>
      </x:c>
      <x:c r="F364" s="231" t="inlineStr">
        <x:is>
          <x:t xml:space="preserve">Event</x:t>
        </x:is>
      </x:c>
      <x:c r="G364" s="231" t="inlineStr">
        <x:is>
          <x:t xml:space="preserve">Jesus calls a tax collector and then eats with tax collectors and sinners.</x:t>
        </x:is>
      </x:c>
      <x:c r="H364" s="231" t="n">
        <x:v>3</x:v>
      </x:c>
      <x:c r="I364" s="231" t="inlineStr">
        <x:is>
          <x:t xml:space="preserve">3 — Significant</x:t>
        </x:is>
      </x:c>
      <x:c r="J364" s="231" t="inlineStr">
        <x:is>
          <x:t xml:space="preserve">High</x:t>
        </x:is>
      </x:c>
      <x:c r="K364" s="231" t="inlineStr">
        <x:is>
          <x:t xml:space="preserve">Uncommon</x:t>
        </x:is>
      </x:c>
      <x:c r="L364" s="231" t="inlineStr">
        <x:is>
          <x:t xml:space="preserve">No</x:t>
        </x:is>
      </x:c>
      <x:c r="M364" s="231" t="inlineStr">
        <x:is>
          <x:t xml:space="preserve">Matthew 9:9–13; Mark 2:13–17; Luke 5:27–32 | First century AD | Shared canon</x:t>
        </x:is>
      </x:c>
      <x:c r="N364" s="231" t="inlineStr">
        <x:is>
          <x:t xml:space="preserve">Jesus Christ; Matthew; Tax Collectors</x:t>
        </x:is>
      </x:c>
      <x:c r="O364" s="231" t="inlineStr">
        <x:is>
          <x:t xml:space="preserve">Idea</x:t>
        </x:is>
      </x:c>
      <x:c r="P364" s="231" t="n"/>
      <x:c r="Q364" s="231" t="inlineStr">
        <x:is>
          <x:t xml:space="preserve">Deferred from the 100-card first-pass active set; reconsider in a later expansion/deep-catalog pass.</x:t>
        </x:is>
      </x:c>
      <x:c r="R364" s="231" t="n"/>
      <x:c r="S364" s="231" t="n"/>
      <x:c r="T364" s="231" t="n"/>
      <x:c r="U364" s="205" t="n"/>
    </x:row>
    <x:row r="365" s="202" customFormat="1" ht="25.5" customHeight="1">
      <x:c r="A365" s="231" t="inlineStr">
        <x:is>
          <x:t xml:space="preserve">Biblical Events</x:t>
        </x:is>
      </x:c>
      <x:c r="B365" s="231" t="inlineStr">
        <x:is>
          <x:t xml:space="preserve">BE-214</x:t>
        </x:is>
      </x:c>
      <x:c r="C365" s="231" t="inlineStr">
        <x:is>
          <x:t xml:space="preserve">Healing on the Sabbath</x:t>
        </x:is>
      </x:c>
      <x:c r="D365" s="231" t="inlineStr">
        <x:is>
          <x:t xml:space="preserve">Scripture</x:t>
        </x:is>
      </x:c>
      <x:c r="E365" s="231" t="inlineStr">
        <x:is>
          <x:t xml:space="preserve">Biblical Events — Shared Canon</x:t>
        </x:is>
      </x:c>
      <x:c r="F365" s="231" t="inlineStr">
        <x:is>
          <x:t xml:space="preserve">Event</x:t>
        </x:is>
      </x:c>
      <x:c r="G365" s="231" t="inlineStr">
        <x:is>
          <x:t xml:space="preserve">Jesus heals a man with a withered hand and challenges hard-hearted Sabbath interpretation.</x:t>
        </x:is>
      </x:c>
      <x:c r="H365" s="231" t="n">
        <x:v>3</x:v>
      </x:c>
      <x:c r="I365" s="231" t="inlineStr">
        <x:is>
          <x:t xml:space="preserve">3 — Significant</x:t>
        </x:is>
      </x:c>
      <x:c r="J365" s="231" t="inlineStr">
        <x:is>
          <x:t xml:space="preserve">High</x:t>
        </x:is>
      </x:c>
      <x:c r="K365" s="231" t="inlineStr">
        <x:is>
          <x:t xml:space="preserve">Uncommon</x:t>
        </x:is>
      </x:c>
      <x:c r="L365" s="231" t="inlineStr">
        <x:is>
          <x:t xml:space="preserve">No</x:t>
        </x:is>
      </x:c>
      <x:c r="M365" s="231" t="inlineStr">
        <x:is>
          <x:t xml:space="preserve">Mark 3:1–6; Matthew 12:9–14; Luke 6:6–11 | First century AD | Shared canon</x:t>
        </x:is>
      </x:c>
      <x:c r="N365" s="231" t="inlineStr">
        <x:is>
          <x:t xml:space="preserve">Jesus Christ; Sabbath; Pharisees</x:t>
        </x:is>
      </x:c>
      <x:c r="O365" s="231" t="inlineStr">
        <x:is>
          <x:t xml:space="preserve">Idea</x:t>
        </x:is>
      </x:c>
      <x:c r="P365" s="231" t="n"/>
      <x:c r="Q365" s="231" t="inlineStr">
        <x:is>
          <x:t xml:space="preserve">Deferred from the 100-card first-pass active set; reconsider in a later expansion/deep-catalog pass.</x:t>
        </x:is>
      </x:c>
      <x:c r="R365" s="231" t="n"/>
      <x:c r="S365" s="231" t="n"/>
      <x:c r="T365" s="231" t="n"/>
      <x:c r="U365" s="205" t="n"/>
    </x:row>
    <x:row r="366" s="202" customFormat="1" ht="25.5" customHeight="1">
      <x:c r="A366" s="231" t="inlineStr">
        <x:is>
          <x:t xml:space="preserve">Biblical Events</x:t>
        </x:is>
      </x:c>
      <x:c r="B366" s="231" t="inlineStr">
        <x:is>
          <x:t xml:space="preserve">BE-218</x:t>
        </x:is>
      </x:c>
      <x:c r="C366" s="231" t="inlineStr">
        <x:is>
          <x:t xml:space="preserve">Healing of the Centurion's Servant</x:t>
        </x:is>
      </x:c>
      <x:c r="D366" s="231" t="inlineStr">
        <x:is>
          <x:t xml:space="preserve">Scripture</x:t>
        </x:is>
      </x:c>
      <x:c r="E366" s="231" t="inlineStr">
        <x:is>
          <x:t xml:space="preserve">Biblical Events — Shared Canon</x:t>
        </x:is>
      </x:c>
      <x:c r="F366" s="231" t="inlineStr">
        <x:is>
          <x:t xml:space="preserve">Event</x:t>
        </x:is>
      </x:c>
      <x:c r="G366" s="231" t="inlineStr">
        <x:is>
          <x:t xml:space="preserve">A Roman centurion expresses remarkable trust in Jesus' authority to heal at a distance.</x:t>
        </x:is>
      </x:c>
      <x:c r="H366" s="231" t="n">
        <x:v>3</x:v>
      </x:c>
      <x:c r="I366" s="231" t="inlineStr">
        <x:is>
          <x:t xml:space="preserve">3 — Significant</x:t>
        </x:is>
      </x:c>
      <x:c r="J366" s="231" t="inlineStr">
        <x:is>
          <x:t xml:space="preserve">High</x:t>
        </x:is>
      </x:c>
      <x:c r="K366" s="231" t="inlineStr">
        <x:is>
          <x:t xml:space="preserve">Uncommon</x:t>
        </x:is>
      </x:c>
      <x:c r="L366" s="231" t="inlineStr">
        <x:is>
          <x:t xml:space="preserve">No</x:t>
        </x:is>
      </x:c>
      <x:c r="M366" s="231" t="inlineStr">
        <x:is>
          <x:t xml:space="preserve">Matthew 8:5–13; Luke 7:1–10 | First century AD | Shared canon</x:t>
        </x:is>
      </x:c>
      <x:c r="N366" s="231" t="inlineStr">
        <x:is>
          <x:t xml:space="preserve">Jesus Christ; Centurion; Capernaum</x:t>
        </x:is>
      </x:c>
      <x:c r="O366" s="231" t="inlineStr">
        <x:is>
          <x:t xml:space="preserve">Idea</x:t>
        </x:is>
      </x:c>
      <x:c r="P366" s="231" t="n"/>
      <x:c r="Q366" s="231" t="inlineStr">
        <x:is>
          <x:t xml:space="preserve">Deferred from the 100-card first-pass active set; reconsider in a later expansion/deep-catalog pass.</x:t>
        </x:is>
      </x:c>
      <x:c r="R366" s="231" t="n"/>
      <x:c r="S366" s="231" t="n"/>
      <x:c r="T366" s="231" t="n"/>
      <x:c r="U366" s="205" t="n"/>
    </x:row>
    <x:row r="367" s="202" customFormat="1" ht="25.5" customHeight="1">
      <x:c r="A367" s="231" t="inlineStr">
        <x:is>
          <x:t xml:space="preserve">Biblical Events</x:t>
        </x:is>
      </x:c>
      <x:c r="B367" s="231" t="inlineStr">
        <x:is>
          <x:t xml:space="preserve">BE-219</x:t>
        </x:is>
      </x:c>
      <x:c r="C367" s="231" t="inlineStr">
        <x:is>
          <x:t xml:space="preserve">Raising of the Widow's Son at Nain</x:t>
        </x:is>
      </x:c>
      <x:c r="D367" s="231" t="inlineStr">
        <x:is>
          <x:t xml:space="preserve">Scripture</x:t>
        </x:is>
      </x:c>
      <x:c r="E367" s="231" t="inlineStr">
        <x:is>
          <x:t xml:space="preserve">Biblical Events — Shared Canon</x:t>
        </x:is>
      </x:c>
      <x:c r="F367" s="231" t="inlineStr">
        <x:is>
          <x:t xml:space="preserve">Event</x:t>
        </x:is>
      </x:c>
      <x:c r="G367" s="231" t="inlineStr">
        <x:is>
          <x:t xml:space="preserve">Jesus restores a widow's only son to life at the town gate of Nain.</x:t>
        </x:is>
      </x:c>
      <x:c r="H367" s="231" t="n">
        <x:v>4</x:v>
      </x:c>
      <x:c r="I367" s="231" t="inlineStr">
        <x:is>
          <x:t xml:space="preserve">4 — Major</x:t>
        </x:is>
      </x:c>
      <x:c r="J367" s="231" t="inlineStr">
        <x:is>
          <x:t xml:space="preserve">Exceptional</x:t>
        </x:is>
      </x:c>
      <x:c r="K367" s="231" t="inlineStr">
        <x:is>
          <x:t xml:space="preserve">Rare</x:t>
        </x:is>
      </x:c>
      <x:c r="L367" s="231" t="inlineStr">
        <x:is>
          <x:t xml:space="preserve">No</x:t>
        </x:is>
      </x:c>
      <x:c r="M367" s="231" t="inlineStr">
        <x:is>
          <x:t xml:space="preserve">Luke 7:11–17 | First century AD | Shared canon</x:t>
        </x:is>
      </x:c>
      <x:c r="N367" s="231" t="inlineStr">
        <x:is>
          <x:t xml:space="preserve">Jesus Christ; Widow of Nain</x:t>
        </x:is>
      </x:c>
      <x:c r="O367" s="231" t="inlineStr">
        <x:is>
          <x:t xml:space="preserve">Idea</x:t>
        </x:is>
      </x:c>
      <x:c r="P367" s="231" t="n"/>
      <x:c r="Q367" s="231" t="inlineStr">
        <x:is>
          <x:t xml:space="preserve">Deferred from the 100-card first-pass active set; reconsider in a later expansion/deep-catalog pass.</x:t>
        </x:is>
      </x:c>
      <x:c r="R367" s="231" t="n"/>
      <x:c r="S367" s="231" t="n"/>
      <x:c r="T367" s="231" t="n"/>
      <x:c r="U367" s="205" t="n"/>
    </x:row>
    <x:row r="368" s="202" customFormat="1" ht="25.5" customHeight="1">
      <x:c r="A368" s="231" t="inlineStr">
        <x:is>
          <x:t xml:space="preserve">Biblical Events</x:t>
        </x:is>
      </x:c>
      <x:c r="B368" s="231" t="inlineStr">
        <x:is>
          <x:t xml:space="preserve">BE-221</x:t>
        </x:is>
      </x:c>
      <x:c r="C368" s="231" t="inlineStr">
        <x:is>
          <x:t xml:space="preserve">Healing of the Gerasene Demoniac</x:t>
        </x:is>
      </x:c>
      <x:c r="D368" s="231" t="inlineStr">
        <x:is>
          <x:t xml:space="preserve">Scripture</x:t>
        </x:is>
      </x:c>
      <x:c r="E368" s="231" t="inlineStr">
        <x:is>
          <x:t xml:space="preserve">Biblical Events — Shared Canon</x:t>
        </x:is>
      </x:c>
      <x:c r="F368" s="231" t="inlineStr">
        <x:is>
          <x:t xml:space="preserve">Event</x:t>
        </x:is>
      </x:c>
      <x:c r="G368" s="231" t="inlineStr">
        <x:is>
          <x:t xml:space="preserve">Jesus frees a man from a legion of demons, which enter a herd of pigs.</x:t>
        </x:is>
      </x:c>
      <x:c r="H368" s="231" t="n">
        <x:v>4</x:v>
      </x:c>
      <x:c r="I368" s="231" t="inlineStr">
        <x:is>
          <x:t xml:space="preserve">4 — Major</x:t>
        </x:is>
      </x:c>
      <x:c r="J368" s="231" t="inlineStr">
        <x:is>
          <x:t xml:space="preserve">Exceptional</x:t>
        </x:is>
      </x:c>
      <x:c r="K368" s="231" t="inlineStr">
        <x:is>
          <x:t xml:space="preserve">Rare</x:t>
        </x:is>
      </x:c>
      <x:c r="L368" s="231" t="inlineStr">
        <x:is>
          <x:t xml:space="preserve">Maybe</x:t>
        </x:is>
      </x:c>
      <x:c r="M368" s="231" t="inlineStr">
        <x:is>
          <x:t xml:space="preserve">Mark 5:1–20; Luke 8:26–39 | First century AD | Shared canon</x:t>
        </x:is>
      </x:c>
      <x:c r="N368" s="231" t="inlineStr">
        <x:is>
          <x:t xml:space="preserve">Jesus Christ; Legion; Gerasenes</x:t>
        </x:is>
      </x:c>
      <x:c r="O368" s="231" t="inlineStr">
        <x:is>
          <x:t xml:space="preserve">Idea</x:t>
        </x:is>
      </x:c>
      <x:c r="P368" s="231" t="n"/>
      <x:c r="Q368" s="231" t="inlineStr">
        <x:is>
          <x:t xml:space="preserve">Deferred from the 100-card first-pass active set; reconsider in a later expansion/deep-catalog pass.</x:t>
        </x:is>
      </x:c>
      <x:c r="R368" s="231" t="n"/>
      <x:c r="S368" s="231" t="n"/>
      <x:c r="T368" s="231" t="n"/>
      <x:c r="U368" s="205" t="n"/>
    </x:row>
    <x:row r="369" s="202" customFormat="1" ht="25.5" customHeight="1">
      <x:c r="A369" s="231" t="inlineStr">
        <x:is>
          <x:t xml:space="preserve">Biblical Events</x:t>
        </x:is>
      </x:c>
      <x:c r="B369" s="231" t="inlineStr">
        <x:is>
          <x:t xml:space="preserve">BE-222</x:t>
        </x:is>
      </x:c>
      <x:c r="C369" s="231" t="inlineStr">
        <x:is>
          <x:t xml:space="preserve">Healing of the Woman with a Flow of Blood</x:t>
        </x:is>
      </x:c>
      <x:c r="D369" s="231" t="inlineStr">
        <x:is>
          <x:t xml:space="preserve">Scripture</x:t>
        </x:is>
      </x:c>
      <x:c r="E369" s="231" t="inlineStr">
        <x:is>
          <x:t xml:space="preserve">Biblical Events — Shared Canon</x:t>
        </x:is>
      </x:c>
      <x:c r="F369" s="231" t="inlineStr">
        <x:is>
          <x:t xml:space="preserve">Event</x:t>
        </x:is>
      </x:c>
      <x:c r="G369" s="231" t="inlineStr">
        <x:is>
          <x:t xml:space="preserve">A woman is healed after touching Jesus' garment in faith.</x:t>
        </x:is>
      </x:c>
      <x:c r="H369" s="231" t="n">
        <x:v>4</x:v>
      </x:c>
      <x:c r="I369" s="231" t="inlineStr">
        <x:is>
          <x:t xml:space="preserve">4 — Major</x:t>
        </x:is>
      </x:c>
      <x:c r="J369" s="231" t="inlineStr">
        <x:is>
          <x:t xml:space="preserve">High</x:t>
        </x:is>
      </x:c>
      <x:c r="K369" s="231" t="inlineStr">
        <x:is>
          <x:t xml:space="preserve">Rare</x:t>
        </x:is>
      </x:c>
      <x:c r="L369" s="231" t="inlineStr">
        <x:is>
          <x:t xml:space="preserve">No</x:t>
        </x:is>
      </x:c>
      <x:c r="M369" s="231" t="inlineStr">
        <x:is>
          <x:t xml:space="preserve">Mark 5:25–34; Matthew 9:20–22; Luke 8:43–48 | First century AD | Shared canon</x:t>
        </x:is>
      </x:c>
      <x:c r="N369" s="231" t="inlineStr">
        <x:is>
          <x:t xml:space="preserve">Jesus Christ; Jairus; Galilee</x:t>
        </x:is>
      </x:c>
      <x:c r="O369" s="231" t="inlineStr">
        <x:is>
          <x:t xml:space="preserve">Idea</x:t>
        </x:is>
      </x:c>
      <x:c r="P369" s="231" t="n"/>
      <x:c r="Q369" s="231" t="inlineStr">
        <x:is>
          <x:t xml:space="preserve">Deferred from the 100-card first-pass active set; reconsider in a later expansion/deep-catalog pass.</x:t>
        </x:is>
      </x:c>
      <x:c r="R369" s="231" t="n"/>
      <x:c r="S369" s="231" t="n"/>
      <x:c r="T369" s="231" t="n"/>
      <x:c r="U369" s="205" t="n"/>
    </x:row>
    <x:row r="370" s="202" customFormat="1" ht="25.5" customHeight="1">
      <x:c r="A370" s="231" t="inlineStr">
        <x:is>
          <x:t xml:space="preserve">Biblical Events</x:t>
        </x:is>
      </x:c>
      <x:c r="B370" s="231" t="inlineStr">
        <x:is>
          <x:t xml:space="preserve">BE-228</x:t>
        </x:is>
      </x:c>
      <x:c r="C370" s="231" t="inlineStr">
        <x:is>
          <x:t xml:space="preserve">Healing of the Boy with an Unclean Spirit</x:t>
        </x:is>
      </x:c>
      <x:c r="D370" s="231" t="inlineStr">
        <x:is>
          <x:t xml:space="preserve">Scripture</x:t>
        </x:is>
      </x:c>
      <x:c r="E370" s="231" t="inlineStr">
        <x:is>
          <x:t xml:space="preserve">Biblical Events — Shared Canon</x:t>
        </x:is>
      </x:c>
      <x:c r="F370" s="231" t="inlineStr">
        <x:is>
          <x:t xml:space="preserve">Event</x:t>
        </x:is>
      </x:c>
      <x:c r="G370" s="231" t="inlineStr">
        <x:is>
          <x:t xml:space="preserve">Jesus heals a boy after the disciples are unable to cast out the spirit.</x:t>
        </x:is>
      </x:c>
      <x:c r="H370" s="231" t="n">
        <x:v>3</x:v>
      </x:c>
      <x:c r="I370" s="231" t="inlineStr">
        <x:is>
          <x:t xml:space="preserve">3 — Significant</x:t>
        </x:is>
      </x:c>
      <x:c r="J370" s="231" t="inlineStr">
        <x:is>
          <x:t xml:space="preserve">High</x:t>
        </x:is>
      </x:c>
      <x:c r="K370" s="231" t="inlineStr">
        <x:is>
          <x:t xml:space="preserve">Uncommon</x:t>
        </x:is>
      </x:c>
      <x:c r="L370" s="231" t="inlineStr">
        <x:is>
          <x:t xml:space="preserve">No</x:t>
        </x:is>
      </x:c>
      <x:c r="M370" s="231" t="inlineStr">
        <x:is>
          <x:t xml:space="preserve">Mark 9:14–29; Matthew 17:14–20; Luke 9:37–43 | First century AD | Shared canon</x:t>
        </x:is>
      </x:c>
      <x:c r="N370" s="231" t="inlineStr">
        <x:is>
          <x:t xml:space="preserve">Jesus Christ; Disciples; Faith</x:t>
        </x:is>
      </x:c>
      <x:c r="O370" s="231" t="inlineStr">
        <x:is>
          <x:t xml:space="preserve">Idea</x:t>
        </x:is>
      </x:c>
      <x:c r="P370" s="231" t="n"/>
      <x:c r="Q370" s="231" t="inlineStr">
        <x:is>
          <x:t xml:space="preserve">Deferred from the 100-card first-pass active set; reconsider in a later expansion/deep-catalog pass.</x:t>
        </x:is>
      </x:c>
      <x:c r="R370" s="231" t="n"/>
      <x:c r="S370" s="231" t="n"/>
      <x:c r="T370" s="231" t="n"/>
      <x:c r="U370" s="205" t="n"/>
    </x:row>
    <x:row r="371" s="202" customFormat="1" ht="25.5" customHeight="1">
      <x:c r="A371" s="231" t="inlineStr">
        <x:is>
          <x:t xml:space="preserve">Biblical Events</x:t>
        </x:is>
      </x:c>
      <x:c r="B371" s="231" t="inlineStr">
        <x:is>
          <x:t xml:space="preserve">BE-229</x:t>
        </x:is>
      </x:c>
      <x:c r="C371" s="231" t="inlineStr">
        <x:is>
          <x:t xml:space="preserve">Sending of the Seventy-Two</x:t>
        </x:is>
      </x:c>
      <x:c r="D371" s="231" t="inlineStr">
        <x:is>
          <x:t xml:space="preserve">Scripture</x:t>
        </x:is>
      </x:c>
      <x:c r="E371" s="231" t="inlineStr">
        <x:is>
          <x:t xml:space="preserve">Biblical Events — Shared Canon</x:t>
        </x:is>
      </x:c>
      <x:c r="F371" s="231" t="inlineStr">
        <x:is>
          <x:t xml:space="preserve">Event</x:t>
        </x:is>
      </x:c>
      <x:c r="G371" s="231" t="inlineStr">
        <x:is>
          <x:t xml:space="preserve">Jesus sends a larger group of disciples in pairs to announce the kingdom and heal.</x:t>
        </x:is>
      </x:c>
      <x:c r="H371" s="231" t="n">
        <x:v>3</x:v>
      </x:c>
      <x:c r="I371" s="231" t="inlineStr">
        <x:is>
          <x:t xml:space="preserve">3 — Significant</x:t>
        </x:is>
      </x:c>
      <x:c r="J371" s="231" t="inlineStr">
        <x:is>
          <x:t xml:space="preserve">High</x:t>
        </x:is>
      </x:c>
      <x:c r="K371" s="231" t="inlineStr">
        <x:is>
          <x:t xml:space="preserve">Uncommon</x:t>
        </x:is>
      </x:c>
      <x:c r="L371" s="231" t="inlineStr">
        <x:is>
          <x:t xml:space="preserve">No</x:t>
        </x:is>
      </x:c>
      <x:c r="M371" s="231" t="inlineStr">
        <x:is>
          <x:t xml:space="preserve">Luke 10:1–24 | First century AD | Shared canon</x:t>
        </x:is>
      </x:c>
      <x:c r="N371" s="231" t="inlineStr">
        <x:is>
          <x:t xml:space="preserve">Jesus Christ; Disciples; Mission</x:t>
        </x:is>
      </x:c>
      <x:c r="O371" s="231" t="inlineStr">
        <x:is>
          <x:t xml:space="preserve">Idea</x:t>
        </x:is>
      </x:c>
      <x:c r="P371" s="231" t="n"/>
      <x:c r="Q371" s="231" t="inlineStr">
        <x:is>
          <x:t xml:space="preserve">Deferred from the 100-card first-pass active set; reconsider in a later expansion/deep-catalog pass.</x:t>
        </x:is>
      </x:c>
      <x:c r="R371" s="231" t="n"/>
      <x:c r="S371" s="231" t="n"/>
      <x:c r="T371" s="231" t="n"/>
      <x:c r="U371" s="205" t="n"/>
    </x:row>
    <x:row r="372" s="202" customFormat="1" ht="25.5" customHeight="1">
      <x:c r="A372" s="231" t="inlineStr">
        <x:is>
          <x:t xml:space="preserve">Biblical Events</x:t>
        </x:is>
      </x:c>
      <x:c r="B372" s="231" t="inlineStr">
        <x:is>
          <x:t xml:space="preserve">BE-231</x:t>
        </x:is>
      </x:c>
      <x:c r="C372" s="231" t="inlineStr">
        <x:is>
          <x:t xml:space="preserve">Mary and Martha</x:t>
        </x:is>
      </x:c>
      <x:c r="D372" s="231" t="inlineStr">
        <x:is>
          <x:t xml:space="preserve">Scripture</x:t>
        </x:is>
      </x:c>
      <x:c r="E372" s="231" t="inlineStr">
        <x:is>
          <x:t xml:space="preserve">Biblical Events — Shared Canon</x:t>
        </x:is>
      </x:c>
      <x:c r="F372" s="231" t="inlineStr">
        <x:is>
          <x:t xml:space="preserve">Event</x:t>
        </x:is>
      </x:c>
      <x:c r="G372" s="231" t="inlineStr">
        <x:is>
          <x:t xml:space="preserve">Jesus visits Martha and Mary, highlighting attentive discipleship amid service.</x:t>
        </x:is>
      </x:c>
      <x:c r="H372" s="231" t="n">
        <x:v>3</x:v>
      </x:c>
      <x:c r="I372" s="231" t="inlineStr">
        <x:is>
          <x:t xml:space="preserve">3 — Significant</x:t>
        </x:is>
      </x:c>
      <x:c r="J372" s="231" t="inlineStr">
        <x:is>
          <x:t xml:space="preserve">High</x:t>
        </x:is>
      </x:c>
      <x:c r="K372" s="231" t="inlineStr">
        <x:is>
          <x:t xml:space="preserve">Uncommon</x:t>
        </x:is>
      </x:c>
      <x:c r="L372" s="231" t="inlineStr">
        <x:is>
          <x:t xml:space="preserve">No</x:t>
        </x:is>
      </x:c>
      <x:c r="M372" s="231" t="inlineStr">
        <x:is>
          <x:t xml:space="preserve">Luke 10:38–42 | First century AD | Shared canon</x:t>
        </x:is>
      </x:c>
      <x:c r="N372" s="231" t="inlineStr">
        <x:is>
          <x:t xml:space="preserve">Jesus Christ; Mary of Bethany; Martha; Bethany</x:t>
        </x:is>
      </x:c>
      <x:c r="O372" s="231" t="inlineStr">
        <x:is>
          <x:t xml:space="preserve">Idea</x:t>
        </x:is>
      </x:c>
      <x:c r="P372" s="231" t="n"/>
      <x:c r="Q372" s="231" t="inlineStr">
        <x:is>
          <x:t xml:space="preserve">Deferred from the 100-card first-pass active set; reconsider in a later expansion/deep-catalog pass.</x:t>
        </x:is>
      </x:c>
      <x:c r="R372" s="231" t="n"/>
      <x:c r="S372" s="231" t="n"/>
      <x:c r="T372" s="231" t="n"/>
      <x:c r="U372" s="205" t="n"/>
    </x:row>
    <x:row r="373" s="202" customFormat="1" ht="25.5" customHeight="1">
      <x:c r="A373" s="231" t="inlineStr">
        <x:is>
          <x:t xml:space="preserve">Biblical Events</x:t>
        </x:is>
      </x:c>
      <x:c r="B373" s="231" t="inlineStr">
        <x:is>
          <x:t xml:space="preserve">BE-234</x:t>
        </x:is>
      </x:c>
      <x:c r="C373" s="231" t="inlineStr">
        <x:is>
          <x:t xml:space="preserve">Jesus Weeps at Lazarus's Tomb</x:t>
        </x:is>
      </x:c>
      <x:c r="D373" s="231" t="inlineStr">
        <x:is>
          <x:t xml:space="preserve">Scripture</x:t>
        </x:is>
      </x:c>
      <x:c r="E373" s="231" t="inlineStr">
        <x:is>
          <x:t xml:space="preserve">Biblical Events — Shared Canon</x:t>
        </x:is>
      </x:c>
      <x:c r="F373" s="231" t="inlineStr">
        <x:is>
          <x:t xml:space="preserve">Event</x:t>
        </x:is>
      </x:c>
      <x:c r="G373" s="231" t="inlineStr">
        <x:is>
          <x:t xml:space="preserve">A focused moment of grief and compassion immediately before Lazarus is raised.</x:t>
        </x:is>
      </x:c>
      <x:c r="H373" s="231" t="n">
        <x:v>4</x:v>
      </x:c>
      <x:c r="I373" s="231" t="inlineStr">
        <x:is>
          <x:t xml:space="preserve">4 — Major</x:t>
        </x:is>
      </x:c>
      <x:c r="J373" s="231" t="inlineStr">
        <x:is>
          <x:t xml:space="preserve">Exceptional</x:t>
        </x:is>
      </x:c>
      <x:c r="K373" s="231" t="inlineStr">
        <x:is>
          <x:t xml:space="preserve">Rare</x:t>
        </x:is>
      </x:c>
      <x:c r="L373" s="231" t="inlineStr">
        <x:is>
          <x:t xml:space="preserve">Maybe</x:t>
        </x:is>
      </x:c>
      <x:c r="M373" s="231" t="inlineStr">
        <x:is>
          <x:t xml:space="preserve">John 11:28–37 | First century AD | Shared canon</x:t>
        </x:is>
      </x:c>
      <x:c r="N373" s="231" t="inlineStr">
        <x:is>
          <x:t xml:space="preserve">Jesus Christ; Lazarus; Mary of Bethany; Martha</x:t>
        </x:is>
      </x:c>
      <x:c r="O373" s="231" t="inlineStr">
        <x:is>
          <x:t xml:space="preserve">Idea</x:t>
        </x:is>
      </x:c>
      <x:c r="P373" s="231" t="n"/>
      <x:c r="Q373" s="231" t="inlineStr">
        <x:is>
          <x:t xml:space="preserve">Deferred from the 100-card first-pass active set; reconsider in a later expansion/deep-catalog pass.</x:t>
        </x:is>
      </x:c>
      <x:c r="R373" s="231" t="n"/>
      <x:c r="S373" s="231" t="n"/>
      <x:c r="T373" s="231" t="n"/>
      <x:c r="U373" s="205" t="n"/>
    </x:row>
    <x:row r="374" s="202" customFormat="1" ht="25.5" customHeight="1">
      <x:c r="A374" s="231" t="inlineStr">
        <x:is>
          <x:t xml:space="preserve">Biblical Events</x:t>
        </x:is>
      </x:c>
      <x:c r="B374" s="231" t="inlineStr">
        <x:is>
          <x:t xml:space="preserve">BE-235</x:t>
        </x:is>
      </x:c>
      <x:c r="C374" s="231" t="inlineStr">
        <x:is>
          <x:t xml:space="preserve">Healing of Ten Lepers</x:t>
        </x:is>
      </x:c>
      <x:c r="D374" s="231" t="inlineStr">
        <x:is>
          <x:t xml:space="preserve">Scripture</x:t>
        </x:is>
      </x:c>
      <x:c r="E374" s="231" t="inlineStr">
        <x:is>
          <x:t xml:space="preserve">Biblical Events — Shared Canon</x:t>
        </x:is>
      </x:c>
      <x:c r="F374" s="231" t="inlineStr">
        <x:is>
          <x:t xml:space="preserve">Event</x:t>
        </x:is>
      </x:c>
      <x:c r="G374" s="231" t="inlineStr">
        <x:is>
          <x:t xml:space="preserve">Ten men are cleansed, but only a Samaritan returns to give thanks.</x:t>
        </x:is>
      </x:c>
      <x:c r="H374" s="231" t="n">
        <x:v>3</x:v>
      </x:c>
      <x:c r="I374" s="231" t="inlineStr">
        <x:is>
          <x:t xml:space="preserve">3 — Significant</x:t>
        </x:is>
      </x:c>
      <x:c r="J374" s="231" t="inlineStr">
        <x:is>
          <x:t xml:space="preserve">High</x:t>
        </x:is>
      </x:c>
      <x:c r="K374" s="231" t="inlineStr">
        <x:is>
          <x:t xml:space="preserve">Uncommon</x:t>
        </x:is>
      </x:c>
      <x:c r="L374" s="231" t="inlineStr">
        <x:is>
          <x:t xml:space="preserve">No</x:t>
        </x:is>
      </x:c>
      <x:c r="M374" s="231" t="inlineStr">
        <x:is>
          <x:t xml:space="preserve">Luke 17:11–19 | First century AD | Shared canon</x:t>
        </x:is>
      </x:c>
      <x:c r="N374" s="231" t="inlineStr">
        <x:is>
          <x:t xml:space="preserve">Jesus Christ; Samaritans; Gratitude</x:t>
        </x:is>
      </x:c>
      <x:c r="O374" s="231" t="inlineStr">
        <x:is>
          <x:t xml:space="preserve">Idea</x:t>
        </x:is>
      </x:c>
      <x:c r="P374" s="231" t="n"/>
      <x:c r="Q374" s="231" t="inlineStr">
        <x:is>
          <x:t xml:space="preserve">Deferred from the 100-card first-pass active set; reconsider in a later expansion/deep-catalog pass.</x:t>
        </x:is>
      </x:c>
      <x:c r="R374" s="231" t="n"/>
      <x:c r="S374" s="231" t="n"/>
      <x:c r="T374" s="231" t="n"/>
      <x:c r="U374" s="205" t="n"/>
    </x:row>
    <x:row r="375" s="202" customFormat="1" ht="25.5" customHeight="1">
      <x:c r="A375" s="231" t="inlineStr">
        <x:is>
          <x:t xml:space="preserve">Biblical Events</x:t>
        </x:is>
      </x:c>
      <x:c r="B375" s="231" t="inlineStr">
        <x:is>
          <x:t xml:space="preserve">BE-237</x:t>
        </x:is>
      </x:c>
      <x:c r="C375" s="231" t="inlineStr">
        <x:is>
          <x:t xml:space="preserve">The Rich Young Ruler</x:t>
        </x:is>
      </x:c>
      <x:c r="D375" s="231" t="inlineStr">
        <x:is>
          <x:t xml:space="preserve">Scripture</x:t>
        </x:is>
      </x:c>
      <x:c r="E375" s="231" t="inlineStr">
        <x:is>
          <x:t xml:space="preserve">Biblical Events — Shared Canon</x:t>
        </x:is>
      </x:c>
      <x:c r="F375" s="231" t="inlineStr">
        <x:is>
          <x:t xml:space="preserve">Event</x:t>
        </x:is>
      </x:c>
      <x:c r="G375" s="231" t="inlineStr">
        <x:is>
          <x:t xml:space="preserve">A wealthy seeker leaves sorrowful after Jesus challenges his attachment to possessions.</x:t>
        </x:is>
      </x:c>
      <x:c r="H375" s="231" t="n">
        <x:v>4</x:v>
      </x:c>
      <x:c r="I375" s="231" t="inlineStr">
        <x:is>
          <x:t xml:space="preserve">4 — Major</x:t>
        </x:is>
      </x:c>
      <x:c r="J375" s="231" t="inlineStr">
        <x:is>
          <x:t xml:space="preserve">High</x:t>
        </x:is>
      </x:c>
      <x:c r="K375" s="231" t="inlineStr">
        <x:is>
          <x:t xml:space="preserve">Rare</x:t>
        </x:is>
      </x:c>
      <x:c r="L375" s="231" t="inlineStr">
        <x:is>
          <x:t xml:space="preserve">No</x:t>
        </x:is>
      </x:c>
      <x:c r="M375" s="231" t="inlineStr">
        <x:is>
          <x:t xml:space="preserve">Mark 10:17–31; Matthew 19:16–30; Luke 18:18–30 | First century AD | Shared canon</x:t>
        </x:is>
      </x:c>
      <x:c r="N375" s="231" t="inlineStr">
        <x:is>
          <x:t xml:space="preserve">Jesus Christ; Disciples; Wealth</x:t>
        </x:is>
      </x:c>
      <x:c r="O375" s="231" t="inlineStr">
        <x:is>
          <x:t xml:space="preserve">Idea</x:t>
        </x:is>
      </x:c>
      <x:c r="P375" s="231" t="n"/>
      <x:c r="Q375" s="231" t="inlineStr">
        <x:is>
          <x:t xml:space="preserve">Deferred from the 100-card first-pass active set; reconsider in a later expansion/deep-catalog pass.</x:t>
        </x:is>
      </x:c>
      <x:c r="R375" s="231" t="n"/>
      <x:c r="S375" s="231" t="n"/>
      <x:c r="T375" s="231" t="n"/>
      <x:c r="U375" s="205" t="n"/>
    </x:row>
    <x:row r="376" s="202" customFormat="1" ht="25.5" customHeight="1">
      <x:c r="A376" s="231" t="inlineStr">
        <x:is>
          <x:t xml:space="preserve">Biblical Events</x:t>
        </x:is>
      </x:c>
      <x:c r="B376" s="231" t="inlineStr">
        <x:is>
          <x:t xml:space="preserve">BE-239</x:t>
        </x:is>
      </x:c>
      <x:c r="C376" s="231" t="inlineStr">
        <x:is>
          <x:t xml:space="preserve">Zacchaeus Meets Jesus</x:t>
        </x:is>
      </x:c>
      <x:c r="D376" s="231" t="inlineStr">
        <x:is>
          <x:t xml:space="preserve">Scripture</x:t>
        </x:is>
      </x:c>
      <x:c r="E376" s="231" t="inlineStr">
        <x:is>
          <x:t xml:space="preserve">Biblical Events — Shared Canon</x:t>
        </x:is>
      </x:c>
      <x:c r="F376" s="231" t="inlineStr">
        <x:is>
          <x:t xml:space="preserve">Event</x:t>
        </x:is>
      </x:c>
      <x:c r="G376" s="231" t="inlineStr">
        <x:is>
          <x:t xml:space="preserve">A chief tax collector welcomes Jesus and responds with restitution and generosity.</x:t>
        </x:is>
      </x:c>
      <x:c r="H376" s="231" t="n">
        <x:v>4</x:v>
      </x:c>
      <x:c r="I376" s="231" t="inlineStr">
        <x:is>
          <x:t xml:space="preserve">4 — Major</x:t>
        </x:is>
      </x:c>
      <x:c r="J376" s="231" t="inlineStr">
        <x:is>
          <x:t xml:space="preserve">Exceptional</x:t>
        </x:is>
      </x:c>
      <x:c r="K376" s="231" t="inlineStr">
        <x:is>
          <x:t xml:space="preserve">Rare</x:t>
        </x:is>
      </x:c>
      <x:c r="L376" s="231" t="inlineStr">
        <x:is>
          <x:t xml:space="preserve">Maybe</x:t>
        </x:is>
      </x:c>
      <x:c r="M376" s="231" t="inlineStr">
        <x:is>
          <x:t xml:space="preserve">Luke 19:1–10 | First century AD | Shared canon</x:t>
        </x:is>
      </x:c>
      <x:c r="N376" s="231" t="inlineStr">
        <x:is>
          <x:t xml:space="preserve">Jesus Christ; Zacchaeus; Jericho</x:t>
        </x:is>
      </x:c>
      <x:c r="O376" s="231" t="inlineStr">
        <x:is>
          <x:t xml:space="preserve">Idea</x:t>
        </x:is>
      </x:c>
      <x:c r="P376" s="231" t="n"/>
      <x:c r="Q376" s="231" t="inlineStr">
        <x:is>
          <x:t xml:space="preserve">Deferred from the 100-card first-pass active set; reconsider in a later expansion/deep-catalog pass.</x:t>
        </x:is>
      </x:c>
      <x:c r="R376" s="231" t="n"/>
      <x:c r="S376" s="231" t="n"/>
      <x:c r="T376" s="231" t="n"/>
      <x:c r="U376" s="205" t="n"/>
    </x:row>
    <x:row r="377" s="202" customFormat="1" ht="25.5" customHeight="1">
      <x:c r="A377" s="231" t="inlineStr">
        <x:is>
          <x:t xml:space="preserve">Biblical Events</x:t>
        </x:is>
      </x:c>
      <x:c r="B377" s="231" t="inlineStr">
        <x:is>
          <x:t xml:space="preserve">BE-241</x:t>
        </x:is>
      </x:c>
      <x:c r="C377" s="231" t="inlineStr">
        <x:is>
          <x:t xml:space="preserve">Cursing of the Fig Tree</x:t>
        </x:is>
      </x:c>
      <x:c r="D377" s="231" t="inlineStr">
        <x:is>
          <x:t xml:space="preserve">Scripture</x:t>
        </x:is>
      </x:c>
      <x:c r="E377" s="231" t="inlineStr">
        <x:is>
          <x:t xml:space="preserve">Biblical Events — Shared Canon</x:t>
        </x:is>
      </x:c>
      <x:c r="F377" s="231" t="inlineStr">
        <x:is>
          <x:t xml:space="preserve">Event</x:t>
        </x:is>
      </x:c>
      <x:c r="G377" s="231" t="inlineStr">
        <x:is>
          <x:t xml:space="preserve">A symbolic prophetic action involving a fruitless fig tree frames teaching on judgment and faith.</x:t>
        </x:is>
      </x:c>
      <x:c r="H377" s="231" t="n">
        <x:v>3</x:v>
      </x:c>
      <x:c r="I377" s="231" t="inlineStr">
        <x:is>
          <x:t xml:space="preserve">3 — Significant</x:t>
        </x:is>
      </x:c>
      <x:c r="J377" s="231" t="inlineStr">
        <x:is>
          <x:t xml:space="preserve">High</x:t>
        </x:is>
      </x:c>
      <x:c r="K377" s="231" t="inlineStr">
        <x:is>
          <x:t xml:space="preserve">Uncommon</x:t>
        </x:is>
      </x:c>
      <x:c r="L377" s="231" t="inlineStr">
        <x:is>
          <x:t xml:space="preserve">No</x:t>
        </x:is>
      </x:c>
      <x:c r="M377" s="231" t="inlineStr">
        <x:is>
          <x:t xml:space="preserve">Mark 11:12–25; Matthew 21:18–22 | Passion Week | Shared canon</x:t>
        </x:is>
      </x:c>
      <x:c r="N377" s="231" t="inlineStr">
        <x:is>
          <x:t xml:space="preserve">Jesus Christ; Fig Tree; Temple</x:t>
        </x:is>
      </x:c>
      <x:c r="O377" s="231" t="inlineStr">
        <x:is>
          <x:t xml:space="preserve">Idea</x:t>
        </x:is>
      </x:c>
      <x:c r="P377" s="231" t="n"/>
      <x:c r="Q377" s="231" t="inlineStr">
        <x:is>
          <x:t xml:space="preserve">Deferred from the 100-card first-pass active set; reconsider in a later expansion/deep-catalog pass.</x:t>
        </x:is>
      </x:c>
      <x:c r="R377" s="231" t="n"/>
      <x:c r="S377" s="231" t="n"/>
      <x:c r="T377" s="231" t="n"/>
      <x:c r="U377" s="205" t="n"/>
    </x:row>
    <x:row r="378" s="202" customFormat="1" ht="25.5" customHeight="1">
      <x:c r="A378" s="231" t="inlineStr">
        <x:is>
          <x:t xml:space="preserve">Biblical Events</x:t>
        </x:is>
      </x:c>
      <x:c r="B378" s="231" t="inlineStr">
        <x:is>
          <x:t xml:space="preserve">BE-245</x:t>
        </x:is>
      </x:c>
      <x:c r="C378" s="231" t="inlineStr">
        <x:is>
          <x:t xml:space="preserve">Judas Leaves to Betray Jesus</x:t>
        </x:is>
      </x:c>
      <x:c r="D378" s="231" t="inlineStr">
        <x:is>
          <x:t xml:space="preserve">Scripture</x:t>
        </x:is>
      </x:c>
      <x:c r="E378" s="231" t="inlineStr">
        <x:is>
          <x:t xml:space="preserve">Biblical Events — Shared Canon</x:t>
        </x:is>
      </x:c>
      <x:c r="F378" s="231" t="inlineStr">
        <x:is>
          <x:t xml:space="preserve">Event</x:t>
        </x:is>
      </x:c>
      <x:c r="G378" s="231" t="inlineStr">
        <x:is>
          <x:t xml:space="preserve">Judas departs into the night as betrayal moves toward its climax.</x:t>
        </x:is>
      </x:c>
      <x:c r="H378" s="231" t="n">
        <x:v>4</x:v>
      </x:c>
      <x:c r="I378" s="231" t="inlineStr">
        <x:is>
          <x:t xml:space="preserve">4 — Major</x:t>
        </x:is>
      </x:c>
      <x:c r="J378" s="231" t="inlineStr">
        <x:is>
          <x:t xml:space="preserve">Exceptional</x:t>
        </x:is>
      </x:c>
      <x:c r="K378" s="231" t="inlineStr">
        <x:is>
          <x:t xml:space="preserve">Rare</x:t>
        </x:is>
      </x:c>
      <x:c r="L378" s="231" t="inlineStr">
        <x:is>
          <x:t xml:space="preserve">No</x:t>
        </x:is>
      </x:c>
      <x:c r="M378" s="231" t="inlineStr">
        <x:is>
          <x:t xml:space="preserve">John 13:21–30; Matthew 26:14–16 | Passion Week | Shared canon</x:t>
        </x:is>
      </x:c>
      <x:c r="N378" s="231" t="inlineStr">
        <x:is>
          <x:t xml:space="preserve">Judas Iscariot; Jesus Christ; Last Supper</x:t>
        </x:is>
      </x:c>
      <x:c r="O378" s="231" t="inlineStr">
        <x:is>
          <x:t xml:space="preserve">Idea</x:t>
        </x:is>
      </x:c>
      <x:c r="P378" s="231" t="n"/>
      <x:c r="Q378" s="231" t="inlineStr">
        <x:is>
          <x:t xml:space="preserve">Deferred from the 100-card first-pass active set; reconsider in a later expansion/deep-catalog pass.</x:t>
        </x:is>
      </x:c>
      <x:c r="R378" s="231" t="n"/>
      <x:c r="S378" s="231" t="n"/>
      <x:c r="T378" s="231" t="n"/>
      <x:c r="U378" s="205" t="n"/>
    </x:row>
    <x:row r="379" s="202" customFormat="1" ht="25.5" customHeight="1">
      <x:c r="A379" s="231" t="inlineStr">
        <x:is>
          <x:t xml:space="preserve">Biblical Events</x:t>
        </x:is>
      </x:c>
      <x:c r="B379" s="231" t="inlineStr">
        <x:is>
          <x:t xml:space="preserve">BE-250</x:t>
        </x:is>
      </x:c>
      <x:c r="C379" s="231" t="inlineStr">
        <x:is>
          <x:t xml:space="preserve">Jesus Before the Sanhedrin</x:t>
        </x:is>
      </x:c>
      <x:c r="D379" s="231" t="inlineStr">
        <x:is>
          <x:t xml:space="preserve">Scripture</x:t>
        </x:is>
      </x:c>
      <x:c r="E379" s="231" t="inlineStr">
        <x:is>
          <x:t xml:space="preserve">Biblical Events — Shared Canon</x:t>
        </x:is>
      </x:c>
      <x:c r="F379" s="231" t="inlineStr">
        <x:is>
          <x:t xml:space="preserve">Event</x:t>
        </x:is>
      </x:c>
      <x:c r="G379" s="231" t="inlineStr">
        <x:is>
          <x:t xml:space="preserve">Jewish leaders question Jesus and move toward delivering him to Roman authority.</x:t>
        </x:is>
      </x:c>
      <x:c r="H379" s="231" t="n">
        <x:v>4</x:v>
      </x:c>
      <x:c r="I379" s="231" t="inlineStr">
        <x:is>
          <x:t xml:space="preserve">4 — Major</x:t>
        </x:is>
      </x:c>
      <x:c r="J379" s="231" t="inlineStr">
        <x:is>
          <x:t xml:space="preserve">High</x:t>
        </x:is>
      </x:c>
      <x:c r="K379" s="231" t="inlineStr">
        <x:is>
          <x:t xml:space="preserve">Rare</x:t>
        </x:is>
      </x:c>
      <x:c r="L379" s="231" t="inlineStr">
        <x:is>
          <x:t xml:space="preserve">No</x:t>
        </x:is>
      </x:c>
      <x:c r="M379" s="231" t="inlineStr">
        <x:is>
          <x:t xml:space="preserve">Matthew 26:57–68; Mark 14:53–65; Luke 22:63–71 | Passion Week | Shared canon</x:t>
        </x:is>
      </x:c>
      <x:c r="N379" s="231" t="inlineStr">
        <x:is>
          <x:t xml:space="preserve">Jesus Christ; Caiaphas; Sanhedrin</x:t>
        </x:is>
      </x:c>
      <x:c r="O379" s="231" t="inlineStr">
        <x:is>
          <x:t xml:space="preserve">Idea</x:t>
        </x:is>
      </x:c>
      <x:c r="P379" s="231" t="n"/>
      <x:c r="Q379" s="231" t="inlineStr">
        <x:is>
          <x:t xml:space="preserve">Deferred from the 100-card first-pass active set; reconsider in a later expansion/deep-catalog pass.</x:t>
        </x:is>
      </x:c>
      <x:c r="R379" s="231" t="n"/>
      <x:c r="S379" s="231" t="n"/>
      <x:c r="T379" s="231" t="n"/>
      <x:c r="U379" s="205" t="n"/>
    </x:row>
    <x:row r="380" s="202" customFormat="1" ht="25.5" customHeight="1">
      <x:c r="A380" s="231" t="str">
        <x:v>Biblical Events</x:v>
      </x:c>
      <x:c r="B380" s="231" t="str">
        <x:v>BE-266</x:v>
      </x:c>
      <x:c r="C380" s="231" t="str">
        <x:v>Choosing Matthias</x:v>
      </x:c>
      <x:c r="D380" s="231" t="str">
        <x:v>Scripture</x:v>
      </x:c>
      <x:c r="E380" s="231" t="str">
        <x:v>Biblical Events — Shared Canon</x:v>
      </x:c>
      <x:c r="F380" s="231" t="str">
        <x:v>Event</x:v>
      </x:c>
      <x:c r="G380" s="231" t="str">
        <x:v>The disciples choose Matthias to take Judas's place among the Twelve.</x:v>
      </x:c>
      <x:c r="H380" s="231" t="n">
        <x:v>3</x:v>
      </x:c>
      <x:c r="I380" s="231" t="str">
        <x:v>3 — Significant</x:v>
      </x:c>
      <x:c r="J380" s="231" t="str">
        <x:v>High</x:v>
      </x:c>
      <x:c r="K380" s="231" t="str">
        <x:v>Uncommon</x:v>
      </x:c>
      <x:c r="L380" s="231" t="str">
        <x:v>No</x:v>
      </x:c>
      <x:c r="M380" s="231" t="str">
        <x:v>Acts 1:12–26 | Apostolic age | Shared canon</x:v>
      </x:c>
      <x:c r="N380" s="231" t="str">
        <x:v>Matthias; Peter; Judas Iscariot; Apostles</x:v>
      </x:c>
      <x:c r="O380" s="231" t="str">
        <x:v>Idea</x:v>
      </x:c>
      <x:c r="P380" s="231"/>
      <x:c r="Q380" s="231" t="str">
        <x:v>Deferred from the 100-card first-pass active set; reconsider in a later expansion/deep-catalog pass.</x:v>
      </x:c>
      <x:c r="R380" s="231"/>
      <x:c r="S380" s="231"/>
      <x:c r="T380" s="231"/>
      <x:c r="U380" s="205"/>
    </x:row>
    <x:row r="381" s="202" customFormat="1" ht="25.5" customHeight="1">
      <x:c r="A381" s="231" t="str">
        <x:v>Biblical Events</x:v>
      </x:c>
      <x:c r="B381" s="231" t="str">
        <x:v>BE-270</x:v>
      </x:c>
      <x:c r="C381" s="231" t="str">
        <x:v>Peter and John Before the Sanhedrin</x:v>
      </x:c>
      <x:c r="D381" s="231" t="str">
        <x:v>Scripture</x:v>
      </x:c>
      <x:c r="E381" s="231" t="str">
        <x:v>Biblical Events — Shared Canon</x:v>
      </x:c>
      <x:c r="F381" s="231" t="str">
        <x:v>Event</x:v>
      </x:c>
      <x:c r="G381" s="231" t="str">
        <x:v>The apostles refuse to stop speaking about Jesus despite official threats.</x:v>
      </x:c>
      <x:c r="H381" s="231" t="n">
        <x:v>4</x:v>
      </x:c>
      <x:c r="I381" s="231" t="str">
        <x:v>4 — Major</x:v>
      </x:c>
      <x:c r="J381" s="231" t="str">
        <x:v>High</x:v>
      </x:c>
      <x:c r="K381" s="231" t="str">
        <x:v>Rare</x:v>
      </x:c>
      <x:c r="L381" s="231" t="str">
        <x:v>No</x:v>
      </x:c>
      <x:c r="M381" s="231" t="str">
        <x:v>Acts 4:1–22 | Apostolic age | Shared canon</x:v>
      </x:c>
      <x:c r="N381" s="231" t="str">
        <x:v>Peter; John; Sanhedrin; Jerusalem</x:v>
      </x:c>
      <x:c r="O381" s="231" t="str">
        <x:v>Idea</x:v>
      </x:c>
      <x:c r="P381" s="231"/>
      <x:c r="Q381" s="231" t="str">
        <x:v>Deferred from the 100-card first-pass active set; reconsider in a later expansion/deep-catalog pass.</x:v>
      </x:c>
      <x:c r="R381" s="231"/>
      <x:c r="S381" s="231"/>
      <x:c r="T381" s="231"/>
      <x:c r="U381" s="205"/>
    </x:row>
    <x:row r="382" s="202" customFormat="1" ht="25.5" customHeight="1">
      <x:c r="A382" s="231" t="str">
        <x:v>Biblical Events</x:v>
      </x:c>
      <x:c r="B382" s="231" t="str">
        <x:v>BE-271</x:v>
      </x:c>
      <x:c r="C382" s="231" t="str">
        <x:v>Ananias and Sapphira</x:v>
      </x:c>
      <x:c r="D382" s="231" t="str">
        <x:v>Scripture</x:v>
      </x:c>
      <x:c r="E382" s="231" t="str">
        <x:v>Biblical Events — Shared Canon</x:v>
      </x:c>
      <x:c r="F382" s="231" t="str">
        <x:v>Event</x:v>
      </x:c>
      <x:c r="G382" s="231" t="str">
        <x:v>A severe judgment follows deception about a gift to the church.</x:v>
      </x:c>
      <x:c r="H382" s="231" t="n">
        <x:v>4</x:v>
      </x:c>
      <x:c r="I382" s="231" t="str">
        <x:v>4 — Major</x:v>
      </x:c>
      <x:c r="J382" s="231" t="str">
        <x:v>High</x:v>
      </x:c>
      <x:c r="K382" s="231" t="str">
        <x:v>Rare</x:v>
      </x:c>
      <x:c r="L382" s="231" t="str">
        <x:v>No</x:v>
      </x:c>
      <x:c r="M382" s="231" t="str">
        <x:v>Acts 5:1–11 | Apostolic age | Shared canon</x:v>
      </x:c>
      <x:c r="N382" s="231" t="str">
        <x:v>Ananias; Sapphira; Peter; Jerusalem Church</x:v>
      </x:c>
      <x:c r="O382" s="231" t="str">
        <x:v>Idea</x:v>
      </x:c>
      <x:c r="P382" s="231" t="str">
        <x:v>Requires careful educational framing around judgment, generosity, and deception.</x:v>
      </x:c>
      <x:c r="Q382" s="231" t="str">
        <x:v>Deferred from the 100-card first-pass active set; reconsider in a later expansion/deep-catalog pass.</x:v>
      </x:c>
      <x:c r="R382" s="231"/>
      <x:c r="S382" s="231"/>
      <x:c r="T382" s="231"/>
      <x:c r="U382" s="205"/>
    </x:row>
    <x:row r="383" s="202" customFormat="1" ht="25.5" customHeight="1">
      <x:c r="A383" s="231" t="str">
        <x:v>Biblical Events</x:v>
      </x:c>
      <x:c r="B383" s="231" t="str">
        <x:v>BE-272</x:v>
      </x:c>
      <x:c r="C383" s="231" t="str">
        <x:v>Apostles Freed from Prison by an Angel</x:v>
      </x:c>
      <x:c r="D383" s="231" t="str">
        <x:v>Scripture</x:v>
      </x:c>
      <x:c r="E383" s="231" t="str">
        <x:v>Biblical Events — Shared Canon</x:v>
      </x:c>
      <x:c r="F383" s="231" t="str">
        <x:v>Event</x:v>
      </x:c>
      <x:c r="G383" s="231" t="str">
        <x:v>An angel opens the prison and tells the apostles to return to temple teaching.</x:v>
      </x:c>
      <x:c r="H383" s="231" t="n">
        <x:v>3</x:v>
      </x:c>
      <x:c r="I383" s="231" t="str">
        <x:v>3 — Significant</x:v>
      </x:c>
      <x:c r="J383" s="231" t="str">
        <x:v>Exceptional</x:v>
      </x:c>
      <x:c r="K383" s="231" t="str">
        <x:v>Uncommon</x:v>
      </x:c>
      <x:c r="L383" s="231" t="str">
        <x:v>No</x:v>
      </x:c>
      <x:c r="M383" s="231" t="str">
        <x:v>Acts 5:17–25 | Apostolic age | Shared canon</x:v>
      </x:c>
      <x:c r="N383" s="231" t="str">
        <x:v>Apostles; Angel; Temple; Sanhedrin</x:v>
      </x:c>
      <x:c r="O383" s="231" t="str">
        <x:v>Idea</x:v>
      </x:c>
      <x:c r="P383" s="231"/>
      <x:c r="Q383" s="231" t="str">
        <x:v>Deferred from the 100-card first-pass active set; reconsider in a later expansion/deep-catalog pass.</x:v>
      </x:c>
      <x:c r="R383" s="231"/>
      <x:c r="S383" s="231"/>
      <x:c r="T383" s="231"/>
      <x:c r="U383" s="205"/>
    </x:row>
    <x:row r="384" s="202" customFormat="1" ht="25.5" customHeight="1">
      <x:c r="A384" s="231" t="str">
        <x:v>Biblical Events</x:v>
      </x:c>
      <x:c r="B384" s="231" t="str">
        <x:v>BE-273</x:v>
      </x:c>
      <x:c r="C384" s="231" t="str">
        <x:v>Appointment of the Seven</x:v>
      </x:c>
      <x:c r="D384" s="231" t="str">
        <x:v>Scripture</x:v>
      </x:c>
      <x:c r="E384" s="231" t="str">
        <x:v>Biblical Events — Shared Canon</x:v>
      </x:c>
      <x:c r="F384" s="231" t="str">
        <x:v>Event</x:v>
      </x:c>
      <x:c r="G384" s="231" t="str">
        <x:v>Seven respected men are chosen to address inequity in the daily distribution.</x:v>
      </x:c>
      <x:c r="H384" s="231" t="n">
        <x:v>4</x:v>
      </x:c>
      <x:c r="I384" s="231" t="str">
        <x:v>4 — Major</x:v>
      </x:c>
      <x:c r="J384" s="231" t="str">
        <x:v>High</x:v>
      </x:c>
      <x:c r="K384" s="231" t="str">
        <x:v>Rare</x:v>
      </x:c>
      <x:c r="L384" s="231" t="str">
        <x:v>No</x:v>
      </x:c>
      <x:c r="M384" s="231" t="str">
        <x:v>Acts 6:1–7 | Apostolic age | Shared canon</x:v>
      </x:c>
      <x:c r="N384" s="231" t="str">
        <x:v>Stephen; Philip; Apostles; Jerusalem Church</x:v>
      </x:c>
      <x:c r="O384" s="231" t="str">
        <x:v>Idea</x:v>
      </x:c>
      <x:c r="P384" s="231"/>
      <x:c r="Q384" s="231" t="str">
        <x:v>Deferred from the 100-card first-pass active set; reconsider in a later expansion/deep-catalog pass.</x:v>
      </x:c>
      <x:c r="R384" s="231"/>
      <x:c r="S384" s="231"/>
      <x:c r="T384" s="231"/>
      <x:c r="U384" s="205"/>
    </x:row>
    <x:row r="385" s="202" customFormat="1" ht="25.5" customHeight="1">
      <x:c r="A385" s="231" t="str">
        <x:v>Biblical Events</x:v>
      </x:c>
      <x:c r="B385" s="231" t="str">
        <x:v>BE-274</x:v>
      </x:c>
      <x:c r="C385" s="231" t="str">
        <x:v>Stephen Before the Council</x:v>
      </x:c>
      <x:c r="D385" s="231" t="str">
        <x:v>Scripture</x:v>
      </x:c>
      <x:c r="E385" s="231" t="str">
        <x:v>Biblical Events — Shared Canon</x:v>
      </x:c>
      <x:c r="F385" s="231" t="str">
        <x:v>Event</x:v>
      </x:c>
      <x:c r="G385" s="231" t="str">
        <x:v>Stephen gives a sweeping biblical speech confronting resistance to God's messengers.</x:v>
      </x:c>
      <x:c r="H385" s="231" t="n">
        <x:v>4</x:v>
      </x:c>
      <x:c r="I385" s="231" t="str">
        <x:v>4 — Major</x:v>
      </x:c>
      <x:c r="J385" s="231" t="str">
        <x:v>High</x:v>
      </x:c>
      <x:c r="K385" s="231" t="str">
        <x:v>Rare</x:v>
      </x:c>
      <x:c r="L385" s="231" t="str">
        <x:v>No</x:v>
      </x:c>
      <x:c r="M385" s="231" t="str">
        <x:v>Acts 6:8–7:53 | Apostolic age | Shared canon</x:v>
      </x:c>
      <x:c r="N385" s="231" t="str">
        <x:v>Stephen; Sanhedrin; Moses; Abraham</x:v>
      </x:c>
      <x:c r="O385" s="231" t="str">
        <x:v>Idea</x:v>
      </x:c>
      <x:c r="P385" s="231"/>
      <x:c r="Q385" s="231" t="str">
        <x:v>Deferred from the 100-card first-pass active set; reconsider in a later expansion/deep-catalog pass.</x:v>
      </x:c>
      <x:c r="R385" s="231"/>
      <x:c r="S385" s="231"/>
      <x:c r="T385" s="231"/>
      <x:c r="U385" s="205"/>
    </x:row>
    <x:row r="386" s="202" customFormat="1" ht="25.5" customHeight="1">
      <x:c r="A386" s="231" t="str">
        <x:v>Biblical Events</x:v>
      </x:c>
      <x:c r="B386" s="231" t="str">
        <x:v>BE-276</x:v>
      </x:c>
      <x:c r="C386" s="231" t="str">
        <x:v>Persecution Scatters the Jerusalem Church</x:v>
      </x:c>
      <x:c r="D386" s="231" t="str">
        <x:v>Scripture</x:v>
      </x:c>
      <x:c r="E386" s="231" t="str">
        <x:v>Biblical Events — Shared Canon</x:v>
      </x:c>
      <x:c r="F386" s="231" t="str">
        <x:v>Event</x:v>
      </x:c>
      <x:c r="G386" s="231" t="str">
        <x:v>Violence after Stephen's death disperses believers, who carry the message beyond Jerusalem.</x:v>
      </x:c>
      <x:c r="H386" s="231" t="n">
        <x:v>4</x:v>
      </x:c>
      <x:c r="I386" s="231" t="str">
        <x:v>4 — Major</x:v>
      </x:c>
      <x:c r="J386" s="231" t="str">
        <x:v>High</x:v>
      </x:c>
      <x:c r="K386" s="231" t="str">
        <x:v>Rare</x:v>
      </x:c>
      <x:c r="L386" s="231" t="str">
        <x:v>No</x:v>
      </x:c>
      <x:c r="M386" s="231" t="str">
        <x:v>Acts 8:1–4 | Apostolic age | Shared canon</x:v>
      </x:c>
      <x:c r="N386" s="231" t="str">
        <x:v>Stephen; Saul/Paul; Jerusalem Church; Mission</x:v>
      </x:c>
      <x:c r="O386" s="231" t="str">
        <x:v>Idea</x:v>
      </x:c>
      <x:c r="P386" s="231"/>
      <x:c r="Q386" s="231" t="str">
        <x:v>Deferred from the 100-card first-pass active set; reconsider in a later expansion/deep-catalog pass.</x:v>
      </x:c>
      <x:c r="R386" s="231"/>
      <x:c r="S386" s="231"/>
      <x:c r="T386" s="231"/>
      <x:c r="U386" s="205"/>
    </x:row>
    <x:row r="387" s="202" customFormat="1" ht="25.5" customHeight="1">
      <x:c r="A387" s="231" t="str">
        <x:v>Biblical Events</x:v>
      </x:c>
      <x:c r="B387" s="231" t="str">
        <x:v>BE-277</x:v>
      </x:c>
      <x:c r="C387" s="231" t="str">
        <x:v>Philip in Samaria</x:v>
      </x:c>
      <x:c r="D387" s="231" t="str">
        <x:v>Scripture</x:v>
      </x:c>
      <x:c r="E387" s="231" t="str">
        <x:v>Biblical Events — Shared Canon</x:v>
      </x:c>
      <x:c r="F387" s="231" t="str">
        <x:v>Event</x:v>
      </x:c>
      <x:c r="G387" s="231" t="str">
        <x:v>Philip preaches in Samaria, where many believe and the apostles later come from Jerusalem.</x:v>
      </x:c>
      <x:c r="H387" s="231" t="n">
        <x:v>4</x:v>
      </x:c>
      <x:c r="I387" s="231" t="str">
        <x:v>4 — Major</x:v>
      </x:c>
      <x:c r="J387" s="231" t="str">
        <x:v>Exceptional</x:v>
      </x:c>
      <x:c r="K387" s="231" t="str">
        <x:v>Rare</x:v>
      </x:c>
      <x:c r="L387" s="231" t="str">
        <x:v>No</x:v>
      </x:c>
      <x:c r="M387" s="231" t="str">
        <x:v>Acts 8:4–25 | Apostolic age | Shared canon</x:v>
      </x:c>
      <x:c r="N387" s="231" t="str">
        <x:v>Philip; Peter; John; Simon Magus; Samaria</x:v>
      </x:c>
      <x:c r="O387" s="231" t="str">
        <x:v>Idea</x:v>
      </x:c>
      <x:c r="P387" s="231"/>
      <x:c r="Q387" s="231" t="str">
        <x:v>Deferred from the 100-card first-pass active set; reconsider in a later expansion/deep-catalog pass.</x:v>
      </x:c>
      <x:c r="R387" s="231"/>
      <x:c r="S387" s="231"/>
      <x:c r="T387" s="231"/>
      <x:c r="U387" s="205"/>
    </x:row>
    <x:row r="388" s="202" customFormat="1" ht="25.5" customHeight="1">
      <x:c r="A388" s="231" t="str">
        <x:v>Biblical Events</x:v>
      </x:c>
      <x:c r="B388" s="231" t="str">
        <x:v>BE-280</x:v>
      </x:c>
      <x:c r="C388" s="231" t="str">
        <x:v>Paul Escapes Damascus in a Basket</x:v>
      </x:c>
      <x:c r="D388" s="231" t="str">
        <x:v>Scripture</x:v>
      </x:c>
      <x:c r="E388" s="231" t="str">
        <x:v>Biblical Events — Shared Canon</x:v>
      </x:c>
      <x:c r="F388" s="231" t="str">
        <x:v>Event</x:v>
      </x:c>
      <x:c r="G388" s="231" t="str">
        <x:v>Paul escapes a plot against his life by being lowered through the city wall in a basket.</x:v>
      </x:c>
      <x:c r="H388" s="231" t="n">
        <x:v>3</x:v>
      </x:c>
      <x:c r="I388" s="231" t="str">
        <x:v>3 — Significant</x:v>
      </x:c>
      <x:c r="J388" s="231" t="str">
        <x:v>Exceptional</x:v>
      </x:c>
      <x:c r="K388" s="231" t="str">
        <x:v>Uncommon</x:v>
      </x:c>
      <x:c r="L388" s="231" t="str">
        <x:v>No</x:v>
      </x:c>
      <x:c r="M388" s="231" t="str">
        <x:v>Acts 9:23–25; 2 Corinthians 11:32–33 | Apostolic age | Shared canon</x:v>
      </x:c>
      <x:c r="N388" s="231" t="str">
        <x:v>Paul; Damascus; Disciples</x:v>
      </x:c>
      <x:c r="O388" s="231" t="str">
        <x:v>Idea</x:v>
      </x:c>
      <x:c r="P388" s="231"/>
      <x:c r="Q388" s="231" t="str">
        <x:v>Deferred from the 100-card first-pass active set; reconsider in a later expansion/deep-catalog pass.</x:v>
      </x:c>
      <x:c r="R388" s="231"/>
      <x:c r="S388" s="231"/>
      <x:c r="T388" s="231"/>
      <x:c r="U388" s="205"/>
    </x:row>
    <x:row r="389" s="202" customFormat="1" ht="25.5" customHeight="1">
      <x:c r="A389" s="231" t="str">
        <x:v>Biblical Events</x:v>
      </x:c>
      <x:c r="B389" s="231" t="str">
        <x:v>BE-286</x:v>
      </x:c>
      <x:c r="C389" s="231" t="str">
        <x:v>Paul Confronts Elymas</x:v>
      </x:c>
      <x:c r="D389" s="231" t="str">
        <x:v>Scripture</x:v>
      </x:c>
      <x:c r="E389" s="231" t="str">
        <x:v>Biblical Events — Shared Canon</x:v>
      </x:c>
      <x:c r="F389" s="231" t="str">
        <x:v>Event</x:v>
      </x:c>
      <x:c r="G389" s="231" t="str">
        <x:v>Paul rebukes a magician opposing the message before the Roman proconsul on Cyprus.</x:v>
      </x:c>
      <x:c r="H389" s="231" t="n">
        <x:v>3</x:v>
      </x:c>
      <x:c r="I389" s="231" t="str">
        <x:v>3 — Significant</x:v>
      </x:c>
      <x:c r="J389" s="231" t="str">
        <x:v>Exceptional</x:v>
      </x:c>
      <x:c r="K389" s="231" t="str">
        <x:v>Uncommon</x:v>
      </x:c>
      <x:c r="L389" s="231" t="str">
        <x:v>No</x:v>
      </x:c>
      <x:c r="M389" s="231" t="str">
        <x:v>Acts 13:4–12 | Apostolic age | Shared canon</x:v>
      </x:c>
      <x:c r="N389" s="231" t="str">
        <x:v>Paul; Barnabas; Elymas; Sergius Paulus</x:v>
      </x:c>
      <x:c r="O389" s="231" t="str">
        <x:v>Idea</x:v>
      </x:c>
      <x:c r="P389" s="231"/>
      <x:c r="Q389" s="231" t="str">
        <x:v>Deferred from the 100-card first-pass active set; reconsider in a later expansion/deep-catalog pass.</x:v>
      </x:c>
      <x:c r="R389" s="231"/>
      <x:c r="S389" s="231"/>
      <x:c r="T389" s="231"/>
      <x:c r="U389" s="205"/>
    </x:row>
    <x:row r="390" s="202" customFormat="1" ht="25.5" customHeight="1">
      <x:c r="A390" s="231" t="str">
        <x:v>Biblical Events</x:v>
      </x:c>
      <x:c r="B390" s="231" t="str">
        <x:v>BE-287</x:v>
      </x:c>
      <x:c r="C390" s="231" t="str">
        <x:v>Paul and Barnabas at Pisidian Antioch</x:v>
      </x:c>
      <x:c r="D390" s="231" t="str">
        <x:v>Scripture</x:v>
      </x:c>
      <x:c r="E390" s="231" t="str">
        <x:v>Biblical Events — Shared Canon</x:v>
      </x:c>
      <x:c r="F390" s="231" t="str">
        <x:v>Event</x:v>
      </x:c>
      <x:c r="G390" s="231" t="str">
        <x:v>Paul's synagogue sermon traces Israel's story to Jesus and marks a major Gentile response.</x:v>
      </x:c>
      <x:c r="H390" s="231" t="n">
        <x:v>4</x:v>
      </x:c>
      <x:c r="I390" s="231" t="str">
        <x:v>4 — Major</x:v>
      </x:c>
      <x:c r="J390" s="231" t="str">
        <x:v>High</x:v>
      </x:c>
      <x:c r="K390" s="231" t="str">
        <x:v>Rare</x:v>
      </x:c>
      <x:c r="L390" s="231" t="str">
        <x:v>No</x:v>
      </x:c>
      <x:c r="M390" s="231" t="str">
        <x:v>Acts 13:13–52 | Apostolic age | Shared canon</x:v>
      </x:c>
      <x:c r="N390" s="231" t="str">
        <x:v>Paul; Barnabas; Pisidian Antioch</x:v>
      </x:c>
      <x:c r="O390" s="231" t="str">
        <x:v>Idea</x:v>
      </x:c>
      <x:c r="P390" s="231"/>
      <x:c r="Q390" s="231" t="str">
        <x:v>Deferred from the 100-card first-pass active set; reconsider in a later expansion/deep-catalog pass.</x:v>
      </x:c>
      <x:c r="R390" s="231"/>
      <x:c r="S390" s="231"/>
      <x:c r="T390" s="231"/>
      <x:c r="U390" s="205"/>
    </x:row>
    <x:row r="391" s="202" customFormat="1" ht="25.5" customHeight="1">
      <x:c r="A391" s="231" t="str">
        <x:v>Biblical Events</x:v>
      </x:c>
      <x:c r="B391" s="231" t="str">
        <x:v>BE-293</x:v>
      </x:c>
      <x:c r="C391" s="231" t="str">
        <x:v>Paul Meets Priscilla and Aquila</x:v>
      </x:c>
      <x:c r="D391" s="231" t="str">
        <x:v>Scripture</x:v>
      </x:c>
      <x:c r="E391" s="231" t="str">
        <x:v>Biblical Events — Shared Canon</x:v>
      </x:c>
      <x:c r="F391" s="231" t="str">
        <x:v>Event</x:v>
      </x:c>
      <x:c r="G391" s="231" t="str">
        <x:v>Paul works and ministers alongside the Jewish-Christian couple Priscilla and Aquila in Corinth.</x:v>
      </x:c>
      <x:c r="H391" s="231" t="n">
        <x:v>3</x:v>
      </x:c>
      <x:c r="I391" s="231" t="str">
        <x:v>3 — Significant</x:v>
      </x:c>
      <x:c r="J391" s="231" t="str">
        <x:v>High</x:v>
      </x:c>
      <x:c r="K391" s="231" t="str">
        <x:v>Uncommon</x:v>
      </x:c>
      <x:c r="L391" s="231" t="str">
        <x:v>No</x:v>
      </x:c>
      <x:c r="M391" s="231" t="str">
        <x:v>Acts 18:1–4 | Apostolic age | Shared canon</x:v>
      </x:c>
      <x:c r="N391" s="231" t="str">
        <x:v>Paul; Priscilla; Aquila; Corinth</x:v>
      </x:c>
      <x:c r="O391" s="231" t="str">
        <x:v>Idea</x:v>
      </x:c>
      <x:c r="P391" s="231"/>
      <x:c r="Q391" s="231" t="str">
        <x:v>Deferred from the 100-card first-pass active set; reconsider in a later expansion/deep-catalog pass.</x:v>
      </x:c>
      <x:c r="R391" s="231"/>
      <x:c r="S391" s="231"/>
      <x:c r="T391" s="231"/>
      <x:c r="U391" s="205"/>
    </x:row>
    <x:row r="392" s="202" customFormat="1" ht="25.5" customHeight="1">
      <x:c r="A392" s="231" t="str">
        <x:v>Biblical Events</x:v>
      </x:c>
      <x:c r="B392" s="231" t="str">
        <x:v>BE-294</x:v>
      </x:c>
      <x:c r="C392" s="231" t="str">
        <x:v>Apollos Taught More Accurately</x:v>
      </x:c>
      <x:c r="D392" s="231" t="str">
        <x:v>Scripture</x:v>
      </x:c>
      <x:c r="E392" s="231" t="str">
        <x:v>Biblical Events — Shared Canon</x:v>
      </x:c>
      <x:c r="F392" s="231" t="str">
        <x:v>Event</x:v>
      </x:c>
      <x:c r="G392" s="231" t="str">
        <x:v>Priscilla and Aquila privately explain the way of God more accurately to the eloquent teacher Apollos.</x:v>
      </x:c>
      <x:c r="H392" s="231" t="n">
        <x:v>3</x:v>
      </x:c>
      <x:c r="I392" s="231" t="str">
        <x:v>3 — Significant</x:v>
      </x:c>
      <x:c r="J392" s="231" t="str">
        <x:v>High</x:v>
      </x:c>
      <x:c r="K392" s="231" t="str">
        <x:v>Uncommon</x:v>
      </x:c>
      <x:c r="L392" s="231" t="str">
        <x:v>No</x:v>
      </x:c>
      <x:c r="M392" s="231" t="str">
        <x:v>Acts 18:24–28 | Apostolic age | Shared canon</x:v>
      </x:c>
      <x:c r="N392" s="231" t="str">
        <x:v>Apollos; Priscilla; Aquila; Ephesus</x:v>
      </x:c>
      <x:c r="O392" s="231" t="str">
        <x:v>Idea</x:v>
      </x:c>
      <x:c r="P392" s="231"/>
      <x:c r="Q392" s="231" t="str">
        <x:v>Deferred from the 100-card first-pass active set; reconsider in a later expansion/deep-catalog pass.</x:v>
      </x:c>
      <x:c r="R392" s="231"/>
      <x:c r="S392" s="231"/>
      <x:c r="T392" s="231"/>
      <x:c r="U392" s="205"/>
    </x:row>
    <x:row r="393" s="202" customFormat="1" ht="25.5" customHeight="1">
      <x:c r="A393" s="231" t="str">
        <x:v>Biblical Events</x:v>
      </x:c>
      <x:c r="B393" s="231" t="str">
        <x:v>BE-296</x:v>
      </x:c>
      <x:c r="C393" s="231" t="str">
        <x:v>Eutychus Falls from the Window</x:v>
      </x:c>
      <x:c r="D393" s="231" t="str">
        <x:v>Scripture</x:v>
      </x:c>
      <x:c r="E393" s="231" t="str">
        <x:v>Biblical Events — Shared Canon</x:v>
      </x:c>
      <x:c r="F393" s="231" t="str">
        <x:v>Event</x:v>
      </x:c>
      <x:c r="G393" s="231" t="str">
        <x:v>A young listener falls from an upper window during Paul's long discourse and is restored alive.</x:v>
      </x:c>
      <x:c r="H393" s="231" t="n">
        <x:v>3</x:v>
      </x:c>
      <x:c r="I393" s="231" t="str">
        <x:v>3 — Significant</x:v>
      </x:c>
      <x:c r="J393" s="231" t="str">
        <x:v>Exceptional</x:v>
      </x:c>
      <x:c r="K393" s="231" t="str">
        <x:v>Uncommon</x:v>
      </x:c>
      <x:c r="L393" s="231" t="str">
        <x:v>No</x:v>
      </x:c>
      <x:c r="M393" s="231" t="str">
        <x:v>Acts 20:7–12 | Apostolic age | Shared canon</x:v>
      </x:c>
      <x:c r="N393" s="231" t="str">
        <x:v>Paul; Eutychus; Troas</x:v>
      </x:c>
      <x:c r="O393" s="231" t="str">
        <x:v>Idea</x:v>
      </x:c>
      <x:c r="P393" s="231"/>
      <x:c r="Q393" s="231" t="str">
        <x:v>Deferred from the 100-card first-pass active set; reconsider in a later expansion/deep-catalog pass.</x:v>
      </x:c>
      <x:c r="R393" s="231"/>
      <x:c r="S393" s="231"/>
      <x:c r="T393" s="231"/>
      <x:c r="U393" s="205"/>
    </x:row>
    <x:row r="394" s="202" customFormat="1" ht="25.5" customHeight="1">
      <x:c r="A394" s="231" t="str">
        <x:v>Biblical Events</x:v>
      </x:c>
      <x:c r="B394" s="231" t="str">
        <x:v>BE-297</x:v>
      </x:c>
      <x:c r="C394" s="231" t="str">
        <x:v>Paul's Farewell to the Ephesian Elders</x:v>
      </x:c>
      <x:c r="D394" s="231" t="str">
        <x:v>Scripture</x:v>
      </x:c>
      <x:c r="E394" s="231" t="str">
        <x:v>Biblical Events — Shared Canon</x:v>
      </x:c>
      <x:c r="F394" s="231" t="str">
        <x:v>Event</x:v>
      </x:c>
      <x:c r="G394" s="231" t="str">
        <x:v>Paul gives a deeply personal farewell charge to church elders at Miletus.</x:v>
      </x:c>
      <x:c r="H394" s="231" t="n">
        <x:v>4</x:v>
      </x:c>
      <x:c r="I394" s="231" t="str">
        <x:v>4 — Major</x:v>
      </x:c>
      <x:c r="J394" s="231" t="str">
        <x:v>High</x:v>
      </x:c>
      <x:c r="K394" s="231" t="str">
        <x:v>Rare</x:v>
      </x:c>
      <x:c r="L394" s="231" t="str">
        <x:v>No</x:v>
      </x:c>
      <x:c r="M394" s="231" t="str">
        <x:v>Acts 20:17–38 | Apostolic age | Shared canon</x:v>
      </x:c>
      <x:c r="N394" s="231" t="str">
        <x:v>Paul; Ephesian Elders; Miletus</x:v>
      </x:c>
      <x:c r="O394" s="231" t="str">
        <x:v>Idea</x:v>
      </x:c>
      <x:c r="P394" s="231"/>
      <x:c r="Q394" s="231" t="str">
        <x:v>Deferred from the 100-card first-pass active set; reconsider in a later expansion/deep-catalog pass.</x:v>
      </x:c>
      <x:c r="R394" s="231"/>
      <x:c r="S394" s="231"/>
      <x:c r="T394" s="231"/>
      <x:c r="U394" s="205"/>
    </x:row>
    <x:row r="395" s="202" customFormat="1" ht="25.5" customHeight="1">
      <x:c r="A395" s="231" t="str">
        <x:v>Biblical Events</x:v>
      </x:c>
      <x:c r="B395" s="231" t="str">
        <x:v>BE-299</x:v>
      </x:c>
      <x:c r="C395" s="231" t="str">
        <x:v>Paul Before Felix</x:v>
      </x:c>
      <x:c r="D395" s="231" t="str">
        <x:v>Scripture</x:v>
      </x:c>
      <x:c r="E395" s="231" t="str">
        <x:v>Biblical Events — Shared Canon</x:v>
      </x:c>
      <x:c r="F395" s="231" t="str">
        <x:v>Event</x:v>
      </x:c>
      <x:c r="G395" s="231" t="str">
        <x:v>Paul defends himself before the governor Felix while remaining imprisoned in Caesarea.</x:v>
      </x:c>
      <x:c r="H395" s="231" t="n">
        <x:v>2</x:v>
      </x:c>
      <x:c r="I395" s="231" t="str">
        <x:v>2 — Supporting</x:v>
      </x:c>
      <x:c r="J395" s="231" t="str">
        <x:v>Medium</x:v>
      </x:c>
      <x:c r="K395" s="231" t="str">
        <x:v>Common</x:v>
      </x:c>
      <x:c r="L395" s="231" t="str">
        <x:v>No</x:v>
      </x:c>
      <x:c r="M395" s="231" t="str">
        <x:v>Acts 24 | Apostolic age | Shared canon</x:v>
      </x:c>
      <x:c r="N395" s="231" t="str">
        <x:v>Paul; Felix; Caesarea</x:v>
      </x:c>
      <x:c r="O395" s="231" t="str">
        <x:v>Idea</x:v>
      </x:c>
      <x:c r="P395" s="231"/>
      <x:c r="Q395" s="231" t="str">
        <x:v>Deferred from the 100-card first-pass active set; reconsider in a later expansion/deep-catalog pass.</x:v>
      </x:c>
      <x:c r="R395" s="231"/>
      <x:c r="S395" s="231"/>
      <x:c r="T395" s="231"/>
      <x:c r="U395" s="205"/>
    </x:row>
    <x:row r="396" s="202" customFormat="1" ht="25.5" customHeight="1">
      <x:c r="A396" s="231" t="str">
        <x:v>Biblical Events</x:v>
      </x:c>
      <x:c r="B396" s="231" t="str">
        <x:v>BE-300</x:v>
      </x:c>
      <x:c r="C396" s="231" t="str">
        <x:v>Paul Before Festus and Agrippa</x:v>
      </x:c>
      <x:c r="D396" s="231" t="str">
        <x:v>Scripture</x:v>
      </x:c>
      <x:c r="E396" s="231" t="str">
        <x:v>Biblical Events — Shared Canon</x:v>
      </x:c>
      <x:c r="F396" s="231" t="str">
        <x:v>Event</x:v>
      </x:c>
      <x:c r="G396" s="231" t="str">
        <x:v>Paul appeals to Caesar and gives his testimony before Festus, Agrippa II, and Bernice.</x:v>
      </x:c>
      <x:c r="H396" s="231" t="n">
        <x:v>4</x:v>
      </x:c>
      <x:c r="I396" s="231" t="str">
        <x:v>4 — Major</x:v>
      </x:c>
      <x:c r="J396" s="231" t="str">
        <x:v>High</x:v>
      </x:c>
      <x:c r="K396" s="231" t="str">
        <x:v>Rare</x:v>
      </x:c>
      <x:c r="L396" s="231" t="str">
        <x:v>No</x:v>
      </x:c>
      <x:c r="M396" s="231" t="str">
        <x:v>Acts 25–26 | Apostolic age | Shared canon</x:v>
      </x:c>
      <x:c r="N396" s="231" t="str">
        <x:v>Paul; Festus; Agrippa II; Bernice</x:v>
      </x:c>
      <x:c r="O396" s="231" t="str">
        <x:v>Idea</x:v>
      </x:c>
      <x:c r="P396" s="231"/>
      <x:c r="Q396" s="231" t="str">
        <x:v>Deferred from the 100-card first-pass active set; reconsider in a later expansion/deep-catalog pass.</x:v>
      </x:c>
      <x:c r="R396" s="231"/>
      <x:c r="S396" s="231"/>
      <x:c r="T396" s="231"/>
      <x:c r="U396" s="205"/>
    </x:row>
    <x:row r="397" s="202" customFormat="1" ht="25.5" customHeight="1">
      <x:c r="A397" s="231" t="str">
        <x:v>Biblical Events</x:v>
      </x:c>
      <x:c r="B397" s="231" t="str">
        <x:v>BE-302</x:v>
      </x:c>
      <x:c r="C397" s="231" t="str">
        <x:v>Paul Survives the Viper</x:v>
      </x:c>
      <x:c r="D397" s="231" t="str">
        <x:v>Scripture</x:v>
      </x:c>
      <x:c r="E397" s="231" t="str">
        <x:v>Biblical Events — Shared Canon</x:v>
      </x:c>
      <x:c r="F397" s="231" t="str">
        <x:v>Event</x:v>
      </x:c>
      <x:c r="G397" s="231" t="str">
        <x:v>A viper fastens onto Paul's hand on Malta, but he suffers no harm.</x:v>
      </x:c>
      <x:c r="H397" s="231" t="n">
        <x:v>3</x:v>
      </x:c>
      <x:c r="I397" s="231" t="str">
        <x:v>3 — Significant</x:v>
      </x:c>
      <x:c r="J397" s="231" t="str">
        <x:v>Exceptional</x:v>
      </x:c>
      <x:c r="K397" s="231" t="str">
        <x:v>Uncommon</x:v>
      </x:c>
      <x:c r="L397" s="231" t="str">
        <x:v>No</x:v>
      </x:c>
      <x:c r="M397" s="231" t="str">
        <x:v>Acts 28:1–6 | Apostolic age | Shared canon</x:v>
      </x:c>
      <x:c r="N397" s="231" t="str">
        <x:v>Paul; Malta; Viper</x:v>
      </x:c>
      <x:c r="O397" s="231" t="str">
        <x:v>Idea</x:v>
      </x:c>
      <x:c r="P397" s="231"/>
      <x:c r="Q397" s="231" t="str">
        <x:v>Deferred from the 100-card first-pass active set; reconsider in a later expansion/deep-catalog pass.</x:v>
      </x:c>
      <x:c r="R397" s="231"/>
      <x:c r="S397" s="231"/>
      <x:c r="T397" s="231"/>
      <x:c r="U397" s="205"/>
    </x:row>
    <x:row r="398" s="202" customFormat="1" ht="25.5" customHeight="1">
      <x:c r="A398" s="231" t="str">
        <x:v>Biblical Places</x:v>
      </x:c>
      <x:c r="B398" s="231" t="str">
        <x:v>BPL-002</x:v>
      </x:c>
      <x:c r="C398" s="231" t="str">
        <x:v>Land of Nod</x:v>
      </x:c>
      <x:c r="D398" s="231" t="str">
        <x:v>Scripture</x:v>
      </x:c>
      <x:c r="E398" s="231" t="str">
        <x:v>Biblical Places — Shared Canon</x:v>
      </x:c>
      <x:c r="F398" s="231" t="str">
        <x:v>Place</x:v>
      </x:c>
      <x:c r="G398" s="231" t="str">
        <x:v>The land east of Eden associated with Cain after Abel's murder; useful for exploring exile and the spread of early human society.</x:v>
      </x:c>
      <x:c r="H398" s="231" t="n">
        <x:v>2</x:v>
      </x:c>
      <x:c r="I398" s="231" t="str">
        <x:v>2 — Supporting</x:v>
      </x:c>
      <x:c r="J398" s="231" t="str">
        <x:v>High</x:v>
      </x:c>
      <x:c r="K398" s="231" t="str">
        <x:v>Common</x:v>
      </x:c>
      <x:c r="L398" s="231" t="str">
        <x:v>No</x:v>
      </x:c>
      <x:c r="M398" s="231" t="str">
        <x:v>Genesis 4:16 | Primeval history | Shared canon</x:v>
      </x:c>
      <x:c r="N398" s="231" t="str">
        <x:v>Cain; Abel; Garden of Eden</x:v>
      </x:c>
      <x:c r="O398" s="231" t="str">
        <x:v>Idea</x:v>
      </x:c>
      <x:c r="P398" s="231"/>
      <x:c r="Q398" s="231" t="str">
        <x:v>Deferred from the 100-card first-pass active set; reconsider in a later expansion/deep-catalog pass.</x:v>
      </x:c>
      <x:c r="R398" s="231"/>
      <x:c r="S398" s="231"/>
      <x:c r="T398" s="231"/>
      <x:c r="U398" s="205"/>
    </x:row>
    <x:row r="399" s="202" customFormat="1" ht="25.5" customHeight="1">
      <x:c r="A399" s="231" t="str">
        <x:v>Biblical Places</x:v>
      </x:c>
      <x:c r="B399" s="231" t="str">
        <x:v>BPL-004</x:v>
      </x:c>
      <x:c r="C399" s="231" t="str">
        <x:v>Shinar</x:v>
      </x:c>
      <x:c r="D399" s="231" t="str">
        <x:v>Scripture</x:v>
      </x:c>
      <x:c r="E399" s="231" t="str">
        <x:v>Biblical Places — Shared Canon</x:v>
      </x:c>
      <x:c r="F399" s="231" t="str">
        <x:v>Place</x:v>
      </x:c>
      <x:c r="G399" s="231" t="str">
        <x:v>Early Mesopotamian plain associated with Babel and later with Babylonian geography.</x:v>
      </x:c>
      <x:c r="H399" s="231" t="n">
        <x:v>3</x:v>
      </x:c>
      <x:c r="I399" s="231" t="str">
        <x:v>3 — Significant</x:v>
      </x:c>
      <x:c r="J399" s="231" t="str">
        <x:v>High</x:v>
      </x:c>
      <x:c r="K399" s="231" t="str">
        <x:v>Uncommon</x:v>
      </x:c>
      <x:c r="L399" s="231" t="str">
        <x:v>No</x:v>
      </x:c>
      <x:c r="M399" s="231" t="str">
        <x:v>Genesis 10:10; 11:2; Daniel 1:2 | Primeval history and exile | Shared canon</x:v>
      </x:c>
      <x:c r="N399" s="231" t="str">
        <x:v>Tower of Babel; Babylon; Nimrod</x:v>
      </x:c>
      <x:c r="O399" s="231" t="str">
        <x:v>Idea</x:v>
      </x:c>
      <x:c r="P399" s="231"/>
      <x:c r="Q399" s="231" t="str">
        <x:v>Deferred from the 100-card first-pass active set; reconsider in a later expansion/deep-catalog pass.</x:v>
      </x:c>
      <x:c r="R399" s="231"/>
      <x:c r="S399" s="231"/>
      <x:c r="T399" s="231"/>
      <x:c r="U399" s="205"/>
    </x:row>
    <x:row r="400" s="202" customFormat="1" ht="25.5" customHeight="1">
      <x:c r="A400" s="231" t="str">
        <x:v>Biblical Places</x:v>
      </x:c>
      <x:c r="B400" s="231" t="str">
        <x:v>BPL-005</x:v>
      </x:c>
      <x:c r="C400" s="231" t="str">
        <x:v>Babel</x:v>
      </x:c>
      <x:c r="D400" s="231" t="str">
        <x:v>Scripture</x:v>
      </x:c>
      <x:c r="E400" s="231" t="str">
        <x:v>Biblical Places — Shared Canon</x:v>
      </x:c>
      <x:c r="F400" s="231" t="str">
        <x:v>Place</x:v>
      </x:c>
      <x:c r="G400" s="231" t="str">
        <x:v>City associated with humanity's tower-building project and the confusion of languages.</x:v>
      </x:c>
      <x:c r="H400" s="231" t="n">
        <x:v>4</x:v>
      </x:c>
      <x:c r="I400" s="231" t="str">
        <x:v>4 — Major</x:v>
      </x:c>
      <x:c r="J400" s="231" t="str">
        <x:v>Exceptional</x:v>
      </x:c>
      <x:c r="K400" s="231" t="str">
        <x:v>Rare</x:v>
      </x:c>
      <x:c r="L400" s="231" t="str">
        <x:v>Yes</x:v>
      </x:c>
      <x:c r="M400" s="231" t="str">
        <x:v>Genesis 11:1–9 | Primeval history | Shared canon</x:v>
      </x:c>
      <x:c r="N400" s="231" t="str">
        <x:v>Tower of Babel; Shinar; Babylon</x:v>
      </x:c>
      <x:c r="O400" s="231" t="str">
        <x:v>Idea</x:v>
      </x:c>
      <x:c r="P400" s="231"/>
      <x:c r="Q400" s="231" t="str">
        <x:v>Deferred from the 100-card first-pass active set; reconsider in a later expansion/deep-catalog pass.</x:v>
      </x:c>
      <x:c r="R400" s="231"/>
      <x:c r="S400" s="231"/>
      <x:c r="T400" s="231"/>
      <x:c r="U400" s="205"/>
    </x:row>
    <x:row r="401" s="202" customFormat="1" ht="25.5" customHeight="1">
      <x:c r="A401" s="231" t="str">
        <x:v>Biblical Places</x:v>
      </x:c>
      <x:c r="B401" s="231" t="str">
        <x:v>BPL-011</x:v>
      </x:c>
      <x:c r="C401" s="231" t="str">
        <x:v>Ai</x:v>
      </x:c>
      <x:c r="D401" s="231" t="str">
        <x:v>Scripture</x:v>
      </x:c>
      <x:c r="E401" s="231" t="str">
        <x:v>Biblical Places — Shared Canon</x:v>
      </x:c>
      <x:c r="F401" s="231" t="str">
        <x:v>Place</x:v>
      </x:c>
      <x:c r="G401" s="231" t="str">
        <x:v>Early conquest city associated with Israel's initial defeat, Achan's sin, and subsequent victory.</x:v>
      </x:c>
      <x:c r="H401" s="231" t="n">
        <x:v>3</x:v>
      </x:c>
      <x:c r="I401" s="231" t="str">
        <x:v>3 — Significant</x:v>
      </x:c>
      <x:c r="J401" s="231" t="str">
        <x:v>High</x:v>
      </x:c>
      <x:c r="K401" s="231" t="str">
        <x:v>Uncommon</x:v>
      </x:c>
      <x:c r="L401" s="231" t="str">
        <x:v>Maybe</x:v>
      </x:c>
      <x:c r="M401" s="231" t="str">
        <x:v>Joshua 7–8 | Conquest period | Shared canon</x:v>
      </x:c>
      <x:c r="N401" s="231" t="str">
        <x:v>Joshua; Achan; Jericho; Bethel</x:v>
      </x:c>
      <x:c r="O401" s="231" t="str">
        <x:v>Idea</x:v>
      </x:c>
      <x:c r="P401" s="231"/>
      <x:c r="Q401" s="231" t="str">
        <x:v>Deferred from the 100-card first-pass active set; reconsider in a later expansion/deep-catalog pass.</x:v>
      </x:c>
      <x:c r="R401" s="231"/>
      <x:c r="S401" s="231"/>
      <x:c r="T401" s="231"/>
      <x:c r="U401" s="205"/>
    </x:row>
    <x:row r="402" s="202" customFormat="1" ht="25.5" customHeight="1">
      <x:c r="A402" s="231" t="str">
        <x:v>Biblical Places</x:v>
      </x:c>
      <x:c r="B402" s="231" t="str">
        <x:v>BPL-012</x:v>
      </x:c>
      <x:c r="C402" s="231" t="str">
        <x:v>The Negev</x:v>
      </x:c>
      <x:c r="D402" s="231" t="str">
        <x:v>Scripture</x:v>
      </x:c>
      <x:c r="E402" s="231" t="str">
        <x:v>Biblical Places — Shared Canon</x:v>
      </x:c>
      <x:c r="F402" s="231" t="str">
        <x:v>Place</x:v>
      </x:c>
      <x:c r="G402" s="231" t="str">
        <x:v>Southern dryland region important in the journeys of Abraham, Isaac, Israel, and David.</x:v>
      </x:c>
      <x:c r="H402" s="231" t="n">
        <x:v>3</x:v>
      </x:c>
      <x:c r="I402" s="231" t="str">
        <x:v>3 — Significant</x:v>
      </x:c>
      <x:c r="J402" s="231" t="str">
        <x:v>Exceptional</x:v>
      </x:c>
      <x:c r="K402" s="231" t="str">
        <x:v>Uncommon</x:v>
      </x:c>
      <x:c r="L402" s="231" t="str">
        <x:v>Maybe</x:v>
      </x:c>
      <x:c r="M402" s="231" t="str">
        <x:v>Genesis 12:9; 20:1; Numbers 13; 1 Samuel 27 | Multiple periods | Shared canon</x:v>
      </x:c>
      <x:c r="N402" s="231" t="str">
        <x:v>Abraham; Isaac; David; Beersheba</x:v>
      </x:c>
      <x:c r="O402" s="231" t="str">
        <x:v>Idea</x:v>
      </x:c>
      <x:c r="P402" s="231"/>
      <x:c r="Q402" s="231" t="str">
        <x:v>Deferred from the 100-card first-pass active set; reconsider in a later expansion/deep-catalog pass.</x:v>
      </x:c>
      <x:c r="R402" s="231"/>
      <x:c r="S402" s="231"/>
      <x:c r="T402" s="231"/>
      <x:c r="U402" s="205"/>
    </x:row>
    <x:row r="403" s="202" customFormat="1" ht="25.5" customHeight="1">
      <x:c r="A403" s="231" t="str">
        <x:v>Biblical Places</x:v>
      </x:c>
      <x:c r="B403" s="231" t="str">
        <x:v>BPL-017</x:v>
      </x:c>
      <x:c r="C403" s="231" t="str">
        <x:v>Gomorrah</x:v>
      </x:c>
      <x:c r="D403" s="231" t="str">
        <x:v>Scripture</x:v>
      </x:c>
      <x:c r="E403" s="231" t="str">
        <x:v>Biblical Places — Shared Canon</x:v>
      </x:c>
      <x:c r="F403" s="231" t="str">
        <x:v>Place</x:v>
      </x:c>
      <x:c r="G403" s="231" t="str">
        <x:v>Companion city to Sodom in the Genesis judgment narrative and later biblical warnings.</x:v>
      </x:c>
      <x:c r="H403" s="231" t="n">
        <x:v>3</x:v>
      </x:c>
      <x:c r="I403" s="231" t="str">
        <x:v>3 — Significant</x:v>
      </x:c>
      <x:c r="J403" s="231" t="str">
        <x:v>Exceptional</x:v>
      </x:c>
      <x:c r="K403" s="231" t="str">
        <x:v>Uncommon</x:v>
      </x:c>
      <x:c r="L403" s="231" t="str">
        <x:v>Maybe</x:v>
      </x:c>
      <x:c r="M403" s="231" t="str">
        <x:v>Genesis 14; 18–19 | Patriarchal period | Shared canon</x:v>
      </x:c>
      <x:c r="N403" s="231" t="str">
        <x:v>Sodom; Lot; Abraham</x:v>
      </x:c>
      <x:c r="O403" s="231" t="str">
        <x:v>Idea</x:v>
      </x:c>
      <x:c r="P403" s="231"/>
      <x:c r="Q403" s="231" t="str">
        <x:v>Deferred from the 100-card first-pass active set; reconsider in a later expansion/deep-catalog pass.</x:v>
      </x:c>
      <x:c r="R403" s="231"/>
      <x:c r="S403" s="231"/>
      <x:c r="T403" s="231"/>
      <x:c r="U403" s="205"/>
    </x:row>
    <x:row r="404" s="202" customFormat="1" ht="25.5" customHeight="1">
      <x:c r="A404" s="231" t="str">
        <x:v>Biblical Places</x:v>
      </x:c>
      <x:c r="B404" s="231" t="str">
        <x:v>BPL-018</x:v>
      </x:c>
      <x:c r="C404" s="231" t="str">
        <x:v>Zoar</x:v>
      </x:c>
      <x:c r="D404" s="231" t="str">
        <x:v>Scripture</x:v>
      </x:c>
      <x:c r="E404" s="231" t="str">
        <x:v>Biblical Places — Shared Canon</x:v>
      </x:c>
      <x:c r="F404" s="231" t="str">
        <x:v>Place</x:v>
      </x:c>
      <x:c r="G404" s="231" t="str">
        <x:v>Small city to which Lot flees during the destruction of Sodom and Gomorrah.</x:v>
      </x:c>
      <x:c r="H404" s="231" t="n">
        <x:v>2</x:v>
      </x:c>
      <x:c r="I404" s="231" t="str">
        <x:v>2 — Supporting</x:v>
      </x:c>
      <x:c r="J404" s="231" t="str">
        <x:v>High</x:v>
      </x:c>
      <x:c r="K404" s="231" t="str">
        <x:v>Common</x:v>
      </x:c>
      <x:c r="L404" s="231" t="str">
        <x:v>No</x:v>
      </x:c>
      <x:c r="M404" s="231" t="str">
        <x:v>Genesis 19:20–30 | Patriarchal period | Shared canon</x:v>
      </x:c>
      <x:c r="N404" s="231" t="str">
        <x:v>Lot; Sodom; Gomorrah</x:v>
      </x:c>
      <x:c r="O404" s="231" t="str">
        <x:v>Idea</x:v>
      </x:c>
      <x:c r="P404" s="231"/>
      <x:c r="Q404" s="231" t="str">
        <x:v>Deferred from the 100-card first-pass active set; reconsider in a later expansion/deep-catalog pass.</x:v>
      </x:c>
      <x:c r="R404" s="231"/>
      <x:c r="S404" s="231"/>
      <x:c r="T404" s="231"/>
      <x:c r="U404" s="205"/>
    </x:row>
    <x:row r="405" s="202" customFormat="1" ht="25.5" customHeight="1">
      <x:c r="A405" s="231" t="str">
        <x:v>Biblical Places</x:v>
      </x:c>
      <x:c r="B405" s="231" t="str">
        <x:v>BPL-019</x:v>
      </x:c>
      <x:c r="C405" s="231" t="str">
        <x:v>Valley of Siddim</x:v>
      </x:c>
      <x:c r="D405" s="231" t="str">
        <x:v>Scripture</x:v>
      </x:c>
      <x:c r="E405" s="231" t="str">
        <x:v>Biblical Places — Shared Canon</x:v>
      </x:c>
      <x:c r="F405" s="231" t="str">
        <x:v>Place</x:v>
      </x:c>
      <x:c r="G405" s="231" t="str">
        <x:v>Battlefield of the kings in Genesis 14, associated with the region later described as the Salt Sea.</x:v>
      </x:c>
      <x:c r="H405" s="231" t="n">
        <x:v>2</x:v>
      </x:c>
      <x:c r="I405" s="231" t="str">
        <x:v>2 — Supporting</x:v>
      </x:c>
      <x:c r="J405" s="231" t="str">
        <x:v>High</x:v>
      </x:c>
      <x:c r="K405" s="231" t="str">
        <x:v>Common</x:v>
      </x:c>
      <x:c r="L405" s="231" t="str">
        <x:v>No</x:v>
      </x:c>
      <x:c r="M405" s="231" t="str">
        <x:v>Genesis 14:3–10 | Patriarchal period | Shared canon</x:v>
      </x:c>
      <x:c r="N405" s="231" t="str">
        <x:v>Abraham; Lot; Melchizedek; Sodom</x:v>
      </x:c>
      <x:c r="O405" s="231" t="str">
        <x:v>Idea</x:v>
      </x:c>
      <x:c r="P405" s="231"/>
      <x:c r="Q405" s="231" t="str">
        <x:v>Deferred from the 100-card first-pass active set; reconsider in a later expansion/deep-catalog pass.</x:v>
      </x:c>
      <x:c r="R405" s="231"/>
      <x:c r="S405" s="231"/>
      <x:c r="T405" s="231"/>
      <x:c r="U405" s="205"/>
    </x:row>
    <x:row r="406" s="202" customFormat="1" ht="25.5" customHeight="1">
      <x:c r="A406" s="231" t="str">
        <x:v>Biblical Places</x:v>
      </x:c>
      <x:c r="B406" s="231" t="str">
        <x:v>BPL-020</x:v>
      </x:c>
      <x:c r="C406" s="231" t="str">
        <x:v>Salem</x:v>
      </x:c>
      <x:c r="D406" s="231" t="str">
        <x:v>Scripture</x:v>
      </x:c>
      <x:c r="E406" s="231" t="str">
        <x:v>Biblical Places — Shared Canon</x:v>
      </x:c>
      <x:c r="F406" s="231" t="str">
        <x:v>Place</x:v>
      </x:c>
      <x:c r="G406" s="231" t="str">
        <x:v>Kingdom of Melchizedek, traditionally associated with Jerusalem, where Abraham receives blessing after battle.</x:v>
      </x:c>
      <x:c r="H406" s="231" t="n">
        <x:v>3</x:v>
      </x:c>
      <x:c r="I406" s="231" t="str">
        <x:v>3 — Significant</x:v>
      </x:c>
      <x:c r="J406" s="231" t="str">
        <x:v>High</x:v>
      </x:c>
      <x:c r="K406" s="231" t="str">
        <x:v>Uncommon</x:v>
      </x:c>
      <x:c r="L406" s="231" t="str">
        <x:v>Maybe</x:v>
      </x:c>
      <x:c r="M406" s="231" t="str">
        <x:v>Genesis 14:18; Psalm 76:2 | Patriarchal period | Shared canon</x:v>
      </x:c>
      <x:c r="N406" s="231" t="str">
        <x:v>Melchizedek; Abraham; Jerusalem</x:v>
      </x:c>
      <x:c r="O406" s="231" t="str">
        <x:v>Idea</x:v>
      </x:c>
      <x:c r="P406" s="231" t="str">
        <x:v>The relationship between Salem and later Jerusalem is traditional and widely accepted, but the card should distinguish textual wording from later identification.</x:v>
      </x:c>
      <x:c r="Q406" s="231" t="str">
        <x:v>Deferred from the 100-card first-pass active set; reconsider in a later expansion/deep-catalog pass.</x:v>
      </x:c>
      <x:c r="R406" s="231"/>
      <x:c r="S406" s="231"/>
      <x:c r="T406" s="231"/>
      <x:c r="U406" s="205"/>
    </x:row>
    <x:row r="407" s="202" customFormat="1" ht="25.5" customHeight="1">
      <x:c r="A407" s="231" t="str">
        <x:v>Biblical Places</x:v>
      </x:c>
      <x:c r="B407" s="231" t="str">
        <x:v>BPL-023</x:v>
      </x:c>
      <x:c r="C407" s="231" t="str">
        <x:v>Gerar</x:v>
      </x:c>
      <x:c r="D407" s="231" t="str">
        <x:v>Scripture</x:v>
      </x:c>
      <x:c r="E407" s="231" t="str">
        <x:v>Biblical Places — Shared Canon</x:v>
      </x:c>
      <x:c r="F407" s="231" t="str">
        <x:v>Place</x:v>
      </x:c>
      <x:c r="G407" s="231" t="str">
        <x:v>Philistine-region setting for episodes involving Abraham, Isaac, and Abimelech.</x:v>
      </x:c>
      <x:c r="H407" s="231" t="n">
        <x:v>2</x:v>
      </x:c>
      <x:c r="I407" s="231" t="str">
        <x:v>2 — Supporting</x:v>
      </x:c>
      <x:c r="J407" s="231" t="str">
        <x:v>High</x:v>
      </x:c>
      <x:c r="K407" s="231" t="str">
        <x:v>Common</x:v>
      </x:c>
      <x:c r="L407" s="231" t="str">
        <x:v>No</x:v>
      </x:c>
      <x:c r="M407" s="231" t="str">
        <x:v>Genesis 20; 26 | Patriarchal period | Shared canon</x:v>
      </x:c>
      <x:c r="N407" s="231" t="str">
        <x:v>Abraham; Isaac; Abimelech</x:v>
      </x:c>
      <x:c r="O407" s="231" t="str">
        <x:v>Idea</x:v>
      </x:c>
      <x:c r="P407" s="231"/>
      <x:c r="Q407" s="231" t="str">
        <x:v>Deferred from the 100-card first-pass active set; reconsider in a later expansion/deep-catalog pass.</x:v>
      </x:c>
      <x:c r="R407" s="231"/>
      <x:c r="S407" s="231"/>
      <x:c r="T407" s="231"/>
      <x:c r="U407" s="205"/>
    </x:row>
    <x:row r="408" s="202" customFormat="1" ht="25.5" customHeight="1">
      <x:c r="A408" s="231" t="str">
        <x:v>Biblical Places</x:v>
      </x:c>
      <x:c r="B408" s="231" t="str">
        <x:v>BPL-024</x:v>
      </x:c>
      <x:c r="C408" s="231" t="str">
        <x:v>Paddan-aram</x:v>
      </x:c>
      <x:c r="D408" s="231" t="str">
        <x:v>Scripture</x:v>
      </x:c>
      <x:c r="E408" s="231" t="str">
        <x:v>Biblical Places — Shared Canon</x:v>
      </x:c>
      <x:c r="F408" s="231" t="str">
        <x:v>Place</x:v>
      </x:c>
      <x:c r="G408" s="231" t="str">
        <x:v>Region associated with Laban and Jacob's marriages, household growth, and eventual return to Canaan.</x:v>
      </x:c>
      <x:c r="H408" s="231" t="n">
        <x:v>3</x:v>
      </x:c>
      <x:c r="I408" s="231" t="str">
        <x:v>3 — Significant</x:v>
      </x:c>
      <x:c r="J408" s="231" t="str">
        <x:v>High</x:v>
      </x:c>
      <x:c r="K408" s="231" t="str">
        <x:v>Uncommon</x:v>
      </x:c>
      <x:c r="L408" s="231" t="str">
        <x:v>No</x:v>
      </x:c>
      <x:c r="M408" s="231" t="str">
        <x:v>Genesis 25:20; 28–35 | Patriarchal period | Shared canon</x:v>
      </x:c>
      <x:c r="N408" s="231" t="str">
        <x:v>Jacob; Laban; Rachel; Leah; Haran</x:v>
      </x:c>
      <x:c r="O408" s="231" t="str">
        <x:v>Idea</x:v>
      </x:c>
      <x:c r="P408" s="231"/>
      <x:c r="Q408" s="231" t="str">
        <x:v>Deferred from the 100-card first-pass active set; reconsider in a later expansion/deep-catalog pass.</x:v>
      </x:c>
      <x:c r="R408" s="231"/>
      <x:c r="S408" s="231"/>
      <x:c r="T408" s="231"/>
      <x:c r="U408" s="205"/>
    </x:row>
    <x:row r="409" s="202" customFormat="1" ht="25.5" customHeight="1">
      <x:c r="A409" s="231" t="str">
        <x:v>Biblical Places</x:v>
      </x:c>
      <x:c r="B409" s="231" t="str">
        <x:v>BPL-029</x:v>
      </x:c>
      <x:c r="C409" s="231" t="str">
        <x:v>Rameses</x:v>
      </x:c>
      <x:c r="D409" s="231" t="str">
        <x:v>Scripture</x:v>
      </x:c>
      <x:c r="E409" s="231" t="str">
        <x:v>Biblical Places — Shared Canon</x:v>
      </x:c>
      <x:c r="F409" s="231" t="str">
        <x:v>Place</x:v>
      </x:c>
      <x:c r="G409" s="231" t="str">
        <x:v>Israelite departure point in the Exodus itinerary, associated with the store-city tradition in Egypt.</x:v>
      </x:c>
      <x:c r="H409" s="231" t="n">
        <x:v>3</x:v>
      </x:c>
      <x:c r="I409" s="231" t="str">
        <x:v>3 — Significant</x:v>
      </x:c>
      <x:c r="J409" s="231" t="str">
        <x:v>High</x:v>
      </x:c>
      <x:c r="K409" s="231" t="str">
        <x:v>Uncommon</x:v>
      </x:c>
      <x:c r="L409" s="231" t="str">
        <x:v>Maybe</x:v>
      </x:c>
      <x:c r="M409" s="231" t="str">
        <x:v>Exodus 1:11; 12:37; Numbers 33:3 | Exodus period | Shared canon</x:v>
      </x:c>
      <x:c r="N409" s="231" t="str">
        <x:v>Exodus; Egypt; Succoth</x:v>
      </x:c>
      <x:c r="O409" s="231" t="str">
        <x:v>Idea</x:v>
      </x:c>
      <x:c r="P409" s="231"/>
      <x:c r="Q409" s="231" t="str">
        <x:v>Deferred from the 100-card first-pass active set; reconsider in a later expansion/deep-catalog pass.</x:v>
      </x:c>
      <x:c r="R409" s="231"/>
      <x:c r="S409" s="231"/>
      <x:c r="T409" s="231"/>
      <x:c r="U409" s="205"/>
    </x:row>
    <x:row r="410" s="202" customFormat="1" ht="25.5" customHeight="1">
      <x:c r="A410" s="231" t="str">
        <x:v>Biblical Places</x:v>
      </x:c>
      <x:c r="B410" s="231" t="str">
        <x:v>BPL-030</x:v>
      </x:c>
      <x:c r="C410" s="231" t="str">
        <x:v>Succoth</x:v>
      </x:c>
      <x:c r="D410" s="231" t="str">
        <x:v>Scripture</x:v>
      </x:c>
      <x:c r="E410" s="231" t="str">
        <x:v>Biblical Places — Shared Canon</x:v>
      </x:c>
      <x:c r="F410" s="231" t="str">
        <x:v>Place</x:v>
      </x:c>
      <x:c r="G410" s="231" t="str">
        <x:v>First named stage after Israel departs Rameses in the Exodus itinerary.</x:v>
      </x:c>
      <x:c r="H410" s="231" t="n">
        <x:v>2</x:v>
      </x:c>
      <x:c r="I410" s="231" t="str">
        <x:v>2 — Supporting</x:v>
      </x:c>
      <x:c r="J410" s="231" t="str">
        <x:v>High</x:v>
      </x:c>
      <x:c r="K410" s="231" t="str">
        <x:v>Common</x:v>
      </x:c>
      <x:c r="L410" s="231" t="str">
        <x:v>No</x:v>
      </x:c>
      <x:c r="M410" s="231" t="str">
        <x:v>Exodus 12:37; 13:20; Numbers 33:5–6 | Exodus period | Shared canon</x:v>
      </x:c>
      <x:c r="N410" s="231" t="str">
        <x:v>Exodus; Rameses; Etham</x:v>
      </x:c>
      <x:c r="O410" s="231" t="str">
        <x:v>Idea</x:v>
      </x:c>
      <x:c r="P410" s="231"/>
      <x:c r="Q410" s="231" t="str">
        <x:v>Deferred from the 100-card first-pass active set; reconsider in a later expansion/deep-catalog pass.</x:v>
      </x:c>
      <x:c r="R410" s="231"/>
      <x:c r="S410" s="231"/>
      <x:c r="T410" s="231"/>
      <x:c r="U410" s="205"/>
    </x:row>
    <x:row r="411" s="202" customFormat="1" ht="25.5" customHeight="1">
      <x:c r="A411" s="231" t="str">
        <x:v>Biblical Places</x:v>
      </x:c>
      <x:c r="B411" s="231" t="str">
        <x:v>BPL-031</x:v>
      </x:c>
      <x:c r="C411" s="231" t="str">
        <x:v>Etham</x:v>
      </x:c>
      <x:c r="D411" s="231" t="str">
        <x:v>Scripture</x:v>
      </x:c>
      <x:c r="E411" s="231" t="str">
        <x:v>Biblical Places — Shared Canon</x:v>
      </x:c>
      <x:c r="F411" s="231" t="str">
        <x:v>Place</x:v>
      </x:c>
      <x:c r="G411" s="231" t="str">
        <x:v>Wilderness-edge camp in the Exodus route before Israel turns toward the sea.</x:v>
      </x:c>
      <x:c r="H411" s="231" t="n">
        <x:v>2</x:v>
      </x:c>
      <x:c r="I411" s="231" t="str">
        <x:v>2 — Supporting</x:v>
      </x:c>
      <x:c r="J411" s="231" t="str">
        <x:v>High</x:v>
      </x:c>
      <x:c r="K411" s="231" t="str">
        <x:v>Common</x:v>
      </x:c>
      <x:c r="L411" s="231" t="str">
        <x:v>No</x:v>
      </x:c>
      <x:c r="M411" s="231" t="str">
        <x:v>Exodus 13:20; Numbers 33:6–8 | Exodus period | Shared canon</x:v>
      </x:c>
      <x:c r="N411" s="231" t="str">
        <x:v>Exodus; Succoth; Pi-hahiroth</x:v>
      </x:c>
      <x:c r="O411" s="231" t="str">
        <x:v>Idea</x:v>
      </x:c>
      <x:c r="P411" s="231"/>
      <x:c r="Q411" s="231" t="str">
        <x:v>Deferred from the 100-card first-pass active set; reconsider in a later expansion/deep-catalog pass.</x:v>
      </x:c>
      <x:c r="R411" s="231"/>
      <x:c r="S411" s="231"/>
      <x:c r="T411" s="231"/>
      <x:c r="U411" s="205"/>
    </x:row>
    <x:row r="412" s="202" customFormat="1" ht="25.5" customHeight="1">
      <x:c r="A412" s="231" t="str">
        <x:v>Biblical Places</x:v>
      </x:c>
      <x:c r="B412" s="231" t="str">
        <x:v>BPL-032</x:v>
      </x:c>
      <x:c r="C412" s="231" t="str">
        <x:v>Pi-hahiroth</x:v>
      </x:c>
      <x:c r="D412" s="231" t="str">
        <x:v>Scripture</x:v>
      </x:c>
      <x:c r="E412" s="231" t="str">
        <x:v>Biblical Places — Shared Canon</x:v>
      </x:c>
      <x:c r="F412" s="231" t="str">
        <x:v>Place</x:v>
      </x:c>
      <x:c r="G412" s="231" t="str">
        <x:v>Israel's encampment by the sea immediately before the dramatic crossing and Egyptian pursuit.</x:v>
      </x:c>
      <x:c r="H412" s="231" t="n">
        <x:v>3</x:v>
      </x:c>
      <x:c r="I412" s="231" t="str">
        <x:v>3 — Significant</x:v>
      </x:c>
      <x:c r="J412" s="231" t="str">
        <x:v>Exceptional</x:v>
      </x:c>
      <x:c r="K412" s="231" t="str">
        <x:v>Uncommon</x:v>
      </x:c>
      <x:c r="L412" s="231" t="str">
        <x:v>Maybe</x:v>
      </x:c>
      <x:c r="M412" s="231" t="str">
        <x:v>Exodus 14:1–9; Numbers 33:7 | Exodus period | Shared canon</x:v>
      </x:c>
      <x:c r="N412" s="231" t="str">
        <x:v>Exodus; Pharaoh; Sea of Reeds</x:v>
      </x:c>
      <x:c r="O412" s="231" t="str">
        <x:v>Idea</x:v>
      </x:c>
      <x:c r="P412" s="231"/>
      <x:c r="Q412" s="231" t="str">
        <x:v>Deferred from the 100-card first-pass active set; reconsider in a later expansion/deep-catalog pass.</x:v>
      </x:c>
      <x:c r="R412" s="231"/>
      <x:c r="S412" s="231"/>
      <x:c r="T412" s="231"/>
      <x:c r="U412" s="205"/>
    </x:row>
    <x:row r="413" s="202" customFormat="1" ht="25.5" customHeight="1">
      <x:c r="A413" s="231" t="str">
        <x:v>Biblical Places</x:v>
      </x:c>
      <x:c r="B413" s="231" t="str">
        <x:v>BPL-034</x:v>
      </x:c>
      <x:c r="C413" s="231" t="str">
        <x:v>Marah</x:v>
      </x:c>
      <x:c r="D413" s="231" t="str">
        <x:v>Scripture</x:v>
      </x:c>
      <x:c r="E413" s="231" t="str">
        <x:v>Biblical Places — Shared Canon</x:v>
      </x:c>
      <x:c r="F413" s="231" t="str">
        <x:v>Place</x:v>
      </x:c>
      <x:c r="G413" s="231" t="str">
        <x:v>Wilderness stop where bitter water is made drinkable, highlighting dependence and testing after the Exodus.</x:v>
      </x:c>
      <x:c r="H413" s="231" t="n">
        <x:v>3</x:v>
      </x:c>
      <x:c r="I413" s="231" t="str">
        <x:v>3 — Significant</x:v>
      </x:c>
      <x:c r="J413" s="231" t="str">
        <x:v>High</x:v>
      </x:c>
      <x:c r="K413" s="231" t="str">
        <x:v>Uncommon</x:v>
      </x:c>
      <x:c r="L413" s="231" t="str">
        <x:v>Maybe</x:v>
      </x:c>
      <x:c r="M413" s="231" t="str">
        <x:v>Exodus 15:22–26; Numbers 33:8 | Wilderness period | Shared canon</x:v>
      </x:c>
      <x:c r="N413" s="231" t="str">
        <x:v>Moses; Exodus; Elim</x:v>
      </x:c>
      <x:c r="O413" s="231" t="str">
        <x:v>Idea</x:v>
      </x:c>
      <x:c r="P413" s="231"/>
      <x:c r="Q413" s="231" t="str">
        <x:v>Deferred from the 100-card first-pass active set; reconsider in a later expansion/deep-catalog pass.</x:v>
      </x:c>
      <x:c r="R413" s="231"/>
      <x:c r="S413" s="231"/>
      <x:c r="T413" s="231"/>
      <x:c r="U413" s="205"/>
    </x:row>
    <x:row r="414" s="202" customFormat="1" ht="25.5" customHeight="1">
      <x:c r="A414" s="231" t="str">
        <x:v>Biblical Places</x:v>
      </x:c>
      <x:c r="B414" s="231" t="str">
        <x:v>BPL-035</x:v>
      </x:c>
      <x:c r="C414" s="231" t="str">
        <x:v>Elim</x:v>
      </x:c>
      <x:c r="D414" s="231" t="str">
        <x:v>Scripture</x:v>
      </x:c>
      <x:c r="E414" s="231" t="str">
        <x:v>Biblical Places — Shared Canon</x:v>
      </x:c>
      <x:c r="F414" s="231" t="str">
        <x:v>Place</x:v>
      </x:c>
      <x:c r="G414" s="231" t="str">
        <x:v>Wilderness oasis of springs and palm trees following the bitter waters at Marah.</x:v>
      </x:c>
      <x:c r="H414" s="231" t="n">
        <x:v>2</x:v>
      </x:c>
      <x:c r="I414" s="231" t="str">
        <x:v>2 — Supporting</x:v>
      </x:c>
      <x:c r="J414" s="231" t="str">
        <x:v>Exceptional</x:v>
      </x:c>
      <x:c r="K414" s="231" t="str">
        <x:v>Common</x:v>
      </x:c>
      <x:c r="L414" s="231" t="str">
        <x:v>No</x:v>
      </x:c>
      <x:c r="M414" s="231" t="str">
        <x:v>Exodus 15:27; Numbers 33:9 | Wilderness period | Shared canon</x:v>
      </x:c>
      <x:c r="N414" s="231" t="str">
        <x:v>Marah; Exodus; Wilderness of Sin</x:v>
      </x:c>
      <x:c r="O414" s="231" t="str">
        <x:v>Idea</x:v>
      </x:c>
      <x:c r="P414" s="231"/>
      <x:c r="Q414" s="231" t="str">
        <x:v>Deferred from the 100-card first-pass active set; reconsider in a later expansion/deep-catalog pass.</x:v>
      </x:c>
      <x:c r="R414" s="231"/>
      <x:c r="S414" s="231"/>
      <x:c r="T414" s="231"/>
      <x:c r="U414" s="205"/>
    </x:row>
    <x:row r="415" s="202" customFormat="1" ht="25.5" customHeight="1">
      <x:c r="A415" s="231" t="str">
        <x:v>Biblical Places</x:v>
      </x:c>
      <x:c r="B415" s="231" t="str">
        <x:v>BPL-036</x:v>
      </x:c>
      <x:c r="C415" s="231" t="str">
        <x:v>Wilderness of Sin</x:v>
      </x:c>
      <x:c r="D415" s="231" t="str">
        <x:v>Scripture</x:v>
      </x:c>
      <x:c r="E415" s="231" t="str">
        <x:v>Biblical Places — Shared Canon</x:v>
      </x:c>
      <x:c r="F415" s="231" t="str">
        <x:v>Place</x:v>
      </x:c>
      <x:c r="G415" s="231" t="str">
        <x:v>Desert region associated with Israel's complaints and the beginning of manna provision.</x:v>
      </x:c>
      <x:c r="H415" s="231" t="n">
        <x:v>3</x:v>
      </x:c>
      <x:c r="I415" s="231" t="str">
        <x:v>3 — Significant</x:v>
      </x:c>
      <x:c r="J415" s="231" t="str">
        <x:v>Exceptional</x:v>
      </x:c>
      <x:c r="K415" s="231" t="str">
        <x:v>Uncommon</x:v>
      </x:c>
      <x:c r="L415" s="231" t="str">
        <x:v>Maybe</x:v>
      </x:c>
      <x:c r="M415" s="231" t="str">
        <x:v>Exodus 16; Numbers 33:11–12 | Wilderness period | Shared canon</x:v>
      </x:c>
      <x:c r="N415" s="231" t="str">
        <x:v>Manna; Moses; Elim; Rephidim</x:v>
      </x:c>
      <x:c r="O415" s="231" t="str">
        <x:v>Idea</x:v>
      </x:c>
      <x:c r="P415" s="231"/>
      <x:c r="Q415" s="231" t="str">
        <x:v>Deferred from the 100-card first-pass active set; reconsider in a later expansion/deep-catalog pass.</x:v>
      </x:c>
      <x:c r="R415" s="231"/>
      <x:c r="S415" s="231"/>
      <x:c r="T415" s="231"/>
      <x:c r="U415" s="205"/>
    </x:row>
    <x:row r="416" s="202" customFormat="1" ht="25.5" customHeight="1">
      <x:c r="A416" s="231" t="str">
        <x:v>Biblical Places</x:v>
      </x:c>
      <x:c r="B416" s="231" t="str">
        <x:v>BPL-039</x:v>
      </x:c>
      <x:c r="C416" s="231" t="str">
        <x:v>Wilderness of Paran</x:v>
      </x:c>
      <x:c r="D416" s="231" t="str">
        <x:v>Scripture</x:v>
      </x:c>
      <x:c r="E416" s="231" t="str">
        <x:v>Biblical Places — Shared Canon</x:v>
      </x:c>
      <x:c r="F416" s="231" t="str">
        <x:v>Place</x:v>
      </x:c>
      <x:c r="G416" s="231" t="str">
        <x:v>Large wilderness region connected with Israel's journey and the sending of the twelve spies.</x:v>
      </x:c>
      <x:c r="H416" s="231" t="n">
        <x:v>3</x:v>
      </x:c>
      <x:c r="I416" s="231" t="str">
        <x:v>3 — Significant</x:v>
      </x:c>
      <x:c r="J416" s="231" t="str">
        <x:v>Exceptional</x:v>
      </x:c>
      <x:c r="K416" s="231" t="str">
        <x:v>Uncommon</x:v>
      </x:c>
      <x:c r="L416" s="231" t="str">
        <x:v>Maybe</x:v>
      </x:c>
      <x:c r="M416" s="231" t="str">
        <x:v>Numbers 10:12; 12:16–13:3 | Wilderness period | Shared canon</x:v>
      </x:c>
      <x:c r="N416" s="231" t="str">
        <x:v>Moses; Twelve Spies; Kadesh-barnea</x:v>
      </x:c>
      <x:c r="O416" s="231" t="str">
        <x:v>Idea</x:v>
      </x:c>
      <x:c r="P416" s="231"/>
      <x:c r="Q416" s="231" t="str">
        <x:v>Deferred from the 100-card first-pass active set; reconsider in a later expansion/deep-catalog pass.</x:v>
      </x:c>
      <x:c r="R416" s="231"/>
      <x:c r="S416" s="231"/>
      <x:c r="T416" s="231"/>
      <x:c r="U416" s="205"/>
    </x:row>
    <x:row r="417" s="202" customFormat="1" ht="25.5" customHeight="1">
      <x:c r="A417" s="231" t="str">
        <x:v>Biblical Places</x:v>
      </x:c>
      <x:c r="B417" s="231" t="str">
        <x:v>BPL-040</x:v>
      </x:c>
      <x:c r="C417" s="231" t="str">
        <x:v>Taberah</x:v>
      </x:c>
      <x:c r="D417" s="231" t="str">
        <x:v>Scripture</x:v>
      </x:c>
      <x:c r="E417" s="231" t="str">
        <x:v>Biblical Places — Shared Canon</x:v>
      </x:c>
      <x:c r="F417" s="231" t="str">
        <x:v>Place</x:v>
      </x:c>
      <x:c r="G417" s="231" t="str">
        <x:v>Camp named for the fire of the LORD after Israel's complaint in the wilderness.</x:v>
      </x:c>
      <x:c r="H417" s="231" t="n">
        <x:v>2</x:v>
      </x:c>
      <x:c r="I417" s="231" t="str">
        <x:v>2 — Supporting</x:v>
      </x:c>
      <x:c r="J417" s="231" t="str">
        <x:v>High</x:v>
      </x:c>
      <x:c r="K417" s="231" t="str">
        <x:v>Common</x:v>
      </x:c>
      <x:c r="L417" s="231" t="str">
        <x:v>No</x:v>
      </x:c>
      <x:c r="M417" s="231" t="str">
        <x:v>Numbers 11:1–3; Deuteronomy 9:22 | Wilderness period | Shared canon</x:v>
      </x:c>
      <x:c r="N417" s="231" t="str">
        <x:v>Moses; Wilderness Wanderings</x:v>
      </x:c>
      <x:c r="O417" s="231" t="str">
        <x:v>Idea</x:v>
      </x:c>
      <x:c r="P417" s="231"/>
      <x:c r="Q417" s="231" t="str">
        <x:v>Deferred from the 100-card first-pass active set; reconsider in a later expansion/deep-catalog pass.</x:v>
      </x:c>
      <x:c r="R417" s="231"/>
      <x:c r="S417" s="231"/>
      <x:c r="T417" s="231"/>
      <x:c r="U417" s="205"/>
    </x:row>
    <x:row r="418" s="202" customFormat="1" ht="25.5" customHeight="1">
      <x:c r="A418" s="231" t="str">
        <x:v>Biblical Places</x:v>
      </x:c>
      <x:c r="B418" s="231" t="str">
        <x:v>BPL-041</x:v>
      </x:c>
      <x:c r="C418" s="231" t="str">
        <x:v>Kibroth-hattaavah</x:v>
      </x:c>
      <x:c r="D418" s="231" t="str">
        <x:v>Scripture</x:v>
      </x:c>
      <x:c r="E418" s="231" t="str">
        <x:v>Biblical Places — Shared Canon</x:v>
      </x:c>
      <x:c r="F418" s="231" t="str">
        <x:v>Place</x:v>
      </x:c>
      <x:c r="G418" s="231" t="str">
        <x:v>Camp associated with Israel's craving for meat and the judgment following the quail episode.</x:v>
      </x:c>
      <x:c r="H418" s="231" t="n">
        <x:v>2</x:v>
      </x:c>
      <x:c r="I418" s="231" t="str">
        <x:v>2 — Supporting</x:v>
      </x:c>
      <x:c r="J418" s="231" t="str">
        <x:v>High</x:v>
      </x:c>
      <x:c r="K418" s="231" t="str">
        <x:v>Common</x:v>
      </x:c>
      <x:c r="L418" s="231" t="str">
        <x:v>No</x:v>
      </x:c>
      <x:c r="M418" s="231" t="str">
        <x:v>Numbers 11:31–35; 33:16–17 | Wilderness period | Shared canon</x:v>
      </x:c>
      <x:c r="N418" s="231" t="str">
        <x:v>Quail; Moses; Hazeroth</x:v>
      </x:c>
      <x:c r="O418" s="231" t="str">
        <x:v>Idea</x:v>
      </x:c>
      <x:c r="P418" s="231"/>
      <x:c r="Q418" s="231" t="str">
        <x:v>Deferred from the 100-card first-pass active set; reconsider in a later expansion/deep-catalog pass.</x:v>
      </x:c>
      <x:c r="R418" s="231"/>
      <x:c r="S418" s="231"/>
      <x:c r="T418" s="231"/>
      <x:c r="U418" s="205"/>
    </x:row>
    <x:row r="419" s="202" customFormat="1" ht="25.5" customHeight="1">
      <x:c r="A419" s="231" t="str">
        <x:v>Biblical Places</x:v>
      </x:c>
      <x:c r="B419" s="231" t="str">
        <x:v>BPL-042</x:v>
      </x:c>
      <x:c r="C419" s="231" t="str">
        <x:v>Hazeroth</x:v>
      </x:c>
      <x:c r="D419" s="231" t="str">
        <x:v>Scripture</x:v>
      </x:c>
      <x:c r="E419" s="231" t="str">
        <x:v>Biblical Places — Shared Canon</x:v>
      </x:c>
      <x:c r="F419" s="231" t="str">
        <x:v>Place</x:v>
      </x:c>
      <x:c r="G419" s="231" t="str">
        <x:v>Wilderness camp associated especially with Miriam and Aaron's challenge to Moses.</x:v>
      </x:c>
      <x:c r="H419" s="231" t="n">
        <x:v>2</x:v>
      </x:c>
      <x:c r="I419" s="231" t="str">
        <x:v>2 — Supporting</x:v>
      </x:c>
      <x:c r="J419" s="231" t="str">
        <x:v>High</x:v>
      </x:c>
      <x:c r="K419" s="231" t="str">
        <x:v>Common</x:v>
      </x:c>
      <x:c r="L419" s="231" t="str">
        <x:v>No</x:v>
      </x:c>
      <x:c r="M419" s="231" t="str">
        <x:v>Numbers 11:35–12:16; 33:17 | Wilderness period | Shared canon</x:v>
      </x:c>
      <x:c r="N419" s="231" t="str">
        <x:v>Moses; Miriam; Aaron; Paran</x:v>
      </x:c>
      <x:c r="O419" s="231" t="str">
        <x:v>Idea</x:v>
      </x:c>
      <x:c r="P419" s="231"/>
      <x:c r="Q419" s="231" t="str">
        <x:v>Deferred from the 100-card first-pass active set; reconsider in a later expansion/deep-catalog pass.</x:v>
      </x:c>
      <x:c r="R419" s="231"/>
      <x:c r="S419" s="231"/>
      <x:c r="T419" s="231"/>
      <x:c r="U419" s="205"/>
    </x:row>
    <x:row r="420" s="202" customFormat="1" ht="25.5" customHeight="1">
      <x:c r="A420" s="231" t="str">
        <x:v>Biblical Places</x:v>
      </x:c>
      <x:c r="B420" s="231" t="str">
        <x:v>BPL-044</x:v>
      </x:c>
      <x:c r="C420" s="231" t="str">
        <x:v>Wilderness of Zin</x:v>
      </x:c>
      <x:c r="D420" s="231" t="str">
        <x:v>Scripture</x:v>
      </x:c>
      <x:c r="E420" s="231" t="str">
        <x:v>Biblical Places — Shared Canon</x:v>
      </x:c>
      <x:c r="F420" s="231" t="str">
        <x:v>Place</x:v>
      </x:c>
      <x:c r="G420" s="231" t="str">
        <x:v>Southern wilderness region associated with Kadesh and the water-from-the-rock episode at Meribah.</x:v>
      </x:c>
      <x:c r="H420" s="231" t="n">
        <x:v>3</x:v>
      </x:c>
      <x:c r="I420" s="231" t="str">
        <x:v>3 — Significant</x:v>
      </x:c>
      <x:c r="J420" s="231" t="str">
        <x:v>Exceptional</x:v>
      </x:c>
      <x:c r="K420" s="231" t="str">
        <x:v>Uncommon</x:v>
      </x:c>
      <x:c r="L420" s="231" t="str">
        <x:v>Maybe</x:v>
      </x:c>
      <x:c r="M420" s="231" t="str">
        <x:v>Numbers 20:1; 27:14 | Wilderness period | Shared canon</x:v>
      </x:c>
      <x:c r="N420" s="231" t="str">
        <x:v>Kadesh-barnea; Moses; Miriam; Meribah</x:v>
      </x:c>
      <x:c r="O420" s="231" t="str">
        <x:v>Idea</x:v>
      </x:c>
      <x:c r="P420" s="231"/>
      <x:c r="Q420" s="231" t="str">
        <x:v>Deferred from the 100-card first-pass active set; reconsider in a later expansion/deep-catalog pass.</x:v>
      </x:c>
      <x:c r="R420" s="231"/>
      <x:c r="S420" s="231"/>
      <x:c r="T420" s="231"/>
      <x:c r="U420" s="205"/>
    </x:row>
    <x:row r="421" s="202" customFormat="1" ht="25.5" customHeight="1">
      <x:c r="A421" s="231" t="str">
        <x:v>Biblical Places</x:v>
      </x:c>
      <x:c r="B421" s="231" t="str">
        <x:v>BPL-045</x:v>
      </x:c>
      <x:c r="C421" s="231" t="str">
        <x:v>Mount Hor</x:v>
      </x:c>
      <x:c r="D421" s="231" t="str">
        <x:v>Scripture</x:v>
      </x:c>
      <x:c r="E421" s="231" t="str">
        <x:v>Biblical Places — Shared Canon</x:v>
      </x:c>
      <x:c r="F421" s="231" t="str">
        <x:v>Place</x:v>
      </x:c>
      <x:c r="G421" s="231" t="str">
        <x:v>Mountain where Aaron dies and Eleazar succeeds him as high priest.</x:v>
      </x:c>
      <x:c r="H421" s="231" t="n">
        <x:v>3</x:v>
      </x:c>
      <x:c r="I421" s="231" t="str">
        <x:v>3 — Significant</x:v>
      </x:c>
      <x:c r="J421" s="231" t="str">
        <x:v>Exceptional</x:v>
      </x:c>
      <x:c r="K421" s="231" t="str">
        <x:v>Uncommon</x:v>
      </x:c>
      <x:c r="L421" s="231" t="str">
        <x:v>Maybe</x:v>
      </x:c>
      <x:c r="M421" s="231" t="str">
        <x:v>Numbers 20:22–29; 33:37–41 | Wilderness period | Shared canon</x:v>
      </x:c>
      <x:c r="N421" s="231" t="str">
        <x:v>Aaron; Eleazar; Moses; Edom</x:v>
      </x:c>
      <x:c r="O421" s="231" t="str">
        <x:v>Idea</x:v>
      </x:c>
      <x:c r="P421" s="231"/>
      <x:c r="Q421" s="231" t="str">
        <x:v>Deferred from the 100-card first-pass active set; reconsider in a later expansion/deep-catalog pass.</x:v>
      </x:c>
      <x:c r="R421" s="231"/>
      <x:c r="S421" s="231"/>
      <x:c r="T421" s="231"/>
      <x:c r="U421" s="205"/>
    </x:row>
    <x:row r="422" s="202" customFormat="1" ht="25.5" customHeight="1">
      <x:c r="A422" s="231" t="str">
        <x:v>Biblical Places</x:v>
      </x:c>
      <x:c r="B422" s="231" t="str">
        <x:v>BPL-047</x:v>
      </x:c>
      <x:c r="C422" s="231" t="str">
        <x:v>Mount Seir</x:v>
      </x:c>
      <x:c r="D422" s="231" t="str">
        <x:v>Scripture</x:v>
      </x:c>
      <x:c r="E422" s="231" t="str">
        <x:v>Biblical Places — Shared Canon</x:v>
      </x:c>
      <x:c r="F422" s="231" t="str">
        <x:v>Place</x:v>
      </x:c>
      <x:c r="G422" s="231" t="str">
        <x:v>Mountainous heartland associated with Esau/Edom and later prophetic judgments.</x:v>
      </x:c>
      <x:c r="H422" s="231" t="n">
        <x:v>3</x:v>
      </x:c>
      <x:c r="I422" s="231" t="str">
        <x:v>3 — Significant</x:v>
      </x:c>
      <x:c r="J422" s="231" t="str">
        <x:v>Exceptional</x:v>
      </x:c>
      <x:c r="K422" s="231" t="str">
        <x:v>Uncommon</x:v>
      </x:c>
      <x:c r="L422" s="231" t="str">
        <x:v>Maybe</x:v>
      </x:c>
      <x:c r="M422" s="231" t="str">
        <x:v>Genesis 32:3; 36; Deuteronomy 2; Ezekiel 35 | Multiple periods | Shared canon</x:v>
      </x:c>
      <x:c r="N422" s="231" t="str">
        <x:v>Esau; Edom; Jacob</x:v>
      </x:c>
      <x:c r="O422" s="231" t="str">
        <x:v>Idea</x:v>
      </x:c>
      <x:c r="P422" s="231"/>
      <x:c r="Q422" s="231" t="str">
        <x:v>Deferred from the 100-card first-pass active set; reconsider in a later expansion/deep-catalog pass.</x:v>
      </x:c>
      <x:c r="R422" s="231"/>
      <x:c r="S422" s="231"/>
      <x:c r="T422" s="231"/>
      <x:c r="U422" s="205"/>
    </x:row>
    <x:row r="423" s="202" customFormat="1" ht="25.5" customHeight="1">
      <x:c r="A423" s="231" t="str">
        <x:v>Biblical Places</x:v>
      </x:c>
      <x:c r="B423" s="231" t="str">
        <x:v>BPL-049</x:v>
      </x:c>
      <x:c r="C423" s="231" t="str">
        <x:v>The Arnon River</x:v>
      </x:c>
      <x:c r="D423" s="231" t="str">
        <x:v>Scripture</x:v>
      </x:c>
      <x:c r="E423" s="231" t="str">
        <x:v>Biblical Places — Shared Canon</x:v>
      </x:c>
      <x:c r="F423" s="231" t="str">
        <x:v>Place</x:v>
      </x:c>
      <x:c r="G423" s="231" t="str">
        <x:v>Major boundary river east of the Dead Sea in Israel's approach to the promised land.</x:v>
      </x:c>
      <x:c r="H423" s="231" t="n">
        <x:v>2</x:v>
      </x:c>
      <x:c r="I423" s="231" t="str">
        <x:v>2 — Supporting</x:v>
      </x:c>
      <x:c r="J423" s="231" t="str">
        <x:v>Exceptional</x:v>
      </x:c>
      <x:c r="K423" s="231" t="str">
        <x:v>Common</x:v>
      </x:c>
      <x:c r="L423" s="231" t="str">
        <x:v>No</x:v>
      </x:c>
      <x:c r="M423" s="231" t="str">
        <x:v>Numbers 21:13–15; Deuteronomy 2:24 | Wilderness period | Shared canon</x:v>
      </x:c>
      <x:c r="N423" s="231" t="str">
        <x:v>Moab; Sihon; Heshbon</x:v>
      </x:c>
      <x:c r="O423" s="231" t="str">
        <x:v>Idea</x:v>
      </x:c>
      <x:c r="P423" s="231"/>
      <x:c r="Q423" s="231" t="str">
        <x:v>Deferred from the 100-card first-pass active set; reconsider in a later expansion/deep-catalog pass.</x:v>
      </x:c>
      <x:c r="R423" s="231"/>
      <x:c r="S423" s="231"/>
      <x:c r="T423" s="231"/>
      <x:c r="U423" s="205"/>
    </x:row>
    <x:row r="424" s="202" customFormat="1" ht="25.5" customHeight="1">
      <x:c r="A424" s="231" t="str">
        <x:v>Biblical Places</x:v>
      </x:c>
      <x:c r="B424" s="231" t="str">
        <x:v>BPL-050</x:v>
      </x:c>
      <x:c r="C424" s="231" t="str">
        <x:v>Heshbon</x:v>
      </x:c>
      <x:c r="D424" s="231" t="str">
        <x:v>Scripture</x:v>
      </x:c>
      <x:c r="E424" s="231" t="str">
        <x:v>Biblical Places — Shared Canon</x:v>
      </x:c>
      <x:c r="F424" s="231" t="str">
        <x:v>Place</x:v>
      </x:c>
      <x:c r="G424" s="231" t="str">
        <x:v>Capital associated with Sihon the Amorite and Israel's Transjordan victories.</x:v>
      </x:c>
      <x:c r="H424" s="231" t="n">
        <x:v>3</x:v>
      </x:c>
      <x:c r="I424" s="231" t="str">
        <x:v>3 — Significant</x:v>
      </x:c>
      <x:c r="J424" s="231" t="str">
        <x:v>High</x:v>
      </x:c>
      <x:c r="K424" s="231" t="str">
        <x:v>Uncommon</x:v>
      </x:c>
      <x:c r="L424" s="231" t="str">
        <x:v>Maybe</x:v>
      </x:c>
      <x:c r="M424" s="231" t="str">
        <x:v>Numbers 21:25–34; Deuteronomy 2–3 | Wilderness period | Shared canon</x:v>
      </x:c>
      <x:c r="N424" s="231" t="str">
        <x:v>Sihon; Moses; Moab</x:v>
      </x:c>
      <x:c r="O424" s="231" t="str">
        <x:v>Idea</x:v>
      </x:c>
      <x:c r="P424" s="231"/>
      <x:c r="Q424" s="231" t="str">
        <x:v>Deferred from the 100-card first-pass active set; reconsider in a later expansion/deep-catalog pass.</x:v>
      </x:c>
      <x:c r="R424" s="231"/>
      <x:c r="S424" s="231"/>
      <x:c r="T424" s="231"/>
      <x:c r="U424" s="205"/>
    </x:row>
    <x:row r="425" s="202" customFormat="1" ht="25.5" customHeight="1">
      <x:c r="A425" s="231" t="str">
        <x:v>Biblical Places</x:v>
      </x:c>
      <x:c r="B425" s="231" t="str">
        <x:v>BPL-051</x:v>
      </x:c>
      <x:c r="C425" s="231" t="str">
        <x:v>Bashan</x:v>
      </x:c>
      <x:c r="D425" s="231" t="str">
        <x:v>Scripture</x:v>
      </x:c>
      <x:c r="E425" s="231" t="str">
        <x:v>Biblical Places — Shared Canon</x:v>
      </x:c>
      <x:c r="F425" s="231" t="str">
        <x:v>Place</x:v>
      </x:c>
      <x:c r="G425" s="231" t="str">
        <x:v>Fertile northern Transjordan region linked with King Og and later poetic imagery of strength and abundance.</x:v>
      </x:c>
      <x:c r="H425" s="231" t="n">
        <x:v>3</x:v>
      </x:c>
      <x:c r="I425" s="231" t="str">
        <x:v>3 — Significant</x:v>
      </x:c>
      <x:c r="J425" s="231" t="str">
        <x:v>Exceptional</x:v>
      </x:c>
      <x:c r="K425" s="231" t="str">
        <x:v>Uncommon</x:v>
      </x:c>
      <x:c r="L425" s="231" t="str">
        <x:v>Maybe</x:v>
      </x:c>
      <x:c r="M425" s="231" t="str">
        <x:v>Numbers 21:33–35; Deuteronomy 3; Psalm 22:12 | Wilderness and later periods | Shared canon</x:v>
      </x:c>
      <x:c r="N425" s="231" t="str">
        <x:v>Og; Moses; Golan region</x:v>
      </x:c>
      <x:c r="O425" s="231" t="str">
        <x:v>Idea</x:v>
      </x:c>
      <x:c r="P425" s="231"/>
      <x:c r="Q425" s="231" t="str">
        <x:v>Deferred from the 100-card first-pass active set; reconsider in a later expansion/deep-catalog pass.</x:v>
      </x:c>
      <x:c r="R425" s="231"/>
      <x:c r="S425" s="231"/>
      <x:c r="T425" s="231"/>
      <x:c r="U425" s="205"/>
    </x:row>
    <x:row r="426" s="202" customFormat="1" ht="25.5" customHeight="1">
      <x:c r="A426" s="231" t="str">
        <x:v>Biblical Places</x:v>
      </x:c>
      <x:c r="B426" s="231" t="str">
        <x:v>BPL-052</x:v>
      </x:c>
      <x:c r="C426" s="231" t="str">
        <x:v>Plains of Moab</x:v>
      </x:c>
      <x:c r="D426" s="231" t="str">
        <x:v>Scripture</x:v>
      </x:c>
      <x:c r="E426" s="231" t="str">
        <x:v>Biblical Places — Shared Canon</x:v>
      </x:c>
      <x:c r="F426" s="231" t="str">
        <x:v>Place</x:v>
      </x:c>
      <x:c r="G426" s="231" t="str">
        <x:v>Israel's final encampment east of the Jordan; setting for Balaam, Deuteronomy's final speeches, and Moses' death nearby.</x:v>
      </x:c>
      <x:c r="H426" s="231" t="n">
        <x:v>4</x:v>
      </x:c>
      <x:c r="I426" s="231" t="str">
        <x:v>4 — Major</x:v>
      </x:c>
      <x:c r="J426" s="231" t="str">
        <x:v>Exceptional</x:v>
      </x:c>
      <x:c r="K426" s="231" t="str">
        <x:v>Rare</x:v>
      </x:c>
      <x:c r="L426" s="231" t="str">
        <x:v>Maybe</x:v>
      </x:c>
      <x:c r="M426" s="231" t="str">
        <x:v>Numbers 22–36; Deuteronomy | Wilderness period | Shared canon</x:v>
      </x:c>
      <x:c r="N426" s="231" t="str">
        <x:v>Moses; Balaam; Moab; Mount Nebo</x:v>
      </x:c>
      <x:c r="O426" s="231" t="str">
        <x:v>Idea</x:v>
      </x:c>
      <x:c r="P426" s="231"/>
      <x:c r="Q426" s="231" t="str">
        <x:v>Deferred from the 100-card first-pass active set; reconsider in a later expansion/deep-catalog pass.</x:v>
      </x:c>
      <x:c r="R426" s="231"/>
      <x:c r="S426" s="231"/>
      <x:c r="T426" s="231"/>
      <x:c r="U426" s="205"/>
    </x:row>
    <x:row r="427" s="202" customFormat="1" ht="25.5" customHeight="1">
      <x:c r="A427" s="231" t="str">
        <x:v>Biblical Places</x:v>
      </x:c>
      <x:c r="B427" s="231" t="str">
        <x:v>BPL-057</x:v>
      </x:c>
      <x:c r="C427" s="231" t="str">
        <x:v>Valley of Achor</x:v>
      </x:c>
      <x:c r="D427" s="231" t="str">
        <x:v>Scripture</x:v>
      </x:c>
      <x:c r="E427" s="231" t="str">
        <x:v>Biblical Places — Shared Canon</x:v>
      </x:c>
      <x:c r="F427" s="231" t="str">
        <x:v>Place</x:v>
      </x:c>
      <x:c r="G427" s="231" t="str">
        <x:v>Valley associated with Achan's judgment, later transformed into a prophetic image of hope.</x:v>
      </x:c>
      <x:c r="H427" s="231" t="n">
        <x:v>3</x:v>
      </x:c>
      <x:c r="I427" s="231" t="str">
        <x:v>3 — Significant</x:v>
      </x:c>
      <x:c r="J427" s="231" t="str">
        <x:v>High</x:v>
      </x:c>
      <x:c r="K427" s="231" t="str">
        <x:v>Uncommon</x:v>
      </x:c>
      <x:c r="L427" s="231" t="str">
        <x:v>No</x:v>
      </x:c>
      <x:c r="M427" s="231" t="str">
        <x:v>Joshua 7:24–26; Hosea 2:15 | Conquest and prophetic periods | Shared canon</x:v>
      </x:c>
      <x:c r="N427" s="231" t="str">
        <x:v>Achan; Ai; Joshua; Hosea</x:v>
      </x:c>
      <x:c r="O427" s="231" t="str">
        <x:v>Idea</x:v>
      </x:c>
      <x:c r="P427" s="231"/>
      <x:c r="Q427" s="231" t="str">
        <x:v>Deferred from the 100-card first-pass active set; reconsider in a later expansion/deep-catalog pass.</x:v>
      </x:c>
      <x:c r="R427" s="231"/>
      <x:c r="S427" s="231"/>
      <x:c r="T427" s="231"/>
      <x:c r="U427" s="205"/>
    </x:row>
    <x:row r="428" s="202" customFormat="1" ht="25.5" customHeight="1">
      <x:c r="A428" s="231" t="str">
        <x:v>Biblical Places</x:v>
      </x:c>
      <x:c r="B428" s="231" t="str">
        <x:v>BPL-058</x:v>
      </x:c>
      <x:c r="C428" s="231" t="str">
        <x:v>Mount Ebal</x:v>
      </x:c>
      <x:c r="D428" s="231" t="str">
        <x:v>Scripture</x:v>
      </x:c>
      <x:c r="E428" s="231" t="str">
        <x:v>Biblical Places — Shared Canon</x:v>
      </x:c>
      <x:c r="F428" s="231" t="str">
        <x:v>Place</x:v>
      </x:c>
      <x:c r="G428" s="231" t="str">
        <x:v>Mountain where covenant curses and an altar are associated with Israel's covenant ceremony after entering Canaan.</x:v>
      </x:c>
      <x:c r="H428" s="231" t="n">
        <x:v>3</x:v>
      </x:c>
      <x:c r="I428" s="231" t="str">
        <x:v>3 — Significant</x:v>
      </x:c>
      <x:c r="J428" s="231" t="str">
        <x:v>Exceptional</x:v>
      </x:c>
      <x:c r="K428" s="231" t="str">
        <x:v>Uncommon</x:v>
      </x:c>
      <x:c r="L428" s="231" t="str">
        <x:v>Maybe</x:v>
      </x:c>
      <x:c r="M428" s="231" t="str">
        <x:v>Deuteronomy 11; 27; Joshua 8:30–35 | Conquest period | Shared canon</x:v>
      </x:c>
      <x:c r="N428" s="231" t="str">
        <x:v>Mount Gerizim; Joshua; Shechem; Covenant</x:v>
      </x:c>
      <x:c r="O428" s="231" t="str">
        <x:v>Idea</x:v>
      </x:c>
      <x:c r="P428" s="231"/>
      <x:c r="Q428" s="231" t="str">
        <x:v>Deferred from the 100-card first-pass active set; reconsider in a later expansion/deep-catalog pass.</x:v>
      </x:c>
      <x:c r="R428" s="231"/>
      <x:c r="S428" s="231"/>
      <x:c r="T428" s="231"/>
      <x:c r="U428" s="205"/>
    </x:row>
    <x:row r="429" s="202" customFormat="1" ht="25.5" customHeight="1">
      <x:c r="A429" s="231" t="str">
        <x:v>Biblical Places</x:v>
      </x:c>
      <x:c r="B429" s="231" t="str">
        <x:v>BPL-061</x:v>
      </x:c>
      <x:c r="C429" s="231" t="str">
        <x:v>Aijalon Valley</x:v>
      </x:c>
      <x:c r="D429" s="231" t="str">
        <x:v>Scripture</x:v>
      </x:c>
      <x:c r="E429" s="231" t="str">
        <x:v>Biblical Places — Shared Canon</x:v>
      </x:c>
      <x:c r="F429" s="231" t="str">
        <x:v>Place</x:v>
      </x:c>
      <x:c r="G429" s="231" t="str">
        <x:v>Battle landscape associated with Joshua's long-day narrative and later conflicts.</x:v>
      </x:c>
      <x:c r="H429" s="231" t="n">
        <x:v>3</x:v>
      </x:c>
      <x:c r="I429" s="231" t="str">
        <x:v>3 — Significant</x:v>
      </x:c>
      <x:c r="J429" s="231" t="str">
        <x:v>Exceptional</x:v>
      </x:c>
      <x:c r="K429" s="231" t="str">
        <x:v>Rare</x:v>
      </x:c>
      <x:c r="L429" s="231" t="str">
        <x:v>Maybe</x:v>
      </x:c>
      <x:c r="M429" s="231" t="str">
        <x:v>Joshua 10:12–14; Judges 1:35 | Conquest/Judges | Shared canon</x:v>
      </x:c>
      <x:c r="N429" s="231" t="str">
        <x:v>Joshua; Gibeon; Amorite Kings</x:v>
      </x:c>
      <x:c r="O429" s="231" t="str">
        <x:v>Idea</x:v>
      </x:c>
      <x:c r="P429" s="231"/>
      <x:c r="Q429" s="231" t="str">
        <x:v>Deferred from the 100-card first-pass active set; reconsider in a later expansion/deep-catalog pass.</x:v>
      </x:c>
      <x:c r="R429" s="231"/>
      <x:c r="S429" s="231"/>
      <x:c r="T429" s="231"/>
      <x:c r="U429" s="205"/>
    </x:row>
    <x:row r="430" s="202" customFormat="1" ht="25.5" customHeight="1">
      <x:c r="A430" s="231" t="str">
        <x:v>Biblical Places</x:v>
      </x:c>
      <x:c r="B430" s="231" t="str">
        <x:v>BPL-063</x:v>
      </x:c>
      <x:c r="C430" s="231" t="str">
        <x:v>Kishon River</x:v>
      </x:c>
      <x:c r="D430" s="231" t="str">
        <x:v>Scripture</x:v>
      </x:c>
      <x:c r="E430" s="231" t="str">
        <x:v>Biblical Places — Shared Canon</x:v>
      </x:c>
      <x:c r="F430" s="231" t="str">
        <x:v>Place</x:v>
      </x:c>
      <x:c r="G430" s="231" t="str">
        <x:v>River associated with Deborah and Barak's victory over Sisera and with Elijah's confrontation after Mount Carmel.</x:v>
      </x:c>
      <x:c r="H430" s="231" t="n">
        <x:v>3</x:v>
      </x:c>
      <x:c r="I430" s="231" t="str">
        <x:v>3 — Significant</x:v>
      </x:c>
      <x:c r="J430" s="231" t="str">
        <x:v>Exceptional</x:v>
      </x:c>
      <x:c r="K430" s="231" t="str">
        <x:v>Uncommon</x:v>
      </x:c>
      <x:c r="L430" s="231" t="str">
        <x:v>Maybe</x:v>
      </x:c>
      <x:c r="M430" s="231" t="str">
        <x:v>Judges 4–5; 1 Kings 18:40 | Judges and monarchy | Shared canon</x:v>
      </x:c>
      <x:c r="N430" s="231" t="str">
        <x:v>Deborah; Barak; Sisera; Elijah; Mount Carmel</x:v>
      </x:c>
      <x:c r="O430" s="231" t="str">
        <x:v>Idea</x:v>
      </x:c>
      <x:c r="P430" s="231"/>
      <x:c r="Q430" s="231" t="str">
        <x:v>Deferred from the 100-card first-pass active set; reconsider in a later expansion/deep-catalog pass.</x:v>
      </x:c>
      <x:c r="R430" s="231"/>
      <x:c r="S430" s="231"/>
      <x:c r="T430" s="231"/>
      <x:c r="U430" s="205"/>
    </x:row>
    <x:row r="431" s="202" customFormat="1" ht="25.5" customHeight="1">
      <x:c r="A431" s="231" t="str">
        <x:v>Biblical Places</x:v>
      </x:c>
      <x:c r="B431" s="231" t="str">
        <x:v>BPL-066</x:v>
      </x:c>
      <x:c r="C431" s="231" t="str">
        <x:v>Ophrah of the Abiezrites</x:v>
      </x:c>
      <x:c r="D431" s="231" t="str">
        <x:v>Scripture</x:v>
      </x:c>
      <x:c r="E431" s="231" t="str">
        <x:v>Biblical Places — Shared Canon</x:v>
      </x:c>
      <x:c r="F431" s="231" t="str">
        <x:v>Place</x:v>
      </x:c>
      <x:c r="G431" s="231" t="str">
        <x:v>Gideon's hometown and setting for his calling and the destruction of Baal's altar.</x:v>
      </x:c>
      <x:c r="H431" s="231" t="n">
        <x:v>3</x:v>
      </x:c>
      <x:c r="I431" s="231" t="str">
        <x:v>3 — Significant</x:v>
      </x:c>
      <x:c r="J431" s="231" t="str">
        <x:v>High</x:v>
      </x:c>
      <x:c r="K431" s="231" t="str">
        <x:v>Uncommon</x:v>
      </x:c>
      <x:c r="L431" s="231" t="str">
        <x:v>Maybe</x:v>
      </x:c>
      <x:c r="M431" s="231" t="str">
        <x:v>Judges 6–8 | Judges period | Shared canon</x:v>
      </x:c>
      <x:c r="N431" s="231" t="str">
        <x:v>Gideon; Joash; Midian</x:v>
      </x:c>
      <x:c r="O431" s="231" t="str">
        <x:v>Idea</x:v>
      </x:c>
      <x:c r="P431" s="231"/>
      <x:c r="Q431" s="231" t="str">
        <x:v>Deferred from the 100-card first-pass active set; reconsider in a later expansion/deep-catalog pass.</x:v>
      </x:c>
      <x:c r="R431" s="231"/>
      <x:c r="S431" s="231"/>
      <x:c r="T431" s="231"/>
      <x:c r="U431" s="205"/>
    </x:row>
    <x:row r="432" s="202" customFormat="1" ht="25.5" customHeight="1">
      <x:c r="A432" s="231" t="str">
        <x:v>Biblical Places</x:v>
      </x:c>
      <x:c r="B432" s="231" t="str">
        <x:v>BPL-068</x:v>
      </x:c>
      <x:c r="C432" s="231" t="str">
        <x:v>Timnah</x:v>
      </x:c>
      <x:c r="D432" s="231" t="str">
        <x:v>Scripture</x:v>
      </x:c>
      <x:c r="E432" s="231" t="str">
        <x:v>Biblical Places — Shared Canon</x:v>
      </x:c>
      <x:c r="F432" s="231" t="str">
        <x:v>Place</x:v>
      </x:c>
      <x:c r="G432" s="231" t="str">
        <x:v>Philistine-border town associated especially with Samson's marriage and exploits.</x:v>
      </x:c>
      <x:c r="H432" s="231" t="n">
        <x:v>3</x:v>
      </x:c>
      <x:c r="I432" s="231" t="str">
        <x:v>3 — Significant</x:v>
      </x:c>
      <x:c r="J432" s="231" t="str">
        <x:v>High</x:v>
      </x:c>
      <x:c r="K432" s="231" t="str">
        <x:v>Uncommon</x:v>
      </x:c>
      <x:c r="L432" s="231" t="str">
        <x:v>Maybe</x:v>
      </x:c>
      <x:c r="M432" s="231" t="str">
        <x:v>Judges 14–15 | Judges period | Shared canon</x:v>
      </x:c>
      <x:c r="N432" s="231" t="str">
        <x:v>Samson; Philistines; Zorah</x:v>
      </x:c>
      <x:c r="O432" s="231" t="str">
        <x:v>Idea</x:v>
      </x:c>
      <x:c r="P432" s="231"/>
      <x:c r="Q432" s="231" t="str">
        <x:v>Deferred from the 100-card first-pass active set; reconsider in a later expansion/deep-catalog pass.</x:v>
      </x:c>
      <x:c r="R432" s="231"/>
      <x:c r="S432" s="231"/>
      <x:c r="T432" s="231"/>
      <x:c r="U432" s="205"/>
    </x:row>
    <x:row r="433" s="202" customFormat="1" ht="25.5" customHeight="1">
      <x:c r="A433" s="231" t="str">
        <x:v>Biblical Places</x:v>
      </x:c>
      <x:c r="B433" s="231" t="str">
        <x:v>BPL-070</x:v>
      </x:c>
      <x:c r="C433" s="231" t="str">
        <x:v>Ashkelon</x:v>
      </x:c>
      <x:c r="D433" s="231" t="str">
        <x:v>Scripture</x:v>
      </x:c>
      <x:c r="E433" s="231" t="str">
        <x:v>Biblical Places — Shared Canon</x:v>
      </x:c>
      <x:c r="F433" s="231" t="str">
        <x:v>Place</x:v>
      </x:c>
      <x:c r="G433" s="231" t="str">
        <x:v>Major Philistine coastal city appearing in Samson's story and prophetic judgments.</x:v>
      </x:c>
      <x:c r="H433" s="231" t="n">
        <x:v>3</x:v>
      </x:c>
      <x:c r="I433" s="231" t="str">
        <x:v>3 — Significant</x:v>
      </x:c>
      <x:c r="J433" s="231" t="str">
        <x:v>Exceptional</x:v>
      </x:c>
      <x:c r="K433" s="231" t="str">
        <x:v>Uncommon</x:v>
      </x:c>
      <x:c r="L433" s="231" t="str">
        <x:v>Maybe</x:v>
      </x:c>
      <x:c r="M433" s="231" t="str">
        <x:v>Judges 14:19; Amos 1:8; Zephaniah 2:4 | Judges and prophets | Shared canon</x:v>
      </x:c>
      <x:c r="N433" s="231" t="str">
        <x:v>Samson; Philistines; Gaza; Ashdod</x:v>
      </x:c>
      <x:c r="O433" s="231" t="str">
        <x:v>Idea</x:v>
      </x:c>
      <x:c r="P433" s="231"/>
      <x:c r="Q433" s="231" t="str">
        <x:v>Deferred from the 100-card first-pass active set; reconsider in a later expansion/deep-catalog pass.</x:v>
      </x:c>
      <x:c r="R433" s="231"/>
      <x:c r="S433" s="231"/>
      <x:c r="T433" s="231"/>
      <x:c r="U433" s="205"/>
    </x:row>
    <x:row r="434" s="202" customFormat="1" ht="25.5" customHeight="1">
      <x:c r="A434" s="231" t="str">
        <x:v>Biblical Places</x:v>
      </x:c>
      <x:c r="B434" s="231" t="str">
        <x:v>BPL-071</x:v>
      </x:c>
      <x:c r="C434" s="231" t="str">
        <x:v>Ashdod</x:v>
      </x:c>
      <x:c r="D434" s="231" t="str">
        <x:v>Scripture</x:v>
      </x:c>
      <x:c r="E434" s="231" t="str">
        <x:v>Biblical Places — Shared Canon</x:v>
      </x:c>
      <x:c r="F434" s="231" t="str">
        <x:v>Place</x:v>
      </x:c>
      <x:c r="G434" s="231" t="str">
        <x:v>Philistine city where the captured ark is brought to the temple of Dagon; later appears in prophetic and post-exilic history.</x:v>
      </x:c>
      <x:c r="H434" s="231" t="n">
        <x:v>3</x:v>
      </x:c>
      <x:c r="I434" s="231" t="str">
        <x:v>3 — Significant</x:v>
      </x:c>
      <x:c r="J434" s="231" t="str">
        <x:v>Exceptional</x:v>
      </x:c>
      <x:c r="K434" s="231" t="str">
        <x:v>Uncommon</x:v>
      </x:c>
      <x:c r="L434" s="231" t="str">
        <x:v>Maybe</x:v>
      </x:c>
      <x:c r="M434" s="231" t="str">
        <x:v>1 Samuel 5; Amos 1:8; Nehemiah 13 | Multiple periods | Shared canon</x:v>
      </x:c>
      <x:c r="N434" s="231" t="str">
        <x:v>Ark of the Covenant; Dagon; Philistines</x:v>
      </x:c>
      <x:c r="O434" s="231" t="str">
        <x:v>Idea</x:v>
      </x:c>
      <x:c r="P434" s="231"/>
      <x:c r="Q434" s="231" t="str">
        <x:v>Deferred from the 100-card first-pass active set; reconsider in a later expansion/deep-catalog pass.</x:v>
      </x:c>
      <x:c r="R434" s="231"/>
      <x:c r="S434" s="231"/>
      <x:c r="T434" s="231"/>
      <x:c r="U434" s="205"/>
    </x:row>
    <x:row r="435" s="202" customFormat="1" ht="38.25" customHeight="1">
      <x:c r="A435" s="231" t="str">
        <x:v>Biblical Places</x:v>
      </x:c>
      <x:c r="B435" s="231" t="str">
        <x:v>BPL-072</x:v>
      </x:c>
      <x:c r="C435" s="231" t="str">
        <x:v>Ekron</x:v>
      </x:c>
      <x:c r="D435" s="231" t="str">
        <x:v>Scripture</x:v>
      </x:c>
      <x:c r="E435" s="231" t="str">
        <x:v>Biblical Places — Shared Canon</x:v>
      </x:c>
      <x:c r="F435" s="231" t="str">
        <x:v>Place</x:v>
      </x:c>
      <x:c r="G435" s="231" t="str">
        <x:v>Philistine city linked with the ark narrative and King Ahaziah's inquiry of Baal-zebub.</x:v>
      </x:c>
      <x:c r="H435" s="231" t="n">
        <x:v>3</x:v>
      </x:c>
      <x:c r="I435" s="231" t="str">
        <x:v>3 — Significant</x:v>
      </x:c>
      <x:c r="J435" s="231" t="str">
        <x:v>High</x:v>
      </x:c>
      <x:c r="K435" s="231" t="str">
        <x:v>Uncommon</x:v>
      </x:c>
      <x:c r="L435" s="231" t="str">
        <x:v>Maybe</x:v>
      </x:c>
      <x:c r="M435" s="231" t="str">
        <x:v>1 Samuel 5–6; 2 Kings 1 | Monarchy period | Shared canon</x:v>
      </x:c>
      <x:c r="N435" s="231" t="str">
        <x:v>Ark of the Covenant; Ahaziah; Philistines</x:v>
      </x:c>
      <x:c r="O435" s="231" t="str">
        <x:v>Idea</x:v>
      </x:c>
      <x:c r="P435" s="231"/>
      <x:c r="Q435" s="231" t="str">
        <x:v>Deferred from the 100-card first-pass active set; reconsider in a later expansion/deep-catalog pass.</x:v>
      </x:c>
      <x:c r="R435" s="231"/>
      <x:c r="S435" s="231"/>
      <x:c r="T435" s="231"/>
      <x:c r="U435" s="205"/>
    </x:row>
    <x:row r="436" s="202" customFormat="1" ht="25.5" customHeight="1">
      <x:c r="A436" s="231" t="str">
        <x:v>Biblical Places</x:v>
      </x:c>
      <x:c r="B436" s="231" t="str">
        <x:v>BPL-074</x:v>
      </x:c>
      <x:c r="C436" s="231" t="str">
        <x:v>Zorah</x:v>
      </x:c>
      <x:c r="D436" s="231" t="str">
        <x:v>Scripture</x:v>
      </x:c>
      <x:c r="E436" s="231" t="str">
        <x:v>Biblical Places — Shared Canon</x:v>
      </x:c>
      <x:c r="F436" s="231" t="str">
        <x:v>Place</x:v>
      </x:c>
      <x:c r="G436" s="231" t="str">
        <x:v>Samson's home region and burial area in the hill country overlooking Philistine territory.</x:v>
      </x:c>
      <x:c r="H436" s="231" t="n">
        <x:v>3</x:v>
      </x:c>
      <x:c r="I436" s="231" t="str">
        <x:v>3 — Significant</x:v>
      </x:c>
      <x:c r="J436" s="231" t="str">
        <x:v>High</x:v>
      </x:c>
      <x:c r="K436" s="231" t="str">
        <x:v>Uncommon</x:v>
      </x:c>
      <x:c r="L436" s="231" t="str">
        <x:v>Maybe</x:v>
      </x:c>
      <x:c r="M436" s="231" t="str">
        <x:v>Judges 13; 16:31 | Judges period | Shared canon</x:v>
      </x:c>
      <x:c r="N436" s="231" t="str">
        <x:v>Samson; Manoah; Timnah; Eshtaol</x:v>
      </x:c>
      <x:c r="O436" s="231" t="str">
        <x:v>Idea</x:v>
      </x:c>
      <x:c r="P436" s="231"/>
      <x:c r="Q436" s="231" t="str">
        <x:v>Deferred from the 100-card first-pass active set; reconsider in a later expansion/deep-catalog pass.</x:v>
      </x:c>
      <x:c r="R436" s="231"/>
      <x:c r="S436" s="231"/>
      <x:c r="T436" s="231"/>
      <x:c r="U436" s="205"/>
    </x:row>
    <x:row r="437" s="202" customFormat="1" ht="25.5" customHeight="1">
      <x:c r="A437" s="231" t="str">
        <x:v>Biblical Places</x:v>
      </x:c>
      <x:c r="B437" s="231" t="str">
        <x:v>BPL-075</x:v>
      </x:c>
      <x:c r="C437" s="231" t="str">
        <x:v>Eshtaol</x:v>
      </x:c>
      <x:c r="D437" s="231" t="str">
        <x:v>Scripture</x:v>
      </x:c>
      <x:c r="E437" s="231" t="str">
        <x:v>Biblical Places — Shared Canon</x:v>
      </x:c>
      <x:c r="F437" s="231" t="str">
        <x:v>Place</x:v>
      </x:c>
      <x:c r="G437" s="231" t="str">
        <x:v>Town paired with Zorah in Samson's story and in the movements of the tribe of Dan.</x:v>
      </x:c>
      <x:c r="H437" s="231" t="n">
        <x:v>2</x:v>
      </x:c>
      <x:c r="I437" s="231" t="str">
        <x:v>2 — Supporting</x:v>
      </x:c>
      <x:c r="J437" s="231" t="str">
        <x:v>High</x:v>
      </x:c>
      <x:c r="K437" s="231" t="str">
        <x:v>Common</x:v>
      </x:c>
      <x:c r="L437" s="231" t="str">
        <x:v>No</x:v>
      </x:c>
      <x:c r="M437" s="231" t="str">
        <x:v>Judges 13:25; 16:31; 18:2 | Judges period | Shared canon</x:v>
      </x:c>
      <x:c r="N437" s="231" t="str">
        <x:v>Samson; Zorah; Tribe of Dan</x:v>
      </x:c>
      <x:c r="O437" s="231" t="str">
        <x:v>Idea</x:v>
      </x:c>
      <x:c r="P437" s="231"/>
      <x:c r="Q437" s="231" t="str">
        <x:v>Deferred from the 100-card first-pass active set; reconsider in a later expansion/deep-catalog pass.</x:v>
      </x:c>
      <x:c r="R437" s="231"/>
      <x:c r="S437" s="231"/>
      <x:c r="T437" s="231"/>
      <x:c r="U437" s="205"/>
    </x:row>
    <x:row r="438" s="202" customFormat="1" ht="25.5" customHeight="1">
      <x:c r="A438" s="231" t="str">
        <x:v>Biblical Places</x:v>
      </x:c>
      <x:c r="B438" s="231" t="str">
        <x:v>BPL-077</x:v>
      </x:c>
      <x:c r="C438" s="231" t="str">
        <x:v>Ramah of Benjamin</x:v>
      </x:c>
      <x:c r="D438" s="231" t="str">
        <x:v>Scripture</x:v>
      </x:c>
      <x:c r="E438" s="231" t="str">
        <x:v>Biblical Places — Shared Canon</x:v>
      </x:c>
      <x:c r="F438" s="231" t="str">
        <x:v>Place</x:v>
      </x:c>
      <x:c r="G438" s="231" t="str">
        <x:v>Samuel's home base and a recurring location in the transition from judges to monarchy.</x:v>
      </x:c>
      <x:c r="H438" s="231" t="n">
        <x:v>3</x:v>
      </x:c>
      <x:c r="I438" s="231" t="str">
        <x:v>3 — Significant</x:v>
      </x:c>
      <x:c r="J438" s="231" t="str">
        <x:v>High</x:v>
      </x:c>
      <x:c r="K438" s="231" t="str">
        <x:v>Uncommon</x:v>
      </x:c>
      <x:c r="L438" s="231" t="str">
        <x:v>Maybe</x:v>
      </x:c>
      <x:c r="M438" s="231" t="str">
        <x:v>1 Samuel 7:17; 15:34; 19 | Monarchy period | Shared canon</x:v>
      </x:c>
      <x:c r="N438" s="231" t="str">
        <x:v>Samuel; Saul; David</x:v>
      </x:c>
      <x:c r="O438" s="231" t="str">
        <x:v>Idea</x:v>
      </x:c>
      <x:c r="P438" s="231" t="str">
        <x:v>Several biblical places are named Ramah; this identity should be explicitly disambiguated in production.</x:v>
      </x:c>
      <x:c r="Q438" s="231" t="str">
        <x:v>Deferred from the 100-card first-pass active set; reconsider in a later expansion/deep-catalog pass.</x:v>
      </x:c>
      <x:c r="R438" s="231"/>
      <x:c r="S438" s="231"/>
      <x:c r="T438" s="231"/>
      <x:c r="U438" s="205"/>
    </x:row>
    <x:row r="439" s="202" customFormat="1" ht="25.5" customHeight="1">
      <x:c r="A439" s="231" t="str">
        <x:v>Biblical Places</x:v>
      </x:c>
      <x:c r="B439" s="231" t="str">
        <x:v>BPL-079</x:v>
      </x:c>
      <x:c r="C439" s="231" t="str">
        <x:v>Hill Country of Ephraim</x:v>
      </x:c>
      <x:c r="D439" s="231" t="str">
        <x:v>Scripture</x:v>
      </x:c>
      <x:c r="E439" s="231" t="str">
        <x:v>Biblical Places — Shared Canon</x:v>
      </x:c>
      <x:c r="F439" s="231" t="str">
        <x:v>Place</x:v>
      </x:c>
      <x:c r="G439" s="231" t="str">
        <x:v>Central highland region appearing across Joshua, Judges, and Samuel traditions.</x:v>
      </x:c>
      <x:c r="H439" s="231" t="n">
        <x:v>3</x:v>
      </x:c>
      <x:c r="I439" s="231" t="str">
        <x:v>3 — Significant</x:v>
      </x:c>
      <x:c r="J439" s="231" t="str">
        <x:v>Exceptional</x:v>
      </x:c>
      <x:c r="K439" s="231" t="str">
        <x:v>Uncommon</x:v>
      </x:c>
      <x:c r="L439" s="231" t="str">
        <x:v>Maybe</x:v>
      </x:c>
      <x:c r="M439" s="231" t="str">
        <x:v>Joshua 17; Judges 2–4; 1 Samuel 1 | Conquest through monarchy | Shared canon</x:v>
      </x:c>
      <x:c r="N439" s="231" t="str">
        <x:v>Joshua; Deborah; Samuel; Shiloh</x:v>
      </x:c>
      <x:c r="O439" s="231" t="str">
        <x:v>Idea</x:v>
      </x:c>
      <x:c r="P439" s="231"/>
      <x:c r="Q439" s="231" t="str">
        <x:v>Deferred from the 100-card first-pass active set; reconsider in a later expansion/deep-catalog pass.</x:v>
      </x:c>
      <x:c r="R439" s="231"/>
      <x:c r="S439" s="231"/>
      <x:c r="T439" s="231"/>
      <x:c r="U439" s="205"/>
    </x:row>
    <x:row r="440" s="202" customFormat="1" ht="25.5" customHeight="1">
      <x:c r="A440" s="231" t="str">
        <x:v>Biblical Places</x:v>
      </x:c>
      <x:c r="B440" s="231" t="str">
        <x:v>BPL-080</x:v>
      </x:c>
      <x:c r="C440" s="231" t="str">
        <x:v>Dan / Laish</x:v>
      </x:c>
      <x:c r="D440" s="231" t="str">
        <x:v>Scripture</x:v>
      </x:c>
      <x:c r="E440" s="231" t="str">
        <x:v>Biblical Places — Shared Canon</x:v>
      </x:c>
      <x:c r="F440" s="231" t="str">
        <x:v>Place</x:v>
      </x:c>
      <x:c r="G440" s="231" t="str">
        <x:v>Northern city captured by Danites and later made a royal sanctuary under Jeroboam.</x:v>
      </x:c>
      <x:c r="H440" s="231" t="n">
        <x:v>4</x:v>
      </x:c>
      <x:c r="I440" s="231" t="str">
        <x:v>4 — Major</x:v>
      </x:c>
      <x:c r="J440" s="231" t="str">
        <x:v>Exceptional</x:v>
      </x:c>
      <x:c r="K440" s="231" t="str">
        <x:v>Rare</x:v>
      </x:c>
      <x:c r="L440" s="231" t="str">
        <x:v>Maybe</x:v>
      </x:c>
      <x:c r="M440" s="231" t="str">
        <x:v>Judges 18; 1 Kings 12:28–30 | Judges and divided monarchy | Shared canon</x:v>
      </x:c>
      <x:c r="N440" s="231" t="str">
        <x:v>Tribe of Dan; Jeroboam I; Bethel</x:v>
      </x:c>
      <x:c r="O440" s="231" t="str">
        <x:v>Idea</x:v>
      </x:c>
      <x:c r="P440" s="231"/>
      <x:c r="Q440" s="231" t="str">
        <x:v>Deferred from the 100-card first-pass active set; reconsider in a later expansion/deep-catalog pass.</x:v>
      </x:c>
      <x:c r="R440" s="231"/>
      <x:c r="S440" s="231"/>
      <x:c r="T440" s="231"/>
      <x:c r="U440" s="205"/>
    </x:row>
    <x:row r="441" s="202" customFormat="1" ht="25.5" customHeight="1">
      <x:c r="A441" s="231" t="str">
        <x:v>Biblical Places</x:v>
      </x:c>
      <x:c r="B441" s="231" t="str">
        <x:v>BPL-081</x:v>
      </x:c>
      <x:c r="C441" s="231" t="str">
        <x:v>Gibeah of Saul</x:v>
      </x:c>
      <x:c r="D441" s="231" t="str">
        <x:v>Scripture</x:v>
      </x:c>
      <x:c r="E441" s="231" t="str">
        <x:v>Biblical Places — Shared Canon</x:v>
      </x:c>
      <x:c r="F441" s="231" t="str">
        <x:v>Place</x:v>
      </x:c>
      <x:c r="G441" s="231" t="str">
        <x:v>Benjaminite city closely associated with Saul's household and with darker episodes in Judges.</x:v>
      </x:c>
      <x:c r="H441" s="231" t="n">
        <x:v>4</x:v>
      </x:c>
      <x:c r="I441" s="231" t="str">
        <x:v>4 — Major</x:v>
      </x:c>
      <x:c r="J441" s="231" t="str">
        <x:v>High</x:v>
      </x:c>
      <x:c r="K441" s="231" t="str">
        <x:v>Rare</x:v>
      </x:c>
      <x:c r="L441" s="231" t="str">
        <x:v>Maybe</x:v>
      </x:c>
      <x:c r="M441" s="231" t="str">
        <x:v>Judges 19–20; 1 Samuel 10–15 | Judges and monarchy | Shared canon</x:v>
      </x:c>
      <x:c r="N441" s="231" t="str">
        <x:v>Saul; Jonathan; Tribe of Benjamin</x:v>
      </x:c>
      <x:c r="O441" s="231" t="str">
        <x:v>Idea</x:v>
      </x:c>
      <x:c r="P441" s="231"/>
      <x:c r="Q441" s="231" t="str">
        <x:v>Deferred from the 100-card first-pass active set; reconsider in a later expansion/deep-catalog pass.</x:v>
      </x:c>
      <x:c r="R441" s="231"/>
      <x:c r="S441" s="231"/>
      <x:c r="T441" s="231"/>
      <x:c r="U441" s="205"/>
    </x:row>
    <x:row r="442" s="202" customFormat="1" ht="25.5" customHeight="1">
      <x:c r="A442" s="231" t="str">
        <x:v>Biblical Places</x:v>
      </x:c>
      <x:c r="B442" s="231" t="str">
        <x:v>BPL-082</x:v>
      </x:c>
      <x:c r="C442" s="231" t="str">
        <x:v>Mizpah of Benjamin</x:v>
      </x:c>
      <x:c r="D442" s="231" t="str">
        <x:v>Scripture</x:v>
      </x:c>
      <x:c r="E442" s="231" t="str">
        <x:v>Biblical Places — Shared Canon</x:v>
      </x:c>
      <x:c r="F442" s="231" t="str">
        <x:v>Place</x:v>
      </x:c>
      <x:c r="G442" s="231" t="str">
        <x:v>Assembly site associated with national gatherings, Samuel, and Saul's public selection as king.</x:v>
      </x:c>
      <x:c r="H442" s="231" t="n">
        <x:v>3</x:v>
      </x:c>
      <x:c r="I442" s="231" t="str">
        <x:v>3 — Significant</x:v>
      </x:c>
      <x:c r="J442" s="231" t="str">
        <x:v>High</x:v>
      </x:c>
      <x:c r="K442" s="231" t="str">
        <x:v>Uncommon</x:v>
      </x:c>
      <x:c r="L442" s="231" t="str">
        <x:v>No</x:v>
      </x:c>
      <x:c r="M442" s="231" t="str">
        <x:v>Judges 20; 1 Samuel 7; 10 | Judges and monarchy | Shared canon</x:v>
      </x:c>
      <x:c r="N442" s="231" t="str">
        <x:v>Samuel; Saul; Israelite Assembly</x:v>
      </x:c>
      <x:c r="O442" s="231" t="str">
        <x:v>Idea</x:v>
      </x:c>
      <x:c r="P442" s="231" t="str">
        <x:v>Multiple biblical sites are called Mizpah; the card should specify the Benjamin-area site intended here.</x:v>
      </x:c>
      <x:c r="Q442" s="231" t="str">
        <x:v>Deferred from the 100-card first-pass active set; reconsider in a later expansion/deep-catalog pass.</x:v>
      </x:c>
      <x:c r="R442" s="231"/>
      <x:c r="S442" s="231"/>
      <x:c r="T442" s="231"/>
      <x:c r="U442" s="205"/>
    </x:row>
    <x:row r="443" s="202" customFormat="1" ht="25.5" customHeight="1">
      <x:c r="A443" s="231" t="str">
        <x:v>Biblical Places</x:v>
      </x:c>
      <x:c r="B443" s="231" t="str">
        <x:v>BPL-083</x:v>
      </x:c>
      <x:c r="C443" s="231" t="str">
        <x:v>Jabesh-gilead</x:v>
      </x:c>
      <x:c r="D443" s="231" t="str">
        <x:v>Scripture</x:v>
      </x:c>
      <x:c r="E443" s="231" t="str">
        <x:v>Biblical Places — Shared Canon</x:v>
      </x:c>
      <x:c r="F443" s="231" t="str">
        <x:v>Place</x:v>
      </x:c>
      <x:c r="G443" s="231" t="str">
        <x:v>Transjordan city rescued by Saul and later loyal to his memory after his death.</x:v>
      </x:c>
      <x:c r="H443" s="231" t="n">
        <x:v>3</x:v>
      </x:c>
      <x:c r="I443" s="231" t="str">
        <x:v>3 — Significant</x:v>
      </x:c>
      <x:c r="J443" s="231" t="str">
        <x:v>High</x:v>
      </x:c>
      <x:c r="K443" s="231" t="str">
        <x:v>Uncommon</x:v>
      </x:c>
      <x:c r="L443" s="231" t="str">
        <x:v>Maybe</x:v>
      </x:c>
      <x:c r="M443" s="231" t="str">
        <x:v>1 Samuel 11; 31; 2 Samuel 2 | Monarchy period | Shared canon</x:v>
      </x:c>
      <x:c r="N443" s="231" t="str">
        <x:v>Saul; Jonathan; Philistines; Gilead</x:v>
      </x:c>
      <x:c r="O443" s="231" t="str">
        <x:v>Idea</x:v>
      </x:c>
      <x:c r="P443" s="231"/>
      <x:c r="Q443" s="231" t="str">
        <x:v>Deferred from the 100-card first-pass active set; reconsider in a later expansion/deep-catalog pass.</x:v>
      </x:c>
      <x:c r="R443" s="231"/>
      <x:c r="S443" s="231"/>
      <x:c r="T443" s="231"/>
      <x:c r="U443" s="205"/>
    </x:row>
    <x:row r="444" s="202" customFormat="1" ht="25.5" customHeight="1">
      <x:c r="A444" s="231" t="str">
        <x:v>Biblical Places</x:v>
      </x:c>
      <x:c r="B444" s="231" t="str">
        <x:v>BPL-090</x:v>
      </x:c>
      <x:c r="C444" s="231" t="str">
        <x:v>Nob</x:v>
      </x:c>
      <x:c r="D444" s="231" t="str">
        <x:v>Scripture</x:v>
      </x:c>
      <x:c r="E444" s="231" t="str">
        <x:v>Biblical Places — Shared Canon</x:v>
      </x:c>
      <x:c r="F444" s="231" t="str">
        <x:v>Place</x:v>
      </x:c>
      <x:c r="G444" s="231" t="str">
        <x:v>Priestly town where David receives bread and Goliath's sword, followed by Saul's massacre of the priests.</x:v>
      </x:c>
      <x:c r="H444" s="231" t="n">
        <x:v>3</x:v>
      </x:c>
      <x:c r="I444" s="231" t="str">
        <x:v>3 — Significant</x:v>
      </x:c>
      <x:c r="J444" s="231" t="str">
        <x:v>High</x:v>
      </x:c>
      <x:c r="K444" s="231" t="str">
        <x:v>Uncommon</x:v>
      </x:c>
      <x:c r="L444" s="231" t="str">
        <x:v>Maybe</x:v>
      </x:c>
      <x:c r="M444" s="231" t="str">
        <x:v>1 Samuel 21–22 | Monarchy period | Shared canon</x:v>
      </x:c>
      <x:c r="N444" s="231" t="str">
        <x:v>David; Ahimelech; Doeg; Saul</x:v>
      </x:c>
      <x:c r="O444" s="231" t="str">
        <x:v>Idea</x:v>
      </x:c>
      <x:c r="P444" s="231"/>
      <x:c r="Q444" s="231" t="str">
        <x:v>Deferred from the 100-card first-pass active set; reconsider in a later expansion/deep-catalog pass.</x:v>
      </x:c>
      <x:c r="R444" s="231"/>
      <x:c r="S444" s="231"/>
      <x:c r="T444" s="231"/>
      <x:c r="U444" s="205"/>
    </x:row>
    <x:row r="445" s="202" customFormat="1" ht="25.5" customHeight="1">
      <x:c r="A445" s="231" t="str">
        <x:v>Biblical Places</x:v>
      </x:c>
      <x:c r="B445" s="231" t="str">
        <x:v>BPL-091</x:v>
      </x:c>
      <x:c r="C445" s="231" t="str">
        <x:v>Ziklag</x:v>
      </x:c>
      <x:c r="D445" s="231" t="str">
        <x:v>Scripture</x:v>
      </x:c>
      <x:c r="E445" s="231" t="str">
        <x:v>Biblical Places — Shared Canon</x:v>
      </x:c>
      <x:c r="F445" s="231" t="str">
        <x:v>Place</x:v>
      </x:c>
      <x:c r="G445" s="231" t="str">
        <x:v>Town given to David by Achish and later raided by Amalekites before David becomes king.</x:v>
      </x:c>
      <x:c r="H445" s="231" t="n">
        <x:v>3</x:v>
      </x:c>
      <x:c r="I445" s="231" t="str">
        <x:v>3 — Significant</x:v>
      </x:c>
      <x:c r="J445" s="231" t="str">
        <x:v>High</x:v>
      </x:c>
      <x:c r="K445" s="231" t="str">
        <x:v>Uncommon</x:v>
      </x:c>
      <x:c r="L445" s="231" t="str">
        <x:v>Maybe</x:v>
      </x:c>
      <x:c r="M445" s="231" t="str">
        <x:v>1 Samuel 27; 30 | Monarchy period | Shared canon</x:v>
      </x:c>
      <x:c r="N445" s="231" t="str">
        <x:v>David; Achish; Amalekites</x:v>
      </x:c>
      <x:c r="O445" s="231" t="str">
        <x:v>Idea</x:v>
      </x:c>
      <x:c r="P445" s="231"/>
      <x:c r="Q445" s="231" t="str">
        <x:v>Deferred from the 100-card first-pass active set; reconsider in a later expansion/deep-catalog pass.</x:v>
      </x:c>
      <x:c r="R445" s="231"/>
      <x:c r="S445" s="231"/>
      <x:c r="T445" s="231"/>
      <x:c r="U445" s="205"/>
    </x:row>
    <x:row r="446" s="202" customFormat="1" ht="25.5" customHeight="1">
      <x:c r="A446" s="231" t="str">
        <x:v>Biblical Places</x:v>
      </x:c>
      <x:c r="B446" s="231" t="str">
        <x:v>BPL-093</x:v>
      </x:c>
      <x:c r="C446" s="231" t="str">
        <x:v>Beth-shan</x:v>
      </x:c>
      <x:c r="D446" s="231" t="str">
        <x:v>Scripture</x:v>
      </x:c>
      <x:c r="E446" s="231" t="str">
        <x:v>Biblical Places — Shared Canon</x:v>
      </x:c>
      <x:c r="F446" s="231" t="str">
        <x:v>Place</x:v>
      </x:c>
      <x:c r="G446" s="231" t="str">
        <x:v>City where the Philistines display the bodies of Saul and his sons after the battle on Mount Gilboa.</x:v>
      </x:c>
      <x:c r="H446" s="231" t="n">
        <x:v>3</x:v>
      </x:c>
      <x:c r="I446" s="231" t="str">
        <x:v>3 — Significant</x:v>
      </x:c>
      <x:c r="J446" s="231" t="str">
        <x:v>High</x:v>
      </x:c>
      <x:c r="K446" s="231" t="str">
        <x:v>Uncommon</x:v>
      </x:c>
      <x:c r="L446" s="231" t="str">
        <x:v>Maybe</x:v>
      </x:c>
      <x:c r="M446" s="231" t="str">
        <x:v>1 Samuel 31:10–12 | Monarchy period | Shared canon</x:v>
      </x:c>
      <x:c r="N446" s="231" t="str">
        <x:v>Saul; Jonathan; Mount Gilboa; Jabesh-gilead</x:v>
      </x:c>
      <x:c r="O446" s="231" t="str">
        <x:v>Idea</x:v>
      </x:c>
      <x:c r="P446" s="231"/>
      <x:c r="Q446" s="231" t="str">
        <x:v>Deferred from the 100-card first-pass active set; reconsider in a later expansion/deep-catalog pass.</x:v>
      </x:c>
      <x:c r="R446" s="231"/>
      <x:c r="S446" s="231"/>
      <x:c r="T446" s="231"/>
      <x:c r="U446" s="205"/>
    </x:row>
    <x:row r="447" s="202" customFormat="1" ht="25.5" customHeight="1">
      <x:c r="A447" s="231" t="str">
        <x:v>Biblical Places</x:v>
      </x:c>
      <x:c r="B447" s="231" t="str">
        <x:v>BPL-094</x:v>
      </x:c>
      <x:c r="C447" s="231" t="str">
        <x:v>Mahanaim</x:v>
      </x:c>
      <x:c r="D447" s="231" t="str">
        <x:v>Scripture</x:v>
      </x:c>
      <x:c r="E447" s="231" t="str">
        <x:v>Biblical Places — Shared Canon</x:v>
      </x:c>
      <x:c r="F447" s="231" t="str">
        <x:v>Place</x:v>
      </x:c>
      <x:c r="G447" s="231" t="str">
        <x:v>Transjordan city associated with Jacob's angelic encounter and later with David's refuge during Absalom's revolt.</x:v>
      </x:c>
      <x:c r="H447" s="231" t="n">
        <x:v>3</x:v>
      </x:c>
      <x:c r="I447" s="231" t="str">
        <x:v>3 — Significant</x:v>
      </x:c>
      <x:c r="J447" s="231" t="str">
        <x:v>High</x:v>
      </x:c>
      <x:c r="K447" s="231" t="str">
        <x:v>Uncommon</x:v>
      </x:c>
      <x:c r="L447" s="231" t="str">
        <x:v>Maybe</x:v>
      </x:c>
      <x:c r="M447" s="231" t="str">
        <x:v>Genesis 32:1–2; 2 Samuel 17–19 | Patriarchal and monarchy | Shared canon</x:v>
      </x:c>
      <x:c r="N447" s="231" t="str">
        <x:v>Jacob; David; Absalom</x:v>
      </x:c>
      <x:c r="O447" s="231" t="str">
        <x:v>Idea</x:v>
      </x:c>
      <x:c r="P447" s="231"/>
      <x:c r="Q447" s="231" t="str">
        <x:v>Deferred from the 100-card first-pass active set; reconsider in a later expansion/deep-catalog pass.</x:v>
      </x:c>
      <x:c r="R447" s="231"/>
      <x:c r="S447" s="231"/>
      <x:c r="T447" s="231"/>
      <x:c r="U447" s="205"/>
    </x:row>
    <x:row r="448" s="202" customFormat="1" ht="25.5" customHeight="1">
      <x:c r="A448" s="231" t="str">
        <x:v>Biblical Places</x:v>
      </x:c>
      <x:c r="B448" s="231" t="str">
        <x:v>BPL-095</x:v>
      </x:c>
      <x:c r="C448" s="231" t="str">
        <x:v>Rabbah of the Ammonites</x:v>
      </x:c>
      <x:c r="D448" s="231" t="str">
        <x:v>Scripture</x:v>
      </x:c>
      <x:c r="E448" s="231" t="str">
        <x:v>Biblical Places — Shared Canon</x:v>
      </x:c>
      <x:c r="F448" s="231" t="str">
        <x:v>Place</x:v>
      </x:c>
      <x:c r="G448" s="231" t="str">
        <x:v>Ammonite capital associated with David's war, Uriah's death, and the capture of the city.</x:v>
      </x:c>
      <x:c r="H448" s="231" t="n">
        <x:v>4</x:v>
      </x:c>
      <x:c r="I448" s="231" t="str">
        <x:v>4 — Major</x:v>
      </x:c>
      <x:c r="J448" s="231" t="str">
        <x:v>Exceptional</x:v>
      </x:c>
      <x:c r="K448" s="231" t="str">
        <x:v>Rare</x:v>
      </x:c>
      <x:c r="L448" s="231" t="str">
        <x:v>Maybe</x:v>
      </x:c>
      <x:c r="M448" s="231" t="str">
        <x:v>2 Samuel 11–12; 1 Chronicles 20 | Monarchy period | Shared canon</x:v>
      </x:c>
      <x:c r="N448" s="231" t="str">
        <x:v>David; Uriah; Joab; Bathsheba; Ammon</x:v>
      </x:c>
      <x:c r="O448" s="231" t="str">
        <x:v>Idea</x:v>
      </x:c>
      <x:c r="P448" s="231"/>
      <x:c r="Q448" s="231" t="str">
        <x:v>Deferred from the 100-card first-pass active set; reconsider in a later expansion/deep-catalog pass.</x:v>
      </x:c>
      <x:c r="R448" s="231"/>
      <x:c r="S448" s="231"/>
      <x:c r="T448" s="231"/>
      <x:c r="U448" s="205"/>
    </x:row>
    <x:row r="449" s="202" customFormat="1" ht="25.5" customHeight="1">
      <x:c r="A449" s="231" t="str">
        <x:v>Biblical Places</x:v>
      </x:c>
      <x:c r="B449" s="231" t="str">
        <x:v>BPL-096</x:v>
      </x:c>
      <x:c r="C449" s="231" t="str">
        <x:v>Geshur</x:v>
      </x:c>
      <x:c r="D449" s="231" t="str">
        <x:v>Scripture</x:v>
      </x:c>
      <x:c r="E449" s="231" t="str">
        <x:v>Biblical Places — Shared Canon</x:v>
      </x:c>
      <x:c r="F449" s="231" t="str">
        <x:v>Place</x:v>
      </x:c>
      <x:c r="G449" s="231" t="str">
        <x:v>Small Aramean kingdom connected with Absalom's maternal family and his exile after killing Amnon.</x:v>
      </x:c>
      <x:c r="H449" s="231" t="n">
        <x:v>2</x:v>
      </x:c>
      <x:c r="I449" s="231" t="str">
        <x:v>2 — Supporting</x:v>
      </x:c>
      <x:c r="J449" s="231" t="str">
        <x:v>High</x:v>
      </x:c>
      <x:c r="K449" s="231" t="str">
        <x:v>Common</x:v>
      </x:c>
      <x:c r="L449" s="231" t="str">
        <x:v>No</x:v>
      </x:c>
      <x:c r="M449" s="231" t="str">
        <x:v>2 Samuel 3:3; 13:37–38; 15:8 | Monarchy period | Shared canon</x:v>
      </x:c>
      <x:c r="N449" s="231" t="str">
        <x:v>Absalom; David; Tamar</x:v>
      </x:c>
      <x:c r="O449" s="231" t="str">
        <x:v>Idea</x:v>
      </x:c>
      <x:c r="P449" s="231"/>
      <x:c r="Q449" s="231" t="str">
        <x:v>Deferred from the 100-card first-pass active set; reconsider in a later expansion/deep-catalog pass.</x:v>
      </x:c>
      <x:c r="R449" s="231"/>
      <x:c r="S449" s="231"/>
      <x:c r="T449" s="231"/>
      <x:c r="U449" s="205"/>
    </x:row>
    <x:row r="450" s="202" customFormat="1" ht="25.5" customHeight="1">
      <x:c r="A450" s="231" t="str">
        <x:v>Biblical Places</x:v>
      </x:c>
      <x:c r="B450" s="231" t="str">
        <x:v>BPL-099</x:v>
      </x:c>
      <x:c r="C450" s="231" t="str">
        <x:v>Lebanon</x:v>
      </x:c>
      <x:c r="D450" s="231" t="str">
        <x:v>Scripture</x:v>
      </x:c>
      <x:c r="E450" s="231" t="str">
        <x:v>Biblical Places — Shared Canon</x:v>
      </x:c>
      <x:c r="F450" s="231" t="str">
        <x:v>Place</x:v>
      </x:c>
      <x:c r="G450" s="231" t="str">
        <x:v>Mountainous region famed for cedar forests used in royal and temple imagery throughout Scripture.</x:v>
      </x:c>
      <x:c r="H450" s="231" t="n">
        <x:v>3</x:v>
      </x:c>
      <x:c r="I450" s="231" t="str">
        <x:v>3 — Significant</x:v>
      </x:c>
      <x:c r="J450" s="231" t="str">
        <x:v>Exceptional</x:v>
      </x:c>
      <x:c r="K450" s="231" t="str">
        <x:v>Uncommon</x:v>
      </x:c>
      <x:c r="L450" s="231" t="str">
        <x:v>Maybe</x:v>
      </x:c>
      <x:c r="M450" s="231" t="str">
        <x:v>1 Kings 5; Psalms; Song of Songs; Ezekiel 31 | Multiple periods | Shared canon</x:v>
      </x:c>
      <x:c r="N450" s="231" t="str">
        <x:v>Solomon; Hiram; Temple; Cedars of Lebanon</x:v>
      </x:c>
      <x:c r="O450" s="231" t="str">
        <x:v>Idea</x:v>
      </x:c>
      <x:c r="P450" s="231"/>
      <x:c r="Q450" s="231" t="str">
        <x:v>Deferred from the 100-card first-pass active set; reconsider in a later expansion/deep-catalog pass.</x:v>
      </x:c>
      <x:c r="R450" s="231"/>
      <x:c r="S450" s="231"/>
      <x:c r="T450" s="231"/>
      <x:c r="U450" s="205"/>
    </x:row>
    <x:row r="451" s="202" customFormat="1" ht="25.5" customHeight="1">
      <x:c r="A451" s="231" t="str">
        <x:v>Biblical Places</x:v>
      </x:c>
      <x:c r="B451" s="231" t="str">
        <x:v>BPL-101</x:v>
      </x:c>
      <x:c r="C451" s="231" t="str">
        <x:v>Jezreel</x:v>
      </x:c>
      <x:c r="D451" s="231" t="str">
        <x:v>Scripture</x:v>
      </x:c>
      <x:c r="E451" s="231" t="str">
        <x:v>Biblical Places — Shared Canon</x:v>
      </x:c>
      <x:c r="F451" s="231" t="str">
        <x:v>Place</x:v>
      </x:c>
      <x:c r="G451" s="231" t="str">
        <x:v>Royal city associated with Ahab and Jezebel, Naboth's vineyard, and Jehu's bloody coup.</x:v>
      </x:c>
      <x:c r="H451" s="231" t="n">
        <x:v>4</x:v>
      </x:c>
      <x:c r="I451" s="231" t="str">
        <x:v>4 — Major</x:v>
      </x:c>
      <x:c r="J451" s="231" t="str">
        <x:v>Exceptional</x:v>
      </x:c>
      <x:c r="K451" s="231" t="str">
        <x:v>Rare</x:v>
      </x:c>
      <x:c r="L451" s="231" t="str">
        <x:v>Maybe</x:v>
      </x:c>
      <x:c r="M451" s="231" t="str">
        <x:v>1 Kings 18–21; 2 Kings 9–10 | Divided monarchy | Shared canon</x:v>
      </x:c>
      <x:c r="N451" s="231" t="str">
        <x:v>Ahab; Jezebel; Naboth; Jehu</x:v>
      </x:c>
      <x:c r="O451" s="231" t="str">
        <x:v>Idea</x:v>
      </x:c>
      <x:c r="P451" s="231"/>
      <x:c r="Q451" s="231" t="str">
        <x:v>Deferred from the 100-card first-pass active set; reconsider in a later expansion/deep-catalog pass.</x:v>
      </x:c>
      <x:c r="R451" s="231"/>
      <x:c r="S451" s="231"/>
      <x:c r="T451" s="231"/>
      <x:c r="U451" s="205"/>
    </x:row>
    <x:row r="452" s="202" customFormat="1" ht="25.5" customHeight="1">
      <x:c r="A452" s="231" t="str">
        <x:v>Biblical Places</x:v>
      </x:c>
      <x:c r="B452" s="231" t="str">
        <x:v>BPL-105</x:v>
      </x:c>
      <x:c r="C452" s="231" t="str">
        <x:v>Abel-meholah</x:v>
      </x:c>
      <x:c r="D452" s="231" t="str">
        <x:v>Scripture</x:v>
      </x:c>
      <x:c r="E452" s="231" t="str">
        <x:v>Biblical Places — Shared Canon</x:v>
      </x:c>
      <x:c r="F452" s="231" t="str">
        <x:v>Place</x:v>
      </x:c>
      <x:c r="G452" s="231" t="str">
        <x:v>Home region of Elisha, where Elijah calls him from the plow.</x:v>
      </x:c>
      <x:c r="H452" s="231" t="n">
        <x:v>3</x:v>
      </x:c>
      <x:c r="I452" s="231" t="str">
        <x:v>3 — Significant</x:v>
      </x:c>
      <x:c r="J452" s="231" t="str">
        <x:v>High</x:v>
      </x:c>
      <x:c r="K452" s="231" t="str">
        <x:v>Uncommon</x:v>
      </x:c>
      <x:c r="L452" s="231" t="str">
        <x:v>Maybe</x:v>
      </x:c>
      <x:c r="M452" s="231" t="str">
        <x:v>1 Kings 19:16–21 | Divided monarchy | Shared canon</x:v>
      </x:c>
      <x:c r="N452" s="231" t="str">
        <x:v>Elijah; Elisha; Calling of Elisha</x:v>
      </x:c>
      <x:c r="O452" s="231" t="str">
        <x:v>Idea</x:v>
      </x:c>
      <x:c r="P452" s="231"/>
      <x:c r="Q452" s="231" t="str">
        <x:v>Deferred from the 100-card first-pass active set; reconsider in a later expansion/deep-catalog pass.</x:v>
      </x:c>
      <x:c r="R452" s="231"/>
      <x:c r="S452" s="231"/>
      <x:c r="T452" s="231"/>
      <x:c r="U452" s="205"/>
    </x:row>
    <x:row r="453" s="202" customFormat="1" ht="25.5" customHeight="1">
      <x:c r="A453" s="231" t="str">
        <x:v>Biblical Places</x:v>
      </x:c>
      <x:c r="B453" s="231" t="str">
        <x:v>BPL-106</x:v>
      </x:c>
      <x:c r="C453" s="231" t="str">
        <x:v>Ramoth-gilead</x:v>
      </x:c>
      <x:c r="D453" s="231" t="str">
        <x:v>Scripture</x:v>
      </x:c>
      <x:c r="E453" s="231" t="str">
        <x:v>Biblical Places — Shared Canon</x:v>
      </x:c>
      <x:c r="F453" s="231" t="str">
        <x:v>Place</x:v>
      </x:c>
      <x:c r="G453" s="231" t="str">
        <x:v>Strategic Transjordan city repeatedly contested in the monarchy narratives and site of Ahab's fatal battle.</x:v>
      </x:c>
      <x:c r="H453" s="231" t="n">
        <x:v>4</x:v>
      </x:c>
      <x:c r="I453" s="231" t="str">
        <x:v>4 — Major</x:v>
      </x:c>
      <x:c r="J453" s="231" t="str">
        <x:v>Exceptional</x:v>
      </x:c>
      <x:c r="K453" s="231" t="str">
        <x:v>Rare</x:v>
      </x:c>
      <x:c r="L453" s="231" t="str">
        <x:v>Maybe</x:v>
      </x:c>
      <x:c r="M453" s="231" t="str">
        <x:v>1 Kings 22; 2 Kings 8–9 | Divided monarchy | Shared canon</x:v>
      </x:c>
      <x:c r="N453" s="231" t="str">
        <x:v>Ahab; Jehoshaphat; Jehu; Gilead</x:v>
      </x:c>
      <x:c r="O453" s="231" t="str">
        <x:v>Idea</x:v>
      </x:c>
      <x:c r="P453" s="231"/>
      <x:c r="Q453" s="231" t="str">
        <x:v>Deferred from the 100-card first-pass active set; reconsider in a later expansion/deep-catalog pass.</x:v>
      </x:c>
      <x:c r="R453" s="231"/>
      <x:c r="S453" s="231"/>
      <x:c r="T453" s="231"/>
      <x:c r="U453" s="205"/>
    </x:row>
    <x:row r="454" s="202" customFormat="1" ht="25.5" customHeight="1">
      <x:c r="A454" s="231" t="str">
        <x:v>Biblical Places</x:v>
      </x:c>
      <x:c r="B454" s="231" t="str">
        <x:v>BPL-113</x:v>
      </x:c>
      <x:c r="C454" s="231" t="str">
        <x:v>Gezer</x:v>
      </x:c>
      <x:c r="D454" s="231" t="str">
        <x:v>Scripture</x:v>
      </x:c>
      <x:c r="E454" s="231" t="str">
        <x:v>Biblical Places — Shared Canon</x:v>
      </x:c>
      <x:c r="F454" s="231" t="str">
        <x:v>Place</x:v>
      </x:c>
      <x:c r="G454" s="231" t="str">
        <x:v>Important Canaanite and Solomonic city associated with conquest-era and royal building narratives.</x:v>
      </x:c>
      <x:c r="H454" s="231" t="n">
        <x:v>3</x:v>
      </x:c>
      <x:c r="I454" s="231" t="str">
        <x:v>3 — Significant</x:v>
      </x:c>
      <x:c r="J454" s="231" t="str">
        <x:v>High</x:v>
      </x:c>
      <x:c r="K454" s="231" t="str">
        <x:v>Uncommon</x:v>
      </x:c>
      <x:c r="L454" s="231" t="str">
        <x:v>Maybe</x:v>
      </x:c>
      <x:c r="M454" s="231" t="str">
        <x:v>Joshua 10:33; 1 Kings 9:15–17 | Conquest and monarchy | Shared canon</x:v>
      </x:c>
      <x:c r="N454" s="231" t="str">
        <x:v>Solomon; Pharaoh's Daughter; Megiddo; Hazor</x:v>
      </x:c>
      <x:c r="O454" s="231" t="str">
        <x:v>Idea</x:v>
      </x:c>
      <x:c r="P454" s="231"/>
      <x:c r="Q454" s="231" t="str">
        <x:v>Deferred from the 100-card first-pass active set; reconsider in a later expansion/deep-catalog pass.</x:v>
      </x:c>
      <x:c r="R454" s="231"/>
      <x:c r="S454" s="231"/>
      <x:c r="T454" s="231"/>
      <x:c r="U454" s="205"/>
    </x:row>
    <x:row r="455" s="202" customFormat="1" ht="25.5" customHeight="1">
      <x:c r="A455" s="231" t="str">
        <x:v>Biblical Places</x:v>
      </x:c>
      <x:c r="B455" s="231" t="str">
        <x:v>BPL-114</x:v>
      </x:c>
      <x:c r="C455" s="231" t="str">
        <x:v>Gihon Spring</x:v>
      </x:c>
      <x:c r="D455" s="231" t="str">
        <x:v>Scripture</x:v>
      </x:c>
      <x:c r="E455" s="231" t="str">
        <x:v>Biblical Places — Shared Canon</x:v>
      </x:c>
      <x:c r="F455" s="231" t="str">
        <x:v>Place</x:v>
      </x:c>
      <x:c r="G455" s="231" t="str">
        <x:v>Jerusalem's vital water source, associated with Solomon's anointing and the city's waterworks.</x:v>
      </x:c>
      <x:c r="H455" s="231" t="n">
        <x:v>4</x:v>
      </x:c>
      <x:c r="I455" s="231" t="str">
        <x:v>4 — Major</x:v>
      </x:c>
      <x:c r="J455" s="231" t="str">
        <x:v>Exceptional</x:v>
      </x:c>
      <x:c r="K455" s="231" t="str">
        <x:v>Rare</x:v>
      </x:c>
      <x:c r="L455" s="231" t="str">
        <x:v>Maybe</x:v>
      </x:c>
      <x:c r="M455" s="231" t="str">
        <x:v>1 Kings 1:33–45; 2 Chronicles 32:30 | Monarchy | Shared canon</x:v>
      </x:c>
      <x:c r="N455" s="231" t="str">
        <x:v>Solomon; David; Hezekiah; Jerusalem</x:v>
      </x:c>
      <x:c r="O455" s="231" t="str">
        <x:v>Idea</x:v>
      </x:c>
      <x:c r="P455" s="231"/>
      <x:c r="Q455" s="231" t="str">
        <x:v>Deferred from the 100-card first-pass active set; reconsider in a later expansion/deep-catalog pass.</x:v>
      </x:c>
      <x:c r="R455" s="231"/>
      <x:c r="S455" s="231"/>
      <x:c r="T455" s="231"/>
      <x:c r="U455" s="205"/>
    </x:row>
    <x:row r="456" s="202" customFormat="1" ht="25.5" customHeight="1">
      <x:c r="A456" s="231" t="str">
        <x:v>Biblical Places</x:v>
      </x:c>
      <x:c r="B456" s="231" t="str">
        <x:v>BPL-115</x:v>
      </x:c>
      <x:c r="C456" s="231" t="str">
        <x:v>Hezekiah's Tunnel</x:v>
      </x:c>
      <x:c r="D456" s="231" t="str">
        <x:v>Scripture</x:v>
      </x:c>
      <x:c r="E456" s="231" t="str">
        <x:v>Biblical Places — Shared Canon</x:v>
      </x:c>
      <x:c r="F456" s="231" t="str">
        <x:v>Place</x:v>
      </x:c>
      <x:c r="G456" s="231" t="str">
        <x:v>Engineered water tunnel linked with Jerusalem's preparations during the Assyrian threat.</x:v>
      </x:c>
      <x:c r="H456" s="231" t="n">
        <x:v>3</x:v>
      </x:c>
      <x:c r="I456" s="231" t="str">
        <x:v>3 — Significant</x:v>
      </x:c>
      <x:c r="J456" s="231" t="str">
        <x:v>Exceptional</x:v>
      </x:c>
      <x:c r="K456" s="231" t="str">
        <x:v>Rare</x:v>
      </x:c>
      <x:c r="L456" s="231" t="str">
        <x:v>Maybe</x:v>
      </x:c>
      <x:c r="M456" s="231" t="str">
        <x:v>2 Kings 20:20; 2 Chronicles 32:30 | Assyrian period | Shared canon</x:v>
      </x:c>
      <x:c r="N456" s="231" t="str">
        <x:v>Hezekiah; Gihon Spring; Jerusalem; Siloam</x:v>
      </x:c>
      <x:c r="O456" s="231" t="str">
        <x:v>Idea</x:v>
      </x:c>
      <x:c r="P456" s="231" t="str">
        <x:v>The surviving tunnel is strongly associated with Hezekiah's waterworks; exact identification details should be handled carefully in educational copy.</x:v>
      </x:c>
      <x:c r="Q456" s="231" t="str">
        <x:v>Deferred from the 100-card first-pass active set; reconsider in a later expansion/deep-catalog pass.</x:v>
      </x:c>
      <x:c r="R456" s="231"/>
      <x:c r="S456" s="231"/>
      <x:c r="T456" s="231"/>
      <x:c r="U456" s="205"/>
    </x:row>
    <x:row r="457" s="202" customFormat="1" ht="25.5" customHeight="1">
      <x:c r="A457" s="231" t="str">
        <x:v>Biblical Places</x:v>
      </x:c>
      <x:c r="B457" s="231" t="str">
        <x:v>BPL-116</x:v>
      </x:c>
      <x:c r="C457" s="231" t="str">
        <x:v>Valley of Hinnom</x:v>
      </x:c>
      <x:c r="D457" s="231" t="str">
        <x:v>Scripture</x:v>
      </x:c>
      <x:c r="E457" s="231" t="str">
        <x:v>Biblical Places — Shared Canon</x:v>
      </x:c>
      <x:c r="F457" s="231" t="str">
        <x:v>Place</x:v>
      </x:c>
      <x:c r="G457" s="231" t="str">
        <x:v>Valley south/west of Jerusalem associated with child sacrifice, Josiah's reforms, prophetic judgment, and later Gehenna imagery.</x:v>
      </x:c>
      <x:c r="H457" s="231" t="n">
        <x:v>4</x:v>
      </x:c>
      <x:c r="I457" s="231" t="str">
        <x:v>4 — Major</x:v>
      </x:c>
      <x:c r="J457" s="231" t="str">
        <x:v>Exceptional</x:v>
      </x:c>
      <x:c r="K457" s="231" t="str">
        <x:v>Rare</x:v>
      </x:c>
      <x:c r="L457" s="231" t="str">
        <x:v>Maybe</x:v>
      </x:c>
      <x:c r="M457" s="231" t="str">
        <x:v>2 Kings 23:10; Jeremiah 7:31–32; 19 | Monarchy and prophetic periods | Shared canon</x:v>
      </x:c>
      <x:c r="N457" s="231" t="str">
        <x:v>Josiah; Jeremiah; Topheth; Jerusalem</x:v>
      </x:c>
      <x:c r="O457" s="231" t="str">
        <x:v>Idea</x:v>
      </x:c>
      <x:c r="P457" s="231"/>
      <x:c r="Q457" s="231" t="str">
        <x:v>Deferred from the 100-card first-pass active set; reconsider in a later expansion/deep-catalog pass.</x:v>
      </x:c>
      <x:c r="R457" s="231"/>
      <x:c r="S457" s="231"/>
      <x:c r="T457" s="231"/>
      <x:c r="U457" s="205"/>
    </x:row>
    <x:row r="458" s="202" customFormat="1" ht="25.5" customHeight="1">
      <x:c r="A458" s="231" t="str">
        <x:v>Biblical Places</x:v>
      </x:c>
      <x:c r="B458" s="231" t="str">
        <x:v>BPL-117</x:v>
      </x:c>
      <x:c r="C458" s="231" t="str">
        <x:v>Tekoa</x:v>
      </x:c>
      <x:c r="D458" s="231" t="str">
        <x:v>Scripture</x:v>
      </x:c>
      <x:c r="E458" s="231" t="str">
        <x:v>Biblical Places — Shared Canon</x:v>
      </x:c>
      <x:c r="F458" s="231" t="str">
        <x:v>Place</x:v>
      </x:c>
      <x:c r="G458" s="231" t="str">
        <x:v>Judahite town associated with the prophet Amos and the wise woman used in Joab's strategy toward David.</x:v>
      </x:c>
      <x:c r="H458" s="231" t="n">
        <x:v>3</x:v>
      </x:c>
      <x:c r="I458" s="231" t="str">
        <x:v>3 — Significant</x:v>
      </x:c>
      <x:c r="J458" s="231" t="str">
        <x:v>High</x:v>
      </x:c>
      <x:c r="K458" s="231" t="str">
        <x:v>Uncommon</x:v>
      </x:c>
      <x:c r="L458" s="231" t="str">
        <x:v>Maybe</x:v>
      </x:c>
      <x:c r="M458" s="231" t="str">
        <x:v>2 Samuel 14; Amos 1:1 | Monarchy and prophets | Shared canon</x:v>
      </x:c>
      <x:c r="N458" s="231" t="str">
        <x:v>Amos; David; Joab</x:v>
      </x:c>
      <x:c r="O458" s="231" t="str">
        <x:v>Idea</x:v>
      </x:c>
      <x:c r="P458" s="231"/>
      <x:c r="Q458" s="231" t="str">
        <x:v>Deferred from the 100-card first-pass active set; reconsider in a later expansion/deep-catalog pass.</x:v>
      </x:c>
      <x:c r="R458" s="231"/>
      <x:c r="S458" s="231"/>
      <x:c r="T458" s="231"/>
      <x:c r="U458" s="205"/>
    </x:row>
    <x:row r="459" s="202" customFormat="1" ht="25.5" customHeight="1">
      <x:c r="A459" s="231" t="str">
        <x:v>Biblical Places</x:v>
      </x:c>
      <x:c r="B459" s="231" t="str">
        <x:v>BPL-118</x:v>
      </x:c>
      <x:c r="C459" s="231" t="str">
        <x:v>Anathoth</x:v>
      </x:c>
      <x:c r="D459" s="231" t="str">
        <x:v>Scripture</x:v>
      </x:c>
      <x:c r="E459" s="231" t="str">
        <x:v>Biblical Places — Shared Canon</x:v>
      </x:c>
      <x:c r="F459" s="231" t="str">
        <x:v>Place</x:v>
      </x:c>
      <x:c r="G459" s="231" t="str">
        <x:v>Priestly town near Jerusalem and hometown of Jeremiah.</x:v>
      </x:c>
      <x:c r="H459" s="231" t="n">
        <x:v>3</x:v>
      </x:c>
      <x:c r="I459" s="231" t="str">
        <x:v>3 — Significant</x:v>
      </x:c>
      <x:c r="J459" s="231" t="str">
        <x:v>High</x:v>
      </x:c>
      <x:c r="K459" s="231" t="str">
        <x:v>Uncommon</x:v>
      </x:c>
      <x:c r="L459" s="231" t="str">
        <x:v>Maybe</x:v>
      </x:c>
      <x:c r="M459" s="231" t="str">
        <x:v>Joshua 21:18; Jeremiah 1:1; 32 | Monarchy/exile | Shared canon</x:v>
      </x:c>
      <x:c r="N459" s="231" t="str">
        <x:v>Jeremiah; Abiathar; Jerusalem</x:v>
      </x:c>
      <x:c r="O459" s="231" t="str">
        <x:v>Idea</x:v>
      </x:c>
      <x:c r="P459" s="231"/>
      <x:c r="Q459" s="231" t="str">
        <x:v>Deferred from the 100-card first-pass active set; reconsider in a later expansion/deep-catalog pass.</x:v>
      </x:c>
      <x:c r="R459" s="231"/>
      <x:c r="S459" s="231"/>
      <x:c r="T459" s="231"/>
      <x:c r="U459" s="205"/>
    </x:row>
    <x:row r="460" s="202" customFormat="1" ht="25.5" customHeight="1">
      <x:c r="A460" s="231" t="str">
        <x:v>Biblical Places</x:v>
      </x:c>
      <x:c r="B460" s="231" t="str">
        <x:v>BPL-119</x:v>
      </x:c>
      <x:c r="C460" s="231" t="str">
        <x:v>Riblah</x:v>
      </x:c>
      <x:c r="D460" s="231" t="str">
        <x:v>Scripture</x:v>
      </x:c>
      <x:c r="E460" s="231" t="str">
        <x:v>Biblical Places — Shared Canon</x:v>
      </x:c>
      <x:c r="F460" s="231" t="str">
        <x:v>Place</x:v>
      </x:c>
      <x:c r="G460" s="231" t="str">
        <x:v>Syrian-region city used as an imperial headquarters where Judah's final kings and leaders face judgment after Jerusalem's fall.</x:v>
      </x:c>
      <x:c r="H460" s="231" t="n">
        <x:v>3</x:v>
      </x:c>
      <x:c r="I460" s="231" t="str">
        <x:v>3 — Significant</x:v>
      </x:c>
      <x:c r="J460" s="231" t="str">
        <x:v>High</x:v>
      </x:c>
      <x:c r="K460" s="231" t="str">
        <x:v>Uncommon</x:v>
      </x:c>
      <x:c r="L460" s="231" t="str">
        <x:v>No</x:v>
      </x:c>
      <x:c r="M460" s="231" t="str">
        <x:v>2 Kings 23:33; 25:6–21; Jeremiah 39, 52 | Late monarchy | Shared canon</x:v>
      </x:c>
      <x:c r="N460" s="231" t="str">
        <x:v>Zedekiah; Nebuchadnezzar; Fall of Jerusalem</x:v>
      </x:c>
      <x:c r="O460" s="231" t="str">
        <x:v>Idea</x:v>
      </x:c>
      <x:c r="P460" s="231"/>
      <x:c r="Q460" s="231" t="str">
        <x:v>Deferred from the 100-card first-pass active set; reconsider in a later expansion/deep-catalog pass.</x:v>
      </x:c>
      <x:c r="R460" s="231"/>
      <x:c r="S460" s="231"/>
      <x:c r="T460" s="231"/>
      <x:c r="U460" s="205"/>
    </x:row>
    <x:row r="461" s="202" customFormat="1" ht="25.5" customHeight="1">
      <x:c r="A461" s="231" t="str">
        <x:v>Biblical Places</x:v>
      </x:c>
      <x:c r="B461" s="231" t="str">
        <x:v>BPL-121</x:v>
      </x:c>
      <x:c r="C461" s="231" t="str">
        <x:v>The Kebar Canal</x:v>
      </x:c>
      <x:c r="D461" s="231" t="str">
        <x:v>Scripture</x:v>
      </x:c>
      <x:c r="E461" s="231" t="str">
        <x:v>Biblical Places — Shared Canon</x:v>
      </x:c>
      <x:c r="F461" s="231" t="str">
        <x:v>Place</x:v>
      </x:c>
      <x:c r="G461" s="231" t="str">
        <x:v>Waterway in Babylonia where Ezekiel receives major visions among the exiles.</x:v>
      </x:c>
      <x:c r="H461" s="231" t="n">
        <x:v>4</x:v>
      </x:c>
      <x:c r="I461" s="231" t="str">
        <x:v>4 — Major</x:v>
      </x:c>
      <x:c r="J461" s="231" t="str">
        <x:v>Exceptional</x:v>
      </x:c>
      <x:c r="K461" s="231" t="str">
        <x:v>Rare</x:v>
      </x:c>
      <x:c r="L461" s="231" t="str">
        <x:v>Maybe</x:v>
      </x:c>
      <x:c r="M461" s="231" t="str">
        <x:v>Ezekiel 1:1–3; 3:15; 10:15 | Babylonian exile | Shared canon</x:v>
      </x:c>
      <x:c r="N461" s="231" t="str">
        <x:v>Ezekiel; Exiles; Vision of God's Glory</x:v>
      </x:c>
      <x:c r="O461" s="231" t="str">
        <x:v>Idea</x:v>
      </x:c>
      <x:c r="P461" s="231"/>
      <x:c r="Q461" s="231" t="str">
        <x:v>Deferred from the 100-card first-pass active set; reconsider in a later expansion/deep-catalog pass.</x:v>
      </x:c>
      <x:c r="R461" s="231"/>
      <x:c r="S461" s="231"/>
      <x:c r="T461" s="231"/>
      <x:c r="U461" s="205"/>
    </x:row>
    <x:row r="462" s="202" customFormat="1" ht="25.5" customHeight="1">
      <x:c r="A462" s="231" t="str">
        <x:v>Biblical Places</x:v>
      </x:c>
      <x:c r="B462" s="231" t="str">
        <x:v>BPL-124</x:v>
      </x:c>
      <x:c r="C462" s="231" t="str">
        <x:v>Media</x:v>
      </x:c>
      <x:c r="D462" s="231" t="str">
        <x:v>Scripture</x:v>
      </x:c>
      <x:c r="E462" s="231" t="str">
        <x:v>Biblical Places — Shared Canon</x:v>
      </x:c>
      <x:c r="F462" s="231" t="str">
        <x:v>Place</x:v>
      </x:c>
      <x:c r="G462" s="231" t="str">
        <x:v>Region and imperial partner frequently named with Persia in Daniel and Esther.</x:v>
      </x:c>
      <x:c r="H462" s="231" t="n">
        <x:v>3</x:v>
      </x:c>
      <x:c r="I462" s="231" t="str">
        <x:v>3 — Significant</x:v>
      </x:c>
      <x:c r="J462" s="231" t="str">
        <x:v>High</x:v>
      </x:c>
      <x:c r="K462" s="231" t="str">
        <x:v>Uncommon</x:v>
      </x:c>
      <x:c r="L462" s="231" t="str">
        <x:v>No</x:v>
      </x:c>
      <x:c r="M462" s="231" t="str">
        <x:v>Daniel 5–8; Esther 1:3, 14, 18 | Exile/Persian period | Shared canon</x:v>
      </x:c>
      <x:c r="N462" s="231" t="str">
        <x:v>Persia; Daniel; Darius; Esther</x:v>
      </x:c>
      <x:c r="O462" s="231" t="str">
        <x:v>Idea</x:v>
      </x:c>
      <x:c r="P462" s="231"/>
      <x:c r="Q462" s="231" t="str">
        <x:v>Deferred from the 100-card first-pass active set; reconsider in a later expansion/deep-catalog pass.</x:v>
      </x:c>
      <x:c r="R462" s="231"/>
      <x:c r="S462" s="231"/>
      <x:c r="T462" s="231"/>
      <x:c r="U462" s="205"/>
    </x:row>
    <x:row r="463" s="202" customFormat="1" ht="25.5" customHeight="1">
      <x:c r="A463" s="231" t="str">
        <x:v>Biblical Places</x:v>
      </x:c>
      <x:c r="B463" s="231" t="str">
        <x:v>BPL-125</x:v>
      </x:c>
      <x:c r="C463" s="231" t="str">
        <x:v>Tarshish</x:v>
      </x:c>
      <x:c r="D463" s="231" t="str">
        <x:v>Scripture</x:v>
      </x:c>
      <x:c r="E463" s="231" t="str">
        <x:v>Biblical Places — Shared Canon</x:v>
      </x:c>
      <x:c r="F463" s="231" t="str">
        <x:v>Place</x:v>
      </x:c>
      <x:c r="G463" s="231" t="str">
        <x:v>Distant destination Jonah attempts to reach instead of Nineveh; also a biblical byword for maritime trade.</x:v>
      </x:c>
      <x:c r="H463" s="231" t="n">
        <x:v>3</x:v>
      </x:c>
      <x:c r="I463" s="231" t="str">
        <x:v>3 — Significant</x:v>
      </x:c>
      <x:c r="J463" s="231" t="str">
        <x:v>Exceptional</x:v>
      </x:c>
      <x:c r="K463" s="231" t="str">
        <x:v>Uncommon</x:v>
      </x:c>
      <x:c r="L463" s="231" t="str">
        <x:v>Maybe</x:v>
      </x:c>
      <x:c r="M463" s="231" t="str">
        <x:v>1 Kings 10:22; Jonah 1:3; Isaiah 23 | Monarchy/prophets | Shared canon</x:v>
      </x:c>
      <x:c r="N463" s="231" t="str">
        <x:v>Jonah; Joppa; Nineveh; Ships of Tarshish</x:v>
      </x:c>
      <x:c r="O463" s="231" t="str">
        <x:v>Idea</x:v>
      </x:c>
      <x:c r="P463" s="231" t="str">
        <x:v>The precise historical location meant by Tarshish remains debated.</x:v>
      </x:c>
      <x:c r="Q463" s="231" t="str">
        <x:v>Deferred from the 100-card first-pass active set; reconsider in a later expansion/deep-catalog pass.</x:v>
      </x:c>
      <x:c r="R463" s="231"/>
      <x:c r="S463" s="231"/>
      <x:c r="T463" s="231"/>
      <x:c r="U463" s="205"/>
    </x:row>
    <x:row r="464" s="202" customFormat="1" ht="25.5" customHeight="1">
      <x:c r="A464" s="231" t="str">
        <x:v>Biblical Places</x:v>
      </x:c>
      <x:c r="B464" s="231" t="str">
        <x:v>BPL-129</x:v>
      </x:c>
      <x:c r="C464" s="231" t="str">
        <x:v>Samaria Region</x:v>
      </x:c>
      <x:c r="D464" s="231" t="str">
        <x:v>Scripture</x:v>
      </x:c>
      <x:c r="E464" s="231" t="str">
        <x:v>Biblical Places — Shared Canon</x:v>
      </x:c>
      <x:c r="F464" s="231" t="str">
        <x:v>Place</x:v>
      </x:c>
      <x:c r="G464" s="231" t="str">
        <x:v>Central region between Judea and Galilee, important to Jesus' ministry and the gospel's expansion in Acts.</x:v>
      </x:c>
      <x:c r="H464" s="231" t="n">
        <x:v>4</x:v>
      </x:c>
      <x:c r="I464" s="231" t="str">
        <x:v>4 — Major</x:v>
      </x:c>
      <x:c r="J464" s="231" t="str">
        <x:v>Exceptional</x:v>
      </x:c>
      <x:c r="K464" s="231" t="str">
        <x:v>Rare</x:v>
      </x:c>
      <x:c r="L464" s="231" t="str">
        <x:v>Maybe</x:v>
      </x:c>
      <x:c r="M464" s="231" t="str">
        <x:v>John 4; Luke 9–10; Acts 8 | First century | Shared canon</x:v>
      </x:c>
      <x:c r="N464" s="231" t="str">
        <x:v>Samaritan Woman; Philip; Good Samaritan; Sychar</x:v>
      </x:c>
      <x:c r="O464" s="231" t="str">
        <x:v>Idea</x:v>
      </x:c>
      <x:c r="P464" s="231"/>
      <x:c r="Q464" s="231" t="str">
        <x:v>Deferred from the 100-card first-pass active set; reconsider in a later expansion/deep-catalog pass.</x:v>
      </x:c>
      <x:c r="R464" s="231"/>
      <x:c r="S464" s="231"/>
      <x:c r="T464" s="231"/>
      <x:c r="U464" s="205"/>
    </x:row>
    <x:row r="465" s="202" customFormat="1" ht="25.5" customHeight="1">
      <x:c r="A465" s="231" t="str">
        <x:v>Biblical Places</x:v>
      </x:c>
      <x:c r="B465" s="231" t="str">
        <x:v>BPL-136</x:v>
      </x:c>
      <x:c r="C465" s="231" t="str">
        <x:v>Bethphage</x:v>
      </x:c>
      <x:c r="D465" s="231" t="str">
        <x:v>Scripture</x:v>
      </x:c>
      <x:c r="E465" s="231" t="str">
        <x:v>Biblical Places — Shared Canon</x:v>
      </x:c>
      <x:c r="F465" s="231" t="str">
        <x:v>Place</x:v>
      </x:c>
      <x:c r="G465" s="231" t="str">
        <x:v>Village on the Mount of Olives associated with preparations for Jesus' triumphal entry.</x:v>
      </x:c>
      <x:c r="H465" s="231" t="n">
        <x:v>3</x:v>
      </x:c>
      <x:c r="I465" s="231" t="str">
        <x:v>3 — Significant</x:v>
      </x:c>
      <x:c r="J465" s="231" t="str">
        <x:v>High</x:v>
      </x:c>
      <x:c r="K465" s="231" t="str">
        <x:v>Uncommon</x:v>
      </x:c>
      <x:c r="L465" s="231" t="str">
        <x:v>Maybe</x:v>
      </x:c>
      <x:c r="M465" s="231" t="str">
        <x:v>Matthew 21:1; Mark 11:1; Luke 19:29 | First century | Shared canon</x:v>
      </x:c>
      <x:c r="N465" s="231" t="str">
        <x:v>Triumphal Entry; Bethany; Mount of Olives</x:v>
      </x:c>
      <x:c r="O465" s="231" t="str">
        <x:v>Idea</x:v>
      </x:c>
      <x:c r="P465" s="231"/>
      <x:c r="Q465" s="231" t="str">
        <x:v>Deferred from the 100-card first-pass active set; reconsider in a later expansion/deep-catalog pass.</x:v>
      </x:c>
      <x:c r="R465" s="231"/>
      <x:c r="S465" s="231"/>
      <x:c r="T465" s="231"/>
      <x:c r="U465" s="205"/>
    </x:row>
    <x:row r="466" s="202" customFormat="1" ht="25.5" customHeight="1">
      <x:c r="A466" s="231" t="str">
        <x:v>Biblical Places</x:v>
      </x:c>
      <x:c r="B466" s="231" t="str">
        <x:v>BPL-143</x:v>
      </x:c>
      <x:c r="C466" s="231" t="str">
        <x:v>Pool of Bethesda</x:v>
      </x:c>
      <x:c r="D466" s="231" t="str">
        <x:v>Scripture</x:v>
      </x:c>
      <x:c r="E466" s="231" t="str">
        <x:v>Biblical Places — Shared Canon</x:v>
      </x:c>
      <x:c r="F466" s="231" t="str">
        <x:v>Place</x:v>
      </x:c>
      <x:c r="G466" s="231" t="str">
        <x:v>Jerusalem pool where Jesus heals a man who had been ill for many years.</x:v>
      </x:c>
      <x:c r="H466" s="231" t="n">
        <x:v>3</x:v>
      </x:c>
      <x:c r="I466" s="231" t="str">
        <x:v>3 — Significant</x:v>
      </x:c>
      <x:c r="J466" s="231" t="str">
        <x:v>Exceptional</x:v>
      </x:c>
      <x:c r="K466" s="231" t="str">
        <x:v>Uncommon</x:v>
      </x:c>
      <x:c r="L466" s="231" t="str">
        <x:v>Maybe</x:v>
      </x:c>
      <x:c r="M466" s="231" t="str">
        <x:v>John 5:1–15 | First century | Shared canon</x:v>
      </x:c>
      <x:c r="N466" s="231" t="str">
        <x:v>Jesus Christ; Jerusalem; Healing at Bethesda</x:v>
      </x:c>
      <x:c r="O466" s="231" t="str">
        <x:v>Idea</x:v>
      </x:c>
      <x:c r="P466" s="231"/>
      <x:c r="Q466" s="231" t="str">
        <x:v>Deferred from the 100-card first-pass active set; reconsider in a later expansion/deep-catalog pass.</x:v>
      </x:c>
      <x:c r="R466" s="231"/>
      <x:c r="S466" s="231"/>
      <x:c r="T466" s="231"/>
      <x:c r="U466" s="205"/>
    </x:row>
    <x:row r="467" s="202" customFormat="1" ht="25.5" customHeight="1">
      <x:c r="A467" s="231" t="str">
        <x:v>Biblical Places</x:v>
      </x:c>
      <x:c r="B467" s="231" t="str">
        <x:v>BPL-149</x:v>
      </x:c>
      <x:c r="C467" s="231" t="str">
        <x:v>Chorazin</x:v>
      </x:c>
      <x:c r="D467" s="231" t="str">
        <x:v>Scripture</x:v>
      </x:c>
      <x:c r="E467" s="231" t="str">
        <x:v>Biblical Places — Shared Canon</x:v>
      </x:c>
      <x:c r="F467" s="231" t="str">
        <x:v>Place</x:v>
      </x:c>
      <x:c r="G467" s="231" t="str">
        <x:v>Galilean town rebuked by Jesus alongside Bethsaida and Capernaum for failing to repent despite mighty works.</x:v>
      </x:c>
      <x:c r="H467" s="231" t="n">
        <x:v>3</x:v>
      </x:c>
      <x:c r="I467" s="231" t="str">
        <x:v>3 — Significant</x:v>
      </x:c>
      <x:c r="J467" s="231" t="str">
        <x:v>High</x:v>
      </x:c>
      <x:c r="K467" s="231" t="str">
        <x:v>Uncommon</x:v>
      </x:c>
      <x:c r="L467" s="231" t="str">
        <x:v>No</x:v>
      </x:c>
      <x:c r="M467" s="231" t="str">
        <x:v>Matthew 11:21; Luke 10:13 | First century | Shared canon</x:v>
      </x:c>
      <x:c r="N467" s="231" t="str">
        <x:v>Jesus Christ; Bethsaida; Capernaum</x:v>
      </x:c>
      <x:c r="O467" s="231" t="str">
        <x:v>Idea</x:v>
      </x:c>
      <x:c r="P467" s="231"/>
      <x:c r="Q467" s="231" t="str">
        <x:v>Deferred from the 100-card first-pass active set; reconsider in a later expansion/deep-catalog pass.</x:v>
      </x:c>
      <x:c r="R467" s="231"/>
      <x:c r="S467" s="231"/>
      <x:c r="T467" s="231"/>
      <x:c r="U467" s="205"/>
    </x:row>
    <x:row r="468" s="202" customFormat="1" ht="25.5" customHeight="1">
      <x:c r="A468" s="231" t="str">
        <x:v>Biblical Places</x:v>
      </x:c>
      <x:c r="B468" s="231" t="str">
        <x:v>BPL-150</x:v>
      </x:c>
      <x:c r="C468" s="231" t="str">
        <x:v>Nain</x:v>
      </x:c>
      <x:c r="D468" s="231" t="str">
        <x:v>Scripture</x:v>
      </x:c>
      <x:c r="E468" s="231" t="str">
        <x:v>Biblical Places — Shared Canon</x:v>
      </x:c>
      <x:c r="F468" s="231" t="str">
        <x:v>Place</x:v>
      </x:c>
      <x:c r="G468" s="231" t="str">
        <x:v>Galilean town where Jesus raises a widow's son.</x:v>
      </x:c>
      <x:c r="H468" s="231" t="n">
        <x:v>3</x:v>
      </x:c>
      <x:c r="I468" s="231" t="str">
        <x:v>3 — Significant</x:v>
      </x:c>
      <x:c r="J468" s="231" t="str">
        <x:v>Exceptional</x:v>
      </x:c>
      <x:c r="K468" s="231" t="str">
        <x:v>Uncommon</x:v>
      </x:c>
      <x:c r="L468" s="231" t="str">
        <x:v>Maybe</x:v>
      </x:c>
      <x:c r="M468" s="231" t="str">
        <x:v>Luke 7:11–17 | First century | Shared canon</x:v>
      </x:c>
      <x:c r="N468" s="231" t="str">
        <x:v>Jesus Christ; Widow of Nain; Raising of the Widow's Son</x:v>
      </x:c>
      <x:c r="O468" s="231" t="str">
        <x:v>Idea</x:v>
      </x:c>
      <x:c r="P468" s="231"/>
      <x:c r="Q468" s="231" t="str">
        <x:v>Deferred from the 100-card first-pass active set; reconsider in a later expansion/deep-catalog pass.</x:v>
      </x:c>
      <x:c r="R468" s="231"/>
      <x:c r="S468" s="231"/>
      <x:c r="T468" s="231"/>
      <x:c r="U468" s="205"/>
    </x:row>
    <x:row r="469" s="202" customFormat="1" ht="25.5" customHeight="1">
      <x:c r="A469" s="231" t="str">
        <x:v>Biblical Places</x:v>
      </x:c>
      <x:c r="B469" s="231" t="str">
        <x:v>BPL-152</x:v>
      </x:c>
      <x:c r="C469" s="231" t="str">
        <x:v>The Decapolis</x:v>
      </x:c>
      <x:c r="D469" s="231" t="str">
        <x:v>Scripture</x:v>
      </x:c>
      <x:c r="E469" s="231" t="str">
        <x:v>Biblical Places — Shared Canon</x:v>
      </x:c>
      <x:c r="F469" s="231" t="str">
        <x:v>Place</x:v>
      </x:c>
      <x:c r="G469" s="231" t="str">
        <x:v>League/region of predominantly Gentile cities east and southeast of Galilee appearing in Jesus' ministry.</x:v>
      </x:c>
      <x:c r="H469" s="231" t="n">
        <x:v>3</x:v>
      </x:c>
      <x:c r="I469" s="231" t="str">
        <x:v>3 — Significant</x:v>
      </x:c>
      <x:c r="J469" s="231" t="str">
        <x:v>Exceptional</x:v>
      </x:c>
      <x:c r="K469" s="231" t="str">
        <x:v>Uncommon</x:v>
      </x:c>
      <x:c r="L469" s="231" t="str">
        <x:v>Maybe</x:v>
      </x:c>
      <x:c r="M469" s="231" t="str">
        <x:v>Matthew 4:25; Mark 5:20; 7:31 | First century | Shared canon</x:v>
      </x:c>
      <x:c r="N469" s="231" t="str">
        <x:v>Jesus Christ; Gerasa/Gadara; Sea of Galilee</x:v>
      </x:c>
      <x:c r="O469" s="231" t="str">
        <x:v>Idea</x:v>
      </x:c>
      <x:c r="P469" s="231"/>
      <x:c r="Q469" s="231" t="str">
        <x:v>Deferred from the 100-card first-pass active set; reconsider in a later expansion/deep-catalog pass.</x:v>
      </x:c>
      <x:c r="R469" s="231"/>
      <x:c r="S469" s="231"/>
      <x:c r="T469" s="231"/>
      <x:c r="U469" s="205"/>
    </x:row>
    <x:row r="470" s="202" customFormat="1" ht="25.5" customHeight="1">
      <x:c r="A470" s="231" t="str">
        <x:v>Biblical Places</x:v>
      </x:c>
      <x:c r="B470" s="231" t="str">
        <x:v>BPL-153</x:v>
      </x:c>
      <x:c r="C470" s="231" t="str">
        <x:v>Gerasa / Gadara Region</x:v>
      </x:c>
      <x:c r="D470" s="231" t="str">
        <x:v>Scripture</x:v>
      </x:c>
      <x:c r="E470" s="231" t="str">
        <x:v>Biblical Places — Shared Canon</x:v>
      </x:c>
      <x:c r="F470" s="231" t="str">
        <x:v>Place</x:v>
      </x:c>
      <x:c r="G470" s="231" t="str">
        <x:v>Gentile-side setting of the exorcism involving a legion of demons and a herd of pigs.</x:v>
      </x:c>
      <x:c r="H470" s="231" t="n">
        <x:v>4</x:v>
      </x:c>
      <x:c r="I470" s="231" t="str">
        <x:v>4 — Major</x:v>
      </x:c>
      <x:c r="J470" s="231" t="str">
        <x:v>Exceptional</x:v>
      </x:c>
      <x:c r="K470" s="231" t="str">
        <x:v>Rare</x:v>
      </x:c>
      <x:c r="L470" s="231" t="str">
        <x:v>Maybe</x:v>
      </x:c>
      <x:c r="M470" s="231" t="str">
        <x:v>Matthew 8:28–34; Mark 5:1–20; Luke 8:26–39 | First century | Shared canon</x:v>
      </x:c>
      <x:c r="N470" s="231" t="str">
        <x:v>Jesus Christ; Gerasene Demoniac; Decapolis; Sea of Galilee</x:v>
      </x:c>
      <x:c r="O470" s="231" t="str">
        <x:v>Idea</x:v>
      </x:c>
      <x:c r="P470" s="231" t="str">
        <x:v>Gospel manuscripts and accounts use Gerasene/Gadarene/Gergesene geographic forms; present the location without overstating a single exact site.</x:v>
      </x:c>
      <x:c r="Q470" s="231" t="str">
        <x:v>Deferred from the 100-card first-pass active set; reconsider in a later expansion/deep-catalog pass.</x:v>
      </x:c>
      <x:c r="R470" s="231"/>
      <x:c r="S470" s="231"/>
      <x:c r="T470" s="231"/>
      <x:c r="U470" s="205"/>
    </x:row>
    <x:row r="471" s="202" customFormat="1" ht="25.5" customHeight="1">
      <x:c r="A471" s="231" t="str">
        <x:v>Biblical Places</x:v>
      </x:c>
      <x:c r="B471" s="231" t="str">
        <x:v>BPL-154</x:v>
      </x:c>
      <x:c r="C471" s="231" t="str">
        <x:v>Gennesaret</x:v>
      </x:c>
      <x:c r="D471" s="231" t="str">
        <x:v>Scripture</x:v>
      </x:c>
      <x:c r="E471" s="231" t="str">
        <x:v>Biblical Places — Shared Canon</x:v>
      </x:c>
      <x:c r="F471" s="231" t="str">
        <x:v>Place</x:v>
      </x:c>
      <x:c r="G471" s="231" t="str">
        <x:v>Fertile plain along the Sea of Galilee where crowds bring the sick to Jesus after a lake crossing.</x:v>
      </x:c>
      <x:c r="H471" s="231" t="n">
        <x:v>3</x:v>
      </x:c>
      <x:c r="I471" s="231" t="str">
        <x:v>3 — Significant</x:v>
      </x:c>
      <x:c r="J471" s="231" t="str">
        <x:v>Exceptional</x:v>
      </x:c>
      <x:c r="K471" s="231" t="str">
        <x:v>Uncommon</x:v>
      </x:c>
      <x:c r="L471" s="231" t="str">
        <x:v>Maybe</x:v>
      </x:c>
      <x:c r="M471" s="231" t="str">
        <x:v>Matthew 14:34–36; Mark 6:53–56 | First century | Shared canon</x:v>
      </x:c>
      <x:c r="N471" s="231" t="str">
        <x:v>Jesus Christ; Sea of Galilee; Healings</x:v>
      </x:c>
      <x:c r="O471" s="231" t="str">
        <x:v>Idea</x:v>
      </x:c>
      <x:c r="P471" s="231"/>
      <x:c r="Q471" s="231" t="str">
        <x:v>Deferred from the 100-card first-pass active set; reconsider in a later expansion/deep-catalog pass.</x:v>
      </x:c>
      <x:c r="R471" s="231"/>
      <x:c r="S471" s="231"/>
      <x:c r="T471" s="231"/>
      <x:c r="U471" s="205"/>
    </x:row>
    <x:row r="472" s="202" customFormat="1" ht="25.5" customHeight="1">
      <x:c r="A472" s="231" t="str">
        <x:v>Biblical Places</x:v>
      </x:c>
      <x:c r="B472" s="231" t="str">
        <x:v>BPL-155</x:v>
      </x:c>
      <x:c r="C472" s="231" t="str">
        <x:v>Magdala</x:v>
      </x:c>
      <x:c r="D472" s="231" t="str">
        <x:v>Scripture</x:v>
      </x:c>
      <x:c r="E472" s="231" t="str">
        <x:v>Biblical Places — Shared Canon</x:v>
      </x:c>
      <x:c r="F472" s="231" t="str">
        <x:v>Place</x:v>
      </x:c>
      <x:c r="G472" s="231" t="str">
        <x:v>Galilean town commonly associated with Mary Magdalene and the western shore of the Sea of Galilee.</x:v>
      </x:c>
      <x:c r="H472" s="231" t="n">
        <x:v>3</x:v>
      </x:c>
      <x:c r="I472" s="231" t="str">
        <x:v>3 — Significant</x:v>
      </x:c>
      <x:c r="J472" s="231" t="str">
        <x:v>Exceptional</x:v>
      </x:c>
      <x:c r="K472" s="231" t="str">
        <x:v>Uncommon</x:v>
      </x:c>
      <x:c r="L472" s="231" t="str">
        <x:v>Maybe</x:v>
      </x:c>
      <x:c r="M472" s="231" t="str">
        <x:v>Matthew 15:39 (textual naming traditions); Gospel-era Galilee | First century | Shared canon</x:v>
      </x:c>
      <x:c r="N472" s="231" t="str">
        <x:v>Mary Magdalene; Sea of Galilee; Galilee</x:v>
      </x:c>
      <x:c r="O472" s="231" t="str">
        <x:v>Idea</x:v>
      </x:c>
      <x:c r="P472" s="231" t="str">
        <x:v>The New Testament association of Mary Magdalene with the town is based on her name; some place-name textual details around Magadan/Magdala require careful treatment.</x:v>
      </x:c>
      <x:c r="Q472" s="231" t="str">
        <x:v>Deferred from the 100-card first-pass active set; reconsider in a later expansion/deep-catalog pass.</x:v>
      </x:c>
      <x:c r="R472" s="231"/>
      <x:c r="S472" s="231"/>
      <x:c r="T472" s="231"/>
      <x:c r="U472" s="205"/>
    </x:row>
    <x:row r="473" s="202" customFormat="1" ht="25.5" customHeight="1">
      <x:c r="A473" s="231" t="str">
        <x:v>Biblical Places</x:v>
      </x:c>
      <x:c r="B473" s="231" t="str">
        <x:v>BPL-157</x:v>
      </x:c>
      <x:c r="C473" s="231" t="str">
        <x:v>Arimathea</x:v>
      </x:c>
      <x:c r="D473" s="231" t="str">
        <x:v>Scripture</x:v>
      </x:c>
      <x:c r="E473" s="231" t="str">
        <x:v>Biblical Places — Shared Canon</x:v>
      </x:c>
      <x:c r="F473" s="231" t="str">
        <x:v>Place</x:v>
      </x:c>
      <x:c r="G473" s="231" t="str">
        <x:v>Home town associated with Joseph of Arimathea, who provides Jesus' burial place.</x:v>
      </x:c>
      <x:c r="H473" s="231" t="n">
        <x:v>3</x:v>
      </x:c>
      <x:c r="I473" s="231" t="str">
        <x:v>3 — Significant</x:v>
      </x:c>
      <x:c r="J473" s="231" t="str">
        <x:v>High</x:v>
      </x:c>
      <x:c r="K473" s="231" t="str">
        <x:v>Uncommon</x:v>
      </x:c>
      <x:c r="L473" s="231" t="str">
        <x:v>No</x:v>
      </x:c>
      <x:c r="M473" s="231" t="str">
        <x:v>Matthew 27:57; Mark 15:43; Luke 23:51; John 19:38 | Passion | Shared canon</x:v>
      </x:c>
      <x:c r="N473" s="231" t="str">
        <x:v>Joseph of Arimathea; Burial of Jesus; Empty Tomb</x:v>
      </x:c>
      <x:c r="O473" s="231" t="str">
        <x:v>Idea</x:v>
      </x:c>
      <x:c r="P473" s="231" t="str">
        <x:v>The historical location of Arimathea is not certain.</x:v>
      </x:c>
      <x:c r="Q473" s="231" t="str">
        <x:v>Deferred from the 100-card first-pass active set; reconsider in a later expansion/deep-catalog pass.</x:v>
      </x:c>
      <x:c r="R473" s="231"/>
      <x:c r="S473" s="231"/>
      <x:c r="T473" s="231"/>
      <x:c r="U473" s="205"/>
    </x:row>
    <x:row r="474" s="202" customFormat="1" ht="25.5" customHeight="1">
      <x:c r="A474" s="231" t="str">
        <x:v>Biblical Places</x:v>
      </x:c>
      <x:c r="B474" s="231" t="str">
        <x:v>BPL-159</x:v>
      </x:c>
      <x:c r="C474" s="231" t="str">
        <x:v>Solomon's Portico</x:v>
      </x:c>
      <x:c r="D474" s="231" t="str">
        <x:v>Scripture</x:v>
      </x:c>
      <x:c r="E474" s="231" t="str">
        <x:v>Biblical Places — Shared Canon</x:v>
      </x:c>
      <x:c r="F474" s="231" t="str">
        <x:v>Place</x:v>
      </x:c>
      <x:c r="G474" s="231" t="str">
        <x:v>Covered area of the temple precinct associated with Jesus and with apostolic preaching in Acts.</x:v>
      </x:c>
      <x:c r="H474" s="231" t="n">
        <x:v>3</x:v>
      </x:c>
      <x:c r="I474" s="231" t="str">
        <x:v>3 — Significant</x:v>
      </x:c>
      <x:c r="J474" s="231" t="str">
        <x:v>Exceptional</x:v>
      </x:c>
      <x:c r="K474" s="231" t="str">
        <x:v>Uncommon</x:v>
      </x:c>
      <x:c r="L474" s="231" t="str">
        <x:v>Maybe</x:v>
      </x:c>
      <x:c r="M474" s="231" t="str">
        <x:v>John 10:23; Acts 3:11; 5:12 | First century | Shared canon</x:v>
      </x:c>
      <x:c r="N474" s="231" t="str">
        <x:v>Jesus Christ; Peter; John; Jerusalem Temple</x:v>
      </x:c>
      <x:c r="O474" s="231" t="str">
        <x:v>Idea</x:v>
      </x:c>
      <x:c r="P474" s="231"/>
      <x:c r="Q474" s="231" t="str">
        <x:v>Deferred from the 100-card first-pass active set; reconsider in a later expansion/deep-catalog pass.</x:v>
      </x:c>
      <x:c r="R474" s="231"/>
      <x:c r="S474" s="231"/>
      <x:c r="T474" s="231"/>
      <x:c r="U474" s="205"/>
    </x:row>
    <x:row r="475" s="202" customFormat="1" ht="25.5" customHeight="1">
      <x:c r="A475" s="231" t="str">
        <x:v>Biblical Places</x:v>
      </x:c>
      <x:c r="B475" s="231" t="str">
        <x:v>BPL-160</x:v>
      </x:c>
      <x:c r="C475" s="231" t="str">
        <x:v>Lydda</x:v>
      </x:c>
      <x:c r="D475" s="231" t="str">
        <x:v>Scripture</x:v>
      </x:c>
      <x:c r="E475" s="231" t="str">
        <x:v>Biblical Places — Shared Canon</x:v>
      </x:c>
      <x:c r="F475" s="231" t="str">
        <x:v>Place</x:v>
      </x:c>
      <x:c r="G475" s="231" t="str">
        <x:v>Town where Peter heals Aeneas during the early spread of the church beyond Jerusalem.</x:v>
      </x:c>
      <x:c r="H475" s="231" t="n">
        <x:v>3</x:v>
      </x:c>
      <x:c r="I475" s="231" t="str">
        <x:v>3 — Significant</x:v>
      </x:c>
      <x:c r="J475" s="231" t="str">
        <x:v>High</x:v>
      </x:c>
      <x:c r="K475" s="231" t="str">
        <x:v>Uncommon</x:v>
      </x:c>
      <x:c r="L475" s="231" t="str">
        <x:v>Maybe</x:v>
      </x:c>
      <x:c r="M475" s="231" t="str">
        <x:v>Acts 9:32–35 | Apostolic age | Shared canon</x:v>
      </x:c>
      <x:c r="N475" s="231" t="str">
        <x:v>Peter; Aeneas; Joppa</x:v>
      </x:c>
      <x:c r="O475" s="231" t="str">
        <x:v>Idea</x:v>
      </x:c>
      <x:c r="P475" s="231"/>
      <x:c r="Q475" s="231" t="str">
        <x:v>Deferred from the 100-card first-pass active set; reconsider in a later expansion/deep-catalog pass.</x:v>
      </x:c>
      <x:c r="R475" s="231"/>
      <x:c r="S475" s="231"/>
      <x:c r="T475" s="231"/>
      <x:c r="U475" s="205"/>
    </x:row>
    <x:row r="476" s="202" customFormat="1" ht="25.5" customHeight="1">
      <x:c r="A476" s="231" t="str">
        <x:v>Biblical Places</x:v>
      </x:c>
      <x:c r="B476" s="231" t="str">
        <x:v>BPL-161</x:v>
      </x:c>
      <x:c r="C476" s="231" t="str">
        <x:v>Sharon Plain</x:v>
      </x:c>
      <x:c r="D476" s="231" t="str">
        <x:v>Scripture</x:v>
      </x:c>
      <x:c r="E476" s="231" t="str">
        <x:v>Biblical Places — Shared Canon</x:v>
      </x:c>
      <x:c r="F476" s="231" t="str">
        <x:v>Place</x:v>
      </x:c>
      <x:c r="G476" s="231" t="str">
        <x:v>Coastal plain mentioned in connection with Peter's ministry at Lydda and elsewhere in biblical poetry/prophecy.</x:v>
      </x:c>
      <x:c r="H476" s="231" t="n">
        <x:v>2</x:v>
      </x:c>
      <x:c r="I476" s="231" t="str">
        <x:v>2 — Supporting</x:v>
      </x:c>
      <x:c r="J476" s="231" t="str">
        <x:v>Exceptional</x:v>
      </x:c>
      <x:c r="K476" s="231" t="str">
        <x:v>Common</x:v>
      </x:c>
      <x:c r="L476" s="231" t="str">
        <x:v>No</x:v>
      </x:c>
      <x:c r="M476" s="231" t="str">
        <x:v>Acts 9:35; Isaiah 35:2; Song of Songs 2:1 | Multiple periods | Shared canon</x:v>
      </x:c>
      <x:c r="N476" s="231" t="str">
        <x:v>Peter; Lydda; Caesarea Maritima</x:v>
      </x:c>
      <x:c r="O476" s="231" t="str">
        <x:v>Idea</x:v>
      </x:c>
      <x:c r="P476" s="231"/>
      <x:c r="Q476" s="231" t="str">
        <x:v>Deferred from the 100-card first-pass active set; reconsider in a later expansion/deep-catalog pass.</x:v>
      </x:c>
      <x:c r="R476" s="231"/>
      <x:c r="S476" s="231"/>
      <x:c r="T476" s="231"/>
      <x:c r="U476" s="205"/>
    </x:row>
    <x:row r="477" s="202" customFormat="1" ht="25.5" customHeight="1">
      <x:c r="A477" s="231" t="str">
        <x:v>Biblical Places</x:v>
      </x:c>
      <x:c r="B477" s="231" t="str">
        <x:v>BPL-165</x:v>
      </x:c>
      <x:c r="C477" s="231" t="str">
        <x:v>Seleucia Pieria</x:v>
      </x:c>
      <x:c r="D477" s="231" t="str">
        <x:v>Scripture</x:v>
      </x:c>
      <x:c r="E477" s="231" t="str">
        <x:v>Biblical Places — Shared Canon</x:v>
      </x:c>
      <x:c r="F477" s="231" t="str">
        <x:v>Place</x:v>
      </x:c>
      <x:c r="G477" s="231" t="str">
        <x:v>Port of Syrian Antioch from which Paul and Barnabas sail on the first missionary journey.</x:v>
      </x:c>
      <x:c r="H477" s="231" t="n">
        <x:v>2</x:v>
      </x:c>
      <x:c r="I477" s="231" t="str">
        <x:v>2 — Supporting</x:v>
      </x:c>
      <x:c r="J477" s="231" t="str">
        <x:v>Exceptional</x:v>
      </x:c>
      <x:c r="K477" s="231" t="str">
        <x:v>Common</x:v>
      </x:c>
      <x:c r="L477" s="231" t="str">
        <x:v>No</x:v>
      </x:c>
      <x:c r="M477" s="231" t="str">
        <x:v>Acts 13:4 | Apostolic age | Shared canon</x:v>
      </x:c>
      <x:c r="N477" s="231" t="str">
        <x:v>Antioch in Syria; Paul; Barnabas; Cyprus</x:v>
      </x:c>
      <x:c r="O477" s="231" t="str">
        <x:v>Idea</x:v>
      </x:c>
      <x:c r="P477" s="231"/>
      <x:c r="Q477" s="231" t="str">
        <x:v>Deferred from the 100-card first-pass active set; reconsider in a later expansion/deep-catalog pass.</x:v>
      </x:c>
      <x:c r="R477" s="231"/>
      <x:c r="S477" s="231"/>
      <x:c r="T477" s="231"/>
      <x:c r="U477" s="205"/>
    </x:row>
    <x:row r="478" s="202" customFormat="1" ht="25.5" customHeight="1">
      <x:c r="A478" s="231" t="str">
        <x:v>Biblical Places</x:v>
      </x:c>
      <x:c r="B478" s="231" t="str">
        <x:v>BPL-167</x:v>
      </x:c>
      <x:c r="C478" s="231" t="str">
        <x:v>Salamis</x:v>
      </x:c>
      <x:c r="D478" s="231" t="str">
        <x:v>Scripture</x:v>
      </x:c>
      <x:c r="E478" s="231" t="str">
        <x:v>Biblical Places — Shared Canon</x:v>
      </x:c>
      <x:c r="F478" s="231" t="str">
        <x:v>Place</x:v>
      </x:c>
      <x:c r="G478" s="231" t="str">
        <x:v>Cypriot city where Paul and Barnabas proclaim the word in Jewish synagogues.</x:v>
      </x:c>
      <x:c r="H478" s="231" t="n">
        <x:v>2</x:v>
      </x:c>
      <x:c r="I478" s="231" t="str">
        <x:v>2 — Supporting</x:v>
      </x:c>
      <x:c r="J478" s="231" t="str">
        <x:v>High</x:v>
      </x:c>
      <x:c r="K478" s="231" t="str">
        <x:v>Common</x:v>
      </x:c>
      <x:c r="L478" s="231" t="str">
        <x:v>No</x:v>
      </x:c>
      <x:c r="M478" s="231" t="str">
        <x:v>Acts 13:5 | Apostolic age | Shared canon</x:v>
      </x:c>
      <x:c r="N478" s="231" t="str">
        <x:v>Paul; Barnabas; Cyprus; Paphos</x:v>
      </x:c>
      <x:c r="O478" s="231" t="str">
        <x:v>Idea</x:v>
      </x:c>
      <x:c r="P478" s="231"/>
      <x:c r="Q478" s="231" t="str">
        <x:v>Deferred from the 100-card first-pass active set; reconsider in a later expansion/deep-catalog pass.</x:v>
      </x:c>
      <x:c r="R478" s="231"/>
      <x:c r="S478" s="231"/>
      <x:c r="T478" s="231"/>
      <x:c r="U478" s="205"/>
    </x:row>
    <x:row r="479" s="202" customFormat="1" ht="25.5" customHeight="1">
      <x:c r="A479" s="231" t="str">
        <x:v>Biblical Places</x:v>
      </x:c>
      <x:c r="B479" s="231" t="str">
        <x:v>BPL-168</x:v>
      </x:c>
      <x:c r="C479" s="231" t="str">
        <x:v>Paphos</x:v>
      </x:c>
      <x:c r="D479" s="231" t="str">
        <x:v>Scripture</x:v>
      </x:c>
      <x:c r="E479" s="231" t="str">
        <x:v>Biblical Places — Shared Canon</x:v>
      </x:c>
      <x:c r="F479" s="231" t="str">
        <x:v>Place</x:v>
      </x:c>
      <x:c r="G479" s="231" t="str">
        <x:v>Cypriot city where Paul confronts Elymas before the proconsul Sergius Paulus.</x:v>
      </x:c>
      <x:c r="H479" s="231" t="n">
        <x:v>3</x:v>
      </x:c>
      <x:c r="I479" s="231" t="str">
        <x:v>3 — Significant</x:v>
      </x:c>
      <x:c r="J479" s="231" t="str">
        <x:v>Exceptional</x:v>
      </x:c>
      <x:c r="K479" s="231" t="str">
        <x:v>Uncommon</x:v>
      </x:c>
      <x:c r="L479" s="231" t="str">
        <x:v>Maybe</x:v>
      </x:c>
      <x:c r="M479" s="231" t="str">
        <x:v>Acts 13:6–12 | Apostolic age | Shared canon</x:v>
      </x:c>
      <x:c r="N479" s="231" t="str">
        <x:v>Paul; Barnabas; Elymas; Sergius Paulus; Cyprus</x:v>
      </x:c>
      <x:c r="O479" s="231" t="str">
        <x:v>Idea</x:v>
      </x:c>
      <x:c r="P479" s="231"/>
      <x:c r="Q479" s="231" t="str">
        <x:v>Deferred from the 100-card first-pass active set; reconsider in a later expansion/deep-catalog pass.</x:v>
      </x:c>
      <x:c r="R479" s="231"/>
      <x:c r="S479" s="231"/>
      <x:c r="T479" s="231"/>
      <x:c r="U479" s="205"/>
    </x:row>
    <x:row r="480" s="202" customFormat="1" ht="25.5" customHeight="1">
      <x:c r="A480" s="231" t="str">
        <x:v>Biblical Places</x:v>
      </x:c>
      <x:c r="B480" s="231" t="str">
        <x:v>BPL-169</x:v>
      </x:c>
      <x:c r="C480" s="231" t="str">
        <x:v>Perga</x:v>
      </x:c>
      <x:c r="D480" s="231" t="str">
        <x:v>Scripture</x:v>
      </x:c>
      <x:c r="E480" s="231" t="str">
        <x:v>Biblical Places — Shared Canon</x:v>
      </x:c>
      <x:c r="F480" s="231" t="str">
        <x:v>Place</x:v>
      </x:c>
      <x:c r="G480" s="231" t="str">
        <x:v>Pamphylian city visited on Paul's first missionary journey and associated with John Mark's departure.</x:v>
      </x:c>
      <x:c r="H480" s="231" t="n">
        <x:v>3</x:v>
      </x:c>
      <x:c r="I480" s="231" t="str">
        <x:v>3 — Significant</x:v>
      </x:c>
      <x:c r="J480" s="231" t="str">
        <x:v>High</x:v>
      </x:c>
      <x:c r="K480" s="231" t="str">
        <x:v>Uncommon</x:v>
      </x:c>
      <x:c r="L480" s="231" t="str">
        <x:v>Maybe</x:v>
      </x:c>
      <x:c r="M480" s="231" t="str">
        <x:v>Acts 13:13–14; 14:25 | Apostolic age | Shared canon</x:v>
      </x:c>
      <x:c r="N480" s="231" t="str">
        <x:v>Paul; Barnabas; John Mark; Pamphylia</x:v>
      </x:c>
      <x:c r="O480" s="231" t="str">
        <x:v>Idea</x:v>
      </x:c>
      <x:c r="P480" s="231"/>
      <x:c r="Q480" s="231" t="str">
        <x:v>Deferred from the 100-card first-pass active set; reconsider in a later expansion/deep-catalog pass.</x:v>
      </x:c>
      <x:c r="R480" s="231"/>
      <x:c r="S480" s="231"/>
      <x:c r="T480" s="231"/>
      <x:c r="U480" s="205"/>
    </x:row>
    <x:row r="481" s="202" customFormat="1" ht="25.5" customHeight="1">
      <x:c r="A481" s="231" t="str">
        <x:v>Biblical Places</x:v>
      </x:c>
      <x:c r="B481" s="231" t="str">
        <x:v>BPL-170</x:v>
      </x:c>
      <x:c r="C481" s="231" t="str">
        <x:v>Pisidian Antioch</x:v>
      </x:c>
      <x:c r="D481" s="231" t="str">
        <x:v>Scripture</x:v>
      </x:c>
      <x:c r="E481" s="231" t="str">
        <x:v>Biblical Places — Shared Canon</x:v>
      </x:c>
      <x:c r="F481" s="231" t="str">
        <x:v>Place</x:v>
      </x:c>
      <x:c r="G481" s="231" t="str">
        <x:v>City where Paul's synagogue sermon triggers both significant response and opposition during the first missionary journey.</x:v>
      </x:c>
      <x:c r="H481" s="231" t="n">
        <x:v>4</x:v>
      </x:c>
      <x:c r="I481" s="231" t="str">
        <x:v>4 — Major</x:v>
      </x:c>
      <x:c r="J481" s="231" t="str">
        <x:v>Exceptional</x:v>
      </x:c>
      <x:c r="K481" s="231" t="str">
        <x:v>Rare</x:v>
      </x:c>
      <x:c r="L481" s="231" t="str">
        <x:v>Maybe</x:v>
      </x:c>
      <x:c r="M481" s="231" t="str">
        <x:v>Acts 13:14–52 | Apostolic age | Shared canon</x:v>
      </x:c>
      <x:c r="N481" s="231" t="str">
        <x:v>Paul; Barnabas; First Missionary Journey</x:v>
      </x:c>
      <x:c r="O481" s="231" t="str">
        <x:v>Idea</x:v>
      </x:c>
      <x:c r="P481" s="231"/>
      <x:c r="Q481" s="231" t="str">
        <x:v>Deferred from the 100-card first-pass active set; reconsider in a later expansion/deep-catalog pass.</x:v>
      </x:c>
      <x:c r="R481" s="231"/>
      <x:c r="S481" s="231"/>
      <x:c r="T481" s="231"/>
      <x:c r="U481" s="205"/>
    </x:row>
    <x:row r="482" s="202" customFormat="1" ht="25.5" customHeight="1">
      <x:c r="A482" s="231" t="str">
        <x:v>Biblical Places</x:v>
      </x:c>
      <x:c r="B482" s="231" t="str">
        <x:v>BPL-171</x:v>
      </x:c>
      <x:c r="C482" s="231" t="str">
        <x:v>Iconium</x:v>
      </x:c>
      <x:c r="D482" s="231" t="str">
        <x:v>Scripture</x:v>
      </x:c>
      <x:c r="E482" s="231" t="str">
        <x:v>Biblical Places — Shared Canon</x:v>
      </x:c>
      <x:c r="F482" s="231" t="str">
        <x:v>Place</x:v>
      </x:c>
      <x:c r="G482" s="231" t="str">
        <x:v>Mission city where Paul and Barnabas face division and opposition but gain many followers.</x:v>
      </x:c>
      <x:c r="H482" s="231" t="n">
        <x:v>3</x:v>
      </x:c>
      <x:c r="I482" s="231" t="str">
        <x:v>3 — Significant</x:v>
      </x:c>
      <x:c r="J482" s="231" t="str">
        <x:v>High</x:v>
      </x:c>
      <x:c r="K482" s="231" t="str">
        <x:v>Uncommon</x:v>
      </x:c>
      <x:c r="L482" s="231" t="str">
        <x:v>Maybe</x:v>
      </x:c>
      <x:c r="M482" s="231" t="str">
        <x:v>Acts 13:51–14:7 | Apostolic age | Shared canon</x:v>
      </x:c>
      <x:c r="N482" s="231" t="str">
        <x:v>Paul; Barnabas; Lystra; Pisidian Antioch</x:v>
      </x:c>
      <x:c r="O482" s="231" t="str">
        <x:v>Idea</x:v>
      </x:c>
      <x:c r="P482" s="231"/>
      <x:c r="Q482" s="231" t="str">
        <x:v>Deferred from the 100-card first-pass active set; reconsider in a later expansion/deep-catalog pass.</x:v>
      </x:c>
      <x:c r="R482" s="231"/>
      <x:c r="S482" s="231"/>
      <x:c r="T482" s="231"/>
      <x:c r="U482" s="205"/>
    </x:row>
    <x:row r="483" s="202" customFormat="1" ht="25.5" customHeight="1">
      <x:c r="A483" s="231" t="str">
        <x:v>Biblical Places</x:v>
      </x:c>
      <x:c r="B483" s="231" t="str">
        <x:v>BPL-172</x:v>
      </x:c>
      <x:c r="C483" s="231" t="str">
        <x:v>Lystra</x:v>
      </x:c>
      <x:c r="D483" s="231" t="str">
        <x:v>Scripture</x:v>
      </x:c>
      <x:c r="E483" s="231" t="str">
        <x:v>Biblical Places — Shared Canon</x:v>
      </x:c>
      <x:c r="F483" s="231" t="str">
        <x:v>Place</x:v>
      </x:c>
      <x:c r="G483" s="231" t="str">
        <x:v>City where Paul heals a crippled man, is mistaken for a god, then stoned; also associated with Timothy.</x:v>
      </x:c>
      <x:c r="H483" s="231" t="n">
        <x:v>4</x:v>
      </x:c>
      <x:c r="I483" s="231" t="str">
        <x:v>4 — Major</x:v>
      </x:c>
      <x:c r="J483" s="231" t="str">
        <x:v>Exceptional</x:v>
      </x:c>
      <x:c r="K483" s="231" t="str">
        <x:v>Rare</x:v>
      </x:c>
      <x:c r="L483" s="231" t="str">
        <x:v>Maybe</x:v>
      </x:c>
      <x:c r="M483" s="231" t="str">
        <x:v>Acts 14:8–20; 16:1–3 | Apostolic age | Shared canon</x:v>
      </x:c>
      <x:c r="N483" s="231" t="str">
        <x:v>Paul; Barnabas; Timothy; Derbe</x:v>
      </x:c>
      <x:c r="O483" s="231" t="str">
        <x:v>Idea</x:v>
      </x:c>
      <x:c r="P483" s="231"/>
      <x:c r="Q483" s="231" t="str">
        <x:v>Deferred from the 100-card first-pass active set; reconsider in a later expansion/deep-catalog pass.</x:v>
      </x:c>
      <x:c r="R483" s="231"/>
      <x:c r="S483" s="231"/>
      <x:c r="T483" s="231"/>
      <x:c r="U483" s="205"/>
    </x:row>
    <x:row r="484" s="202" customFormat="1" ht="25.5" customHeight="1">
      <x:c r="A484" s="231" t="str">
        <x:v>Biblical Places</x:v>
      </x:c>
      <x:c r="B484" s="231" t="str">
        <x:v>BPL-173</x:v>
      </x:c>
      <x:c r="C484" s="231" t="str">
        <x:v>Derbe</x:v>
      </x:c>
      <x:c r="D484" s="231" t="str">
        <x:v>Scripture</x:v>
      </x:c>
      <x:c r="E484" s="231" t="str">
        <x:v>Biblical Places — Shared Canon</x:v>
      </x:c>
      <x:c r="F484" s="231" t="str">
        <x:v>Place</x:v>
      </x:c>
      <x:c r="G484" s="231" t="str">
        <x:v>City reached after Paul's stoning at Lystra and revisited in the mission narrative.</x:v>
      </x:c>
      <x:c r="H484" s="231" t="n">
        <x:v>3</x:v>
      </x:c>
      <x:c r="I484" s="231" t="str">
        <x:v>3 — Significant</x:v>
      </x:c>
      <x:c r="J484" s="231" t="str">
        <x:v>High</x:v>
      </x:c>
      <x:c r="K484" s="231" t="str">
        <x:v>Uncommon</x:v>
      </x:c>
      <x:c r="L484" s="231" t="str">
        <x:v>No</x:v>
      </x:c>
      <x:c r="M484" s="231" t="str">
        <x:v>Acts 14:20–21; 16:1 | Apostolic age | Shared canon</x:v>
      </x:c>
      <x:c r="N484" s="231" t="str">
        <x:v>Paul; Barnabas; Lystra; Gaius of Derbe</x:v>
      </x:c>
      <x:c r="O484" s="231" t="str">
        <x:v>Idea</x:v>
      </x:c>
      <x:c r="P484" s="231"/>
      <x:c r="Q484" s="231" t="str">
        <x:v>Deferred from the 100-card first-pass active set; reconsider in a later expansion/deep-catalog pass.</x:v>
      </x:c>
      <x:c r="R484" s="231"/>
      <x:c r="S484" s="231"/>
      <x:c r="T484" s="231"/>
      <x:c r="U484" s="205"/>
    </x:row>
    <x:row r="485" s="202" customFormat="1" ht="38.25" customHeight="1">
      <x:c r="A485" s="231" t="str">
        <x:v>Biblical Places</x:v>
      </x:c>
      <x:c r="B485" s="231" t="str">
        <x:v>BPL-174</x:v>
      </x:c>
      <x:c r="C485" s="231" t="str">
        <x:v>Galatia</x:v>
      </x:c>
      <x:c r="D485" s="231" t="str">
        <x:v>Scripture</x:v>
      </x:c>
      <x:c r="E485" s="231" t="str">
        <x:v>Biblical Places — Shared Canon</x:v>
      </x:c>
      <x:c r="F485" s="231" t="str">
        <x:v>Place</x:v>
      </x:c>
      <x:c r="G485" s="231" t="str">
        <x:v>Anatolian region associated with Paul's missionary work and the recipients/context of Galatians.</x:v>
      </x:c>
      <x:c r="H485" s="231" t="n">
        <x:v>4</x:v>
      </x:c>
      <x:c r="I485" s="231" t="str">
        <x:v>4 — Major</x:v>
      </x:c>
      <x:c r="J485" s="231" t="str">
        <x:v>Exceptional</x:v>
      </x:c>
      <x:c r="K485" s="231" t="str">
        <x:v>Rare</x:v>
      </x:c>
      <x:c r="L485" s="231" t="str">
        <x:v>Maybe</x:v>
      </x:c>
      <x:c r="M485" s="231" t="str">
        <x:v>Acts 16:6; 18:23; Galatians | Apostolic age | Shared canon</x:v>
      </x:c>
      <x:c r="N485" s="231" t="str">
        <x:v>Paul; Galatians; Asia Minor</x:v>
      </x:c>
      <x:c r="O485" s="231" t="str">
        <x:v>Idea</x:v>
      </x:c>
      <x:c r="P485" s="231" t="str">
        <x:v>The precise geographical scope implied by 'Galatia' in Paul's letter is debated; avoid overcommitting to North vs. South Galatian theories.</x:v>
      </x:c>
      <x:c r="Q485" s="231" t="str">
        <x:v>Deferred from the 100-card first-pass active set; reconsider in a later expansion/deep-catalog pass.</x:v>
      </x:c>
      <x:c r="R485" s="231"/>
      <x:c r="S485" s="231"/>
      <x:c r="T485" s="231"/>
      <x:c r="U485" s="205"/>
    </x:row>
    <x:row r="486" s="202" customFormat="1" ht="25.5" customHeight="1">
      <x:c r="A486" s="231" t="str">
        <x:v>Biblical Places</x:v>
      </x:c>
      <x:c r="B486" s="231" t="str">
        <x:v>BPL-175</x:v>
      </x:c>
      <x:c r="C486" s="231" t="str">
        <x:v>Troas</x:v>
      </x:c>
      <x:c r="D486" s="231" t="str">
        <x:v>Scripture</x:v>
      </x:c>
      <x:c r="E486" s="231" t="str">
        <x:v>Biblical Places — Shared Canon</x:v>
      </x:c>
      <x:c r="F486" s="231" t="str">
        <x:v>Place</x:v>
      </x:c>
      <x:c r="G486" s="231" t="str">
        <x:v>Aegean port where Paul receives the Macedonian vision and later where Eutychus falls from a window.</x:v>
      </x:c>
      <x:c r="H486" s="231" t="n">
        <x:v>4</x:v>
      </x:c>
      <x:c r="I486" s="231" t="str">
        <x:v>4 — Major</x:v>
      </x:c>
      <x:c r="J486" s="231" t="str">
        <x:v>Exceptional</x:v>
      </x:c>
      <x:c r="K486" s="231" t="str">
        <x:v>Rare</x:v>
      </x:c>
      <x:c r="L486" s="231" t="str">
        <x:v>Maybe</x:v>
      </x:c>
      <x:c r="M486" s="231" t="str">
        <x:v>Acts 16:8–11; 20:5–12 | Apostolic age | Shared canon</x:v>
      </x:c>
      <x:c r="N486" s="231" t="str">
        <x:v>Paul; Luke; Macedonian Vision; Eutychus</x:v>
      </x:c>
      <x:c r="O486" s="231" t="str">
        <x:v>Idea</x:v>
      </x:c>
      <x:c r="P486" s="231"/>
      <x:c r="Q486" s="231" t="str">
        <x:v>Deferred from the 100-card first-pass active set; reconsider in a later expansion/deep-catalog pass.</x:v>
      </x:c>
      <x:c r="R486" s="231"/>
      <x:c r="S486" s="231"/>
      <x:c r="T486" s="231"/>
      <x:c r="U486" s="205"/>
    </x:row>
    <x:row r="487" s="202" customFormat="1" ht="25.5" customHeight="1">
      <x:c r="A487" s="231" t="str">
        <x:v>Biblical Places</x:v>
      </x:c>
      <x:c r="B487" s="231" t="str">
        <x:v>BPL-176</x:v>
      </x:c>
      <x:c r="C487" s="231" t="str">
        <x:v>Neapolis</x:v>
      </x:c>
      <x:c r="D487" s="231" t="str">
        <x:v>Scripture</x:v>
      </x:c>
      <x:c r="E487" s="231" t="str">
        <x:v>Biblical Places — Shared Canon</x:v>
      </x:c>
      <x:c r="F487" s="231" t="str">
        <x:v>Place</x:v>
      </x:c>
      <x:c r="G487" s="231" t="str">
        <x:v>Macedonian port through which Paul's mission enters Europe on the journey to Philippi.</x:v>
      </x:c>
      <x:c r="H487" s="231" t="n">
        <x:v>2</x:v>
      </x:c>
      <x:c r="I487" s="231" t="str">
        <x:v>2 — Supporting</x:v>
      </x:c>
      <x:c r="J487" s="231" t="str">
        <x:v>Exceptional</x:v>
      </x:c>
      <x:c r="K487" s="231" t="str">
        <x:v>Common</x:v>
      </x:c>
      <x:c r="L487" s="231" t="str">
        <x:v>No</x:v>
      </x:c>
      <x:c r="M487" s="231" t="str">
        <x:v>Acts 16:11 | Apostolic age | Shared canon</x:v>
      </x:c>
      <x:c r="N487" s="231" t="str">
        <x:v>Paul; Silas; Philippi; Troas</x:v>
      </x:c>
      <x:c r="O487" s="231" t="str">
        <x:v>Idea</x:v>
      </x:c>
      <x:c r="P487" s="231"/>
      <x:c r="Q487" s="231" t="str">
        <x:v>Deferred from the 100-card first-pass active set; reconsider in a later expansion/deep-catalog pass.</x:v>
      </x:c>
      <x:c r="R487" s="231"/>
      <x:c r="S487" s="231"/>
      <x:c r="T487" s="231"/>
      <x:c r="U487" s="205"/>
    </x:row>
    <x:row r="488" s="202" customFormat="1" ht="25.5" customHeight="1">
      <x:c r="A488" s="231" t="str">
        <x:v>Biblical Places</x:v>
      </x:c>
      <x:c r="B488" s="231" t="str">
        <x:v>BPL-178</x:v>
      </x:c>
      <x:c r="C488" s="231" t="str">
        <x:v>Amphipolis</x:v>
      </x:c>
      <x:c r="D488" s="231" t="str">
        <x:v>Scripture</x:v>
      </x:c>
      <x:c r="E488" s="231" t="str">
        <x:v>Biblical Places — Shared Canon</x:v>
      </x:c>
      <x:c r="F488" s="231" t="str">
        <x:v>Place</x:v>
      </x:c>
      <x:c r="G488" s="231" t="str">
        <x:v>Macedonian city passed through by Paul and Silas on the route from Philippi toward Thessalonica.</x:v>
      </x:c>
      <x:c r="H488" s="231" t="n">
        <x:v>2</x:v>
      </x:c>
      <x:c r="I488" s="231" t="str">
        <x:v>2 — Supporting</x:v>
      </x:c>
      <x:c r="J488" s="231" t="str">
        <x:v>High</x:v>
      </x:c>
      <x:c r="K488" s="231" t="str">
        <x:v>Common</x:v>
      </x:c>
      <x:c r="L488" s="231" t="str">
        <x:v>No</x:v>
      </x:c>
      <x:c r="M488" s="231" t="str">
        <x:v>Acts 17:1 | Apostolic age | Shared canon</x:v>
      </x:c>
      <x:c r="N488" s="231" t="str">
        <x:v>Paul; Silas; Philippi; Thessalonica</x:v>
      </x:c>
      <x:c r="O488" s="231" t="str">
        <x:v>Idea</x:v>
      </x:c>
      <x:c r="P488" s="231"/>
      <x:c r="Q488" s="231" t="str">
        <x:v>Deferred from the 100-card first-pass active set; reconsider in a later expansion/deep-catalog pass.</x:v>
      </x:c>
      <x:c r="R488" s="231"/>
      <x:c r="S488" s="231"/>
      <x:c r="T488" s="231"/>
      <x:c r="U488" s="205"/>
    </x:row>
    <x:row r="489" s="202" customFormat="1" ht="25.5" customHeight="1">
      <x:c r="A489" s="231" t="str">
        <x:v>Biblical Places</x:v>
      </x:c>
      <x:c r="B489" s="231" t="str">
        <x:v>BPL-179</x:v>
      </x:c>
      <x:c r="C489" s="231" t="str">
        <x:v>Apollonia</x:v>
      </x:c>
      <x:c r="D489" s="231" t="str">
        <x:v>Scripture</x:v>
      </x:c>
      <x:c r="E489" s="231" t="str">
        <x:v>Biblical Places — Shared Canon</x:v>
      </x:c>
      <x:c r="F489" s="231" t="str">
        <x:v>Place</x:v>
      </x:c>
      <x:c r="G489" s="231" t="str">
        <x:v>Macedonian stop on Paul's route between Amphipolis and Thessalonica.</x:v>
      </x:c>
      <x:c r="H489" s="231" t="n">
        <x:v>1</x:v>
      </x:c>
      <x:c r="I489" s="231" t="str">
        <x:v>1 — Minor / Expansion</x:v>
      </x:c>
      <x:c r="J489" s="231" t="str">
        <x:v>Medium</x:v>
      </x:c>
      <x:c r="K489" s="231" t="str">
        <x:v>Common</x:v>
      </x:c>
      <x:c r="L489" s="231" t="str">
        <x:v>No</x:v>
      </x:c>
      <x:c r="M489" s="231" t="str">
        <x:v>Acts 17:1 | Apostolic age | Shared canon</x:v>
      </x:c>
      <x:c r="N489" s="231" t="str">
        <x:v>Paul; Silas; Amphipolis; Thessalonica</x:v>
      </x:c>
      <x:c r="O489" s="231" t="str">
        <x:v>Idea</x:v>
      </x:c>
      <x:c r="P489" s="231"/>
      <x:c r="Q489" s="231" t="str">
        <x:v>Deferred from the 100-card first-pass active set; reconsider in a later expansion/deep-catalog pass.</x:v>
      </x:c>
      <x:c r="R489" s="231"/>
      <x:c r="S489" s="231"/>
      <x:c r="T489" s="231"/>
      <x:c r="U489" s="205"/>
    </x:row>
    <x:row r="490" s="202" customFormat="1" ht="25.5" customHeight="1">
      <x:c r="A490" s="231" t="str">
        <x:v>Biblical Places</x:v>
      </x:c>
      <x:c r="B490" s="231" t="str">
        <x:v>BPL-181</x:v>
      </x:c>
      <x:c r="C490" s="231" t="str">
        <x:v>Berea</x:v>
      </x:c>
      <x:c r="D490" s="231" t="str">
        <x:v>Scripture</x:v>
      </x:c>
      <x:c r="E490" s="231" t="str">
        <x:v>Biblical Places — Shared Canon</x:v>
      </x:c>
      <x:c r="F490" s="231" t="str">
        <x:v>Place</x:v>
      </x:c>
      <x:c r="G490" s="231" t="str">
        <x:v>City whose synagogue audience is praised for examining the Scriptures in response to Paul's preaching.</x:v>
      </x:c>
      <x:c r="H490" s="231" t="n">
        <x:v>4</x:v>
      </x:c>
      <x:c r="I490" s="231" t="str">
        <x:v>4 — Major</x:v>
      </x:c>
      <x:c r="J490" s="231" t="str">
        <x:v>High</x:v>
      </x:c>
      <x:c r="K490" s="231" t="str">
        <x:v>Rare</x:v>
      </x:c>
      <x:c r="L490" s="231" t="str">
        <x:v>Maybe</x:v>
      </x:c>
      <x:c r="M490" s="231" t="str">
        <x:v>Acts 17:10–15 | Apostolic age | Shared canon</x:v>
      </x:c>
      <x:c r="N490" s="231" t="str">
        <x:v>Paul; Silas; Thessalonica; Bereans</x:v>
      </x:c>
      <x:c r="O490" s="231" t="str">
        <x:v>Idea</x:v>
      </x:c>
      <x:c r="P490" s="231"/>
      <x:c r="Q490" s="231" t="str">
        <x:v>Deferred from the 100-card first-pass active set; reconsider in a later expansion/deep-catalog pass.</x:v>
      </x:c>
      <x:c r="R490" s="231"/>
      <x:c r="S490" s="231"/>
      <x:c r="T490" s="231"/>
      <x:c r="U490" s="205"/>
    </x:row>
    <x:row r="491" s="202" customFormat="1" ht="25.5" customHeight="1">
      <x:c r="A491" s="231" t="str">
        <x:v>Biblical Places</x:v>
      </x:c>
      <x:c r="B491" s="231" t="str">
        <x:v>BPL-183</x:v>
      </x:c>
      <x:c r="C491" s="231" t="str">
        <x:v>The Areopagus</x:v>
      </x:c>
      <x:c r="D491" s="231" t="str">
        <x:v>Scripture</x:v>
      </x:c>
      <x:c r="E491" s="231" t="str">
        <x:v>Biblical Places — Shared Canon</x:v>
      </x:c>
      <x:c r="F491" s="231" t="str">
        <x:v>Place</x:v>
      </x:c>
      <x:c r="G491" s="231" t="str">
        <x:v>Athenian hill/council setting of Paul's famous speech about the unknown god and resurrection.</x:v>
      </x:c>
      <x:c r="H491" s="231" t="n">
        <x:v>4</x:v>
      </x:c>
      <x:c r="I491" s="231" t="str">
        <x:v>4 — Major</x:v>
      </x:c>
      <x:c r="J491" s="231" t="str">
        <x:v>Exceptional</x:v>
      </x:c>
      <x:c r="K491" s="231" t="str">
        <x:v>Rare</x:v>
      </x:c>
      <x:c r="L491" s="231" t="str">
        <x:v>Maybe</x:v>
      </x:c>
      <x:c r="M491" s="231" t="str">
        <x:v>Acts 17:19–34 | Apostolic age | Shared canon</x:v>
      </x:c>
      <x:c r="N491" s="231" t="str">
        <x:v>Paul; Athens; Dionysius; Unknown God</x:v>
      </x:c>
      <x:c r="O491" s="231" t="str">
        <x:v>Idea</x:v>
      </x:c>
      <x:c r="P491" s="231"/>
      <x:c r="Q491" s="231" t="str">
        <x:v>Deferred from the 100-card first-pass active set; reconsider in a later expansion/deep-catalog pass.</x:v>
      </x:c>
      <x:c r="R491" s="231"/>
      <x:c r="S491" s="231"/>
      <x:c r="T491" s="231"/>
      <x:c r="U491" s="205"/>
    </x:row>
    <x:row r="492" s="202" customFormat="1" ht="25.5" customHeight="1">
      <x:c r="A492" s="231" t="str">
        <x:v>Biblical Places</x:v>
      </x:c>
      <x:c r="B492" s="231" t="str">
        <x:v>BPL-185</x:v>
      </x:c>
      <x:c r="C492" s="231" t="str">
        <x:v>Cenchreae</x:v>
      </x:c>
      <x:c r="D492" s="231" t="str">
        <x:v>Scripture</x:v>
      </x:c>
      <x:c r="E492" s="231" t="str">
        <x:v>Biblical Places — Shared Canon</x:v>
      </x:c>
      <x:c r="F492" s="231" t="str">
        <x:v>Place</x:v>
      </x:c>
      <x:c r="G492" s="231" t="str">
        <x:v>Eastern port of Corinth associated with Phoebe and Paul's departure toward Syria.</x:v>
      </x:c>
      <x:c r="H492" s="231" t="n">
        <x:v>3</x:v>
      </x:c>
      <x:c r="I492" s="231" t="str">
        <x:v>3 — Significant</x:v>
      </x:c>
      <x:c r="J492" s="231" t="str">
        <x:v>Exceptional</x:v>
      </x:c>
      <x:c r="K492" s="231" t="str">
        <x:v>Uncommon</x:v>
      </x:c>
      <x:c r="L492" s="231" t="str">
        <x:v>Maybe</x:v>
      </x:c>
      <x:c r="M492" s="231" t="str">
        <x:v>Acts 18:18; Romans 16:1 | Apostolic age | Shared canon</x:v>
      </x:c>
      <x:c r="N492" s="231" t="str">
        <x:v>Phoebe; Paul; Corinth</x:v>
      </x:c>
      <x:c r="O492" s="231" t="str">
        <x:v>Idea</x:v>
      </x:c>
      <x:c r="P492" s="231"/>
      <x:c r="Q492" s="231" t="str">
        <x:v>Deferred from the 100-card first-pass active set; reconsider in a later expansion/deep-catalog pass.</x:v>
      </x:c>
      <x:c r="R492" s="231"/>
      <x:c r="S492" s="231"/>
      <x:c r="T492" s="231"/>
      <x:c r="U492" s="205"/>
    </x:row>
    <x:row r="493" s="202" customFormat="1" ht="25.5" customHeight="1">
      <x:c r="A493" s="231" t="str">
        <x:v>Biblical Places</x:v>
      </x:c>
      <x:c r="B493" s="231" t="str">
        <x:v>BPL-187</x:v>
      </x:c>
      <x:c r="C493" s="231" t="str">
        <x:v>Province of Asia</x:v>
      </x:c>
      <x:c r="D493" s="231" t="str">
        <x:v>Scripture</x:v>
      </x:c>
      <x:c r="E493" s="231" t="str">
        <x:v>Biblical Places — Shared Canon</x:v>
      </x:c>
      <x:c r="F493" s="231" t="str">
        <x:v>Place</x:v>
      </x:c>
      <x:c r="G493" s="231" t="str">
        <x:v>Roman province containing Ephesus and many churches addressed in Acts, epistles, and Revelation.</x:v>
      </x:c>
      <x:c r="H493" s="231" t="n">
        <x:v>4</x:v>
      </x:c>
      <x:c r="I493" s="231" t="str">
        <x:v>4 — Major</x:v>
      </x:c>
      <x:c r="J493" s="231" t="str">
        <x:v>Exceptional</x:v>
      </x:c>
      <x:c r="K493" s="231" t="str">
        <x:v>Rare</x:v>
      </x:c>
      <x:c r="L493" s="231" t="str">
        <x:v>Maybe</x:v>
      </x:c>
      <x:c r="M493" s="231" t="str">
        <x:v>Acts 16:6; 19; 1 Peter 1:1; Revelation 1–3 | Apostolic age | Shared canon</x:v>
      </x:c>
      <x:c r="N493" s="231" t="str">
        <x:v>Ephesus; Seven Churches; Paul; Asia Minor</x:v>
      </x:c>
      <x:c r="O493" s="231" t="str">
        <x:v>Idea</x:v>
      </x:c>
      <x:c r="P493" s="231"/>
      <x:c r="Q493" s="231" t="str">
        <x:v>Deferred from the 100-card first-pass active set; reconsider in a later expansion/deep-catalog pass.</x:v>
      </x:c>
      <x:c r="R493" s="231"/>
      <x:c r="S493" s="231"/>
      <x:c r="T493" s="231"/>
      <x:c r="U493" s="205"/>
    </x:row>
    <x:row r="494" s="202" customFormat="1" ht="25.5" customHeight="1">
      <x:c r="A494" s="231" t="str">
        <x:v>Biblical Places</x:v>
      </x:c>
      <x:c r="B494" s="231" t="str">
        <x:v>BPL-188</x:v>
      </x:c>
      <x:c r="C494" s="231" t="str">
        <x:v>Macedonia</x:v>
      </x:c>
      <x:c r="D494" s="231" t="str">
        <x:v>Scripture</x:v>
      </x:c>
      <x:c r="E494" s="231" t="str">
        <x:v>Biblical Places — Shared Canon</x:v>
      </x:c>
      <x:c r="F494" s="231" t="str">
        <x:v>Place</x:v>
      </x:c>
      <x:c r="G494" s="231" t="str">
        <x:v>Roman region central to Paul's European missions, including Philippi, Thessalonica, and Berea.</x:v>
      </x:c>
      <x:c r="H494" s="231" t="n">
        <x:v>4</x:v>
      </x:c>
      <x:c r="I494" s="231" t="str">
        <x:v>4 — Major</x:v>
      </x:c>
      <x:c r="J494" s="231" t="str">
        <x:v>Exceptional</x:v>
      </x:c>
      <x:c r="K494" s="231" t="str">
        <x:v>Rare</x:v>
      </x:c>
      <x:c r="L494" s="231" t="str">
        <x:v>Maybe</x:v>
      </x:c>
      <x:c r="M494" s="231" t="str">
        <x:v>Acts 16–20; Pauline Epistles | Apostolic age | Shared canon</x:v>
      </x:c>
      <x:c r="N494" s="231" t="str">
        <x:v>Philippi; Thessalonica; Berea; Paul</x:v>
      </x:c>
      <x:c r="O494" s="231" t="str">
        <x:v>Idea</x:v>
      </x:c>
      <x:c r="P494" s="231"/>
      <x:c r="Q494" s="231" t="str">
        <x:v>Deferred from the 100-card first-pass active set; reconsider in a later expansion/deep-catalog pass.</x:v>
      </x:c>
      <x:c r="R494" s="231"/>
      <x:c r="S494" s="231"/>
      <x:c r="T494" s="231"/>
      <x:c r="U494" s="205"/>
    </x:row>
    <x:row r="495" s="202" customFormat="1" ht="25.5" customHeight="1">
      <x:c r="A495" s="231" t="str">
        <x:v>Biblical Places</x:v>
      </x:c>
      <x:c r="B495" s="231" t="str">
        <x:v>BPL-189</x:v>
      </x:c>
      <x:c r="C495" s="231" t="str">
        <x:v>Achaia</x:v>
      </x:c>
      <x:c r="D495" s="231" t="str">
        <x:v>Scripture</x:v>
      </x:c>
      <x:c r="E495" s="231" t="str">
        <x:v>Biblical Places — Shared Canon</x:v>
      </x:c>
      <x:c r="F495" s="231" t="str">
        <x:v>Place</x:v>
      </x:c>
      <x:c r="G495" s="231" t="str">
        <x:v>Roman province including Corinth and Athens, a major arena of Paul's Greek ministry.</x:v>
      </x:c>
      <x:c r="H495" s="231" t="n">
        <x:v>4</x:v>
      </x:c>
      <x:c r="I495" s="231" t="str">
        <x:v>4 — Major</x:v>
      </x:c>
      <x:c r="J495" s="231" t="str">
        <x:v>Exceptional</x:v>
      </x:c>
      <x:c r="K495" s="231" t="str">
        <x:v>Rare</x:v>
      </x:c>
      <x:c r="L495" s="231" t="str">
        <x:v>Maybe</x:v>
      </x:c>
      <x:c r="M495" s="231" t="str">
        <x:v>Acts 18–20; Romans 15:26; 2 Corinthians | Apostolic age | Shared canon</x:v>
      </x:c>
      <x:c r="N495" s="231" t="str">
        <x:v>Corinth; Athens; Paul</x:v>
      </x:c>
      <x:c r="O495" s="231" t="str">
        <x:v>Idea</x:v>
      </x:c>
      <x:c r="P495" s="231"/>
      <x:c r="Q495" s="231" t="str">
        <x:v>Deferred from the 100-card first-pass active set; reconsider in a later expansion/deep-catalog pass.</x:v>
      </x:c>
      <x:c r="R495" s="231"/>
      <x:c r="S495" s="231"/>
      <x:c r="T495" s="231"/>
      <x:c r="U495" s="205"/>
    </x:row>
    <x:row r="496" s="202" customFormat="1" ht="25.5" customHeight="1">
      <x:c r="A496" s="231" t="str">
        <x:v>Biblical Places</x:v>
      </x:c>
      <x:c r="B496" s="231" t="str">
        <x:v>BPL-190</x:v>
      </x:c>
      <x:c r="C496" s="231" t="str">
        <x:v>Miletus</x:v>
      </x:c>
      <x:c r="D496" s="231" t="str">
        <x:v>Scripture</x:v>
      </x:c>
      <x:c r="E496" s="231" t="str">
        <x:v>Biblical Places — Shared Canon</x:v>
      </x:c>
      <x:c r="F496" s="231" t="str">
        <x:v>Place</x:v>
      </x:c>
      <x:c r="G496" s="231" t="str">
        <x:v>Coastal city near which Paul delivers an emotional farewell to the Ephesian elders.</x:v>
      </x:c>
      <x:c r="H496" s="231" t="n">
        <x:v>4</x:v>
      </x:c>
      <x:c r="I496" s="231" t="str">
        <x:v>4 — Major</x:v>
      </x:c>
      <x:c r="J496" s="231" t="str">
        <x:v>Exceptional</x:v>
      </x:c>
      <x:c r="K496" s="231" t="str">
        <x:v>Rare</x:v>
      </x:c>
      <x:c r="L496" s="231" t="str">
        <x:v>Maybe</x:v>
      </x:c>
      <x:c r="M496" s="231" t="str">
        <x:v>Acts 20:15–38 | Apostolic age | Shared canon</x:v>
      </x:c>
      <x:c r="N496" s="231" t="str">
        <x:v>Paul; Ephesian Elders; Ephesus</x:v>
      </x:c>
      <x:c r="O496" s="231" t="str">
        <x:v>Idea</x:v>
      </x:c>
      <x:c r="P496" s="231"/>
      <x:c r="Q496" s="231" t="str">
        <x:v>Deferred from the 100-card first-pass active set; reconsider in a later expansion/deep-catalog pass.</x:v>
      </x:c>
      <x:c r="R496" s="231"/>
      <x:c r="S496" s="231"/>
      <x:c r="T496" s="231"/>
      <x:c r="U496" s="205"/>
    </x:row>
    <x:row r="497" s="202" customFormat="1" ht="25.5" customHeight="1">
      <x:c r="A497" s="231" t="str">
        <x:v>Biblical Places</x:v>
      </x:c>
      <x:c r="B497" s="231" t="str">
        <x:v>BPL-191</x:v>
      </x:c>
      <x:c r="C497" s="231" t="str">
        <x:v>Assos</x:v>
      </x:c>
      <x:c r="D497" s="231" t="str">
        <x:v>Scripture</x:v>
      </x:c>
      <x:c r="E497" s="231" t="str">
        <x:v>Biblical Places — Shared Canon</x:v>
      </x:c>
      <x:c r="F497" s="231" t="str">
        <x:v>Place</x:v>
      </x:c>
      <x:c r="G497" s="231" t="str">
        <x:v>Port where Paul rejoins his companions after traveling overland from Troas.</x:v>
      </x:c>
      <x:c r="H497" s="231" t="n">
        <x:v>2</x:v>
      </x:c>
      <x:c r="I497" s="231" t="str">
        <x:v>2 — Supporting</x:v>
      </x:c>
      <x:c r="J497" s="231" t="str">
        <x:v>Exceptional</x:v>
      </x:c>
      <x:c r="K497" s="231" t="str">
        <x:v>Common</x:v>
      </x:c>
      <x:c r="L497" s="231" t="str">
        <x:v>No</x:v>
      </x:c>
      <x:c r="M497" s="231" t="str">
        <x:v>Acts 20:13–14 | Apostolic age | Shared canon</x:v>
      </x:c>
      <x:c r="N497" s="231" t="str">
        <x:v>Paul; Troas; Mytilene</x:v>
      </x:c>
      <x:c r="O497" s="231" t="str">
        <x:v>Idea</x:v>
      </x:c>
      <x:c r="P497" s="231"/>
      <x:c r="Q497" s="231" t="str">
        <x:v>Deferred from the 100-card first-pass active set; reconsider in a later expansion/deep-catalog pass.</x:v>
      </x:c>
      <x:c r="R497" s="231"/>
      <x:c r="S497" s="231"/>
      <x:c r="T497" s="231"/>
      <x:c r="U497" s="205"/>
    </x:row>
    <x:row r="498" s="202" customFormat="1" ht="25.5" customHeight="1">
      <x:c r="A498" s="231" t="str">
        <x:v>Biblical Places</x:v>
      </x:c>
      <x:c r="B498" s="231" t="str">
        <x:v>BPL-192</x:v>
      </x:c>
      <x:c r="C498" s="231" t="str">
        <x:v>Mytilene</x:v>
      </x:c>
      <x:c r="D498" s="231" t="str">
        <x:v>Scripture</x:v>
      </x:c>
      <x:c r="E498" s="231" t="str">
        <x:v>Biblical Places — Shared Canon</x:v>
      </x:c>
      <x:c r="F498" s="231" t="str">
        <x:v>Place</x:v>
      </x:c>
      <x:c r="G498" s="231" t="str">
        <x:v>Aegean port on Lesbos passed during Paul's return journey toward Jerusalem.</x:v>
      </x:c>
      <x:c r="H498" s="231" t="n">
        <x:v>2</x:v>
      </x:c>
      <x:c r="I498" s="231" t="str">
        <x:v>2 — Supporting</x:v>
      </x:c>
      <x:c r="J498" s="231" t="str">
        <x:v>Exceptional</x:v>
      </x:c>
      <x:c r="K498" s="231" t="str">
        <x:v>Common</x:v>
      </x:c>
      <x:c r="L498" s="231" t="str">
        <x:v>No</x:v>
      </x:c>
      <x:c r="M498" s="231" t="str">
        <x:v>Acts 20:14 | Apostolic age | Shared canon</x:v>
      </x:c>
      <x:c r="N498" s="231" t="str">
        <x:v>Paul; Assos; Chios</x:v>
      </x:c>
      <x:c r="O498" s="231" t="str">
        <x:v>Idea</x:v>
      </x:c>
      <x:c r="P498" s="231"/>
      <x:c r="Q498" s="231" t="str">
        <x:v>Deferred from the 100-card first-pass active set; reconsider in a later expansion/deep-catalog pass.</x:v>
      </x:c>
      <x:c r="R498" s="231"/>
      <x:c r="S498" s="231"/>
      <x:c r="T498" s="231"/>
      <x:c r="U498" s="205"/>
    </x:row>
    <x:row r="499" s="202" customFormat="1" ht="38.25" customHeight="1">
      <x:c r="A499" s="231" t="str">
        <x:v>Biblical Places</x:v>
      </x:c>
      <x:c r="B499" s="231" t="str">
        <x:v>BPL-193</x:v>
      </x:c>
      <x:c r="C499" s="231" t="str">
        <x:v>Chios</x:v>
      </x:c>
      <x:c r="D499" s="231" t="str">
        <x:v>Scripture</x:v>
      </x:c>
      <x:c r="E499" s="231" t="str">
        <x:v>Biblical Places — Shared Canon</x:v>
      </x:c>
      <x:c r="F499" s="231" t="str">
        <x:v>Place</x:v>
      </x:c>
      <x:c r="G499" s="231" t="str">
        <x:v>Aegean island passed by Paul's ship on the journey from Macedonia toward Jerusalem.</x:v>
      </x:c>
      <x:c r="H499" s="231" t="n">
        <x:v>1</x:v>
      </x:c>
      <x:c r="I499" s="231" t="str">
        <x:v>1 — Minor / Expansion</x:v>
      </x:c>
      <x:c r="J499" s="231" t="str">
        <x:v>Exceptional</x:v>
      </x:c>
      <x:c r="K499" s="231" t="str">
        <x:v>Common</x:v>
      </x:c>
      <x:c r="L499" s="231" t="str">
        <x:v>No</x:v>
      </x:c>
      <x:c r="M499" s="231" t="str">
        <x:v>Acts 20:15 | Apostolic age | Shared canon</x:v>
      </x:c>
      <x:c r="N499" s="231" t="str">
        <x:v>Paul; Mytilene; Samos</x:v>
      </x:c>
      <x:c r="O499" s="231" t="str">
        <x:v>Idea</x:v>
      </x:c>
      <x:c r="P499" s="231"/>
      <x:c r="Q499" s="231" t="str">
        <x:v>Deferred from the 100-card first-pass active set; reconsider in a later expansion/deep-catalog pass.</x:v>
      </x:c>
      <x:c r="R499" s="231"/>
      <x:c r="S499" s="231"/>
      <x:c r="T499" s="231"/>
      <x:c r="U499" s="205"/>
    </x:row>
    <x:row r="500" s="202" customFormat="1" ht="25.5" customHeight="1">
      <x:c r="A500" s="231" t="str">
        <x:v>Biblical Places</x:v>
      </x:c>
      <x:c r="B500" s="231" t="str">
        <x:v>BPL-194</x:v>
      </x:c>
      <x:c r="C500" s="231" t="str">
        <x:v>Samos</x:v>
      </x:c>
      <x:c r="D500" s="231" t="str">
        <x:v>Scripture</x:v>
      </x:c>
      <x:c r="E500" s="231" t="str">
        <x:v>Biblical Places — Shared Canon</x:v>
      </x:c>
      <x:c r="F500" s="231" t="str">
        <x:v>Place</x:v>
      </x:c>
      <x:c r="G500" s="231" t="str">
        <x:v>Aegean island passed on Paul's return voyage toward Jerusalem.</x:v>
      </x:c>
      <x:c r="H500" s="231" t="n">
        <x:v>1</x:v>
      </x:c>
      <x:c r="I500" s="231" t="str">
        <x:v>1 — Minor / Expansion</x:v>
      </x:c>
      <x:c r="J500" s="231" t="str">
        <x:v>Exceptional</x:v>
      </x:c>
      <x:c r="K500" s="231" t="str">
        <x:v>Common</x:v>
      </x:c>
      <x:c r="L500" s="231" t="str">
        <x:v>No</x:v>
      </x:c>
      <x:c r="M500" s="231" t="str">
        <x:v>Acts 20:15 | Apostolic age | Shared canon</x:v>
      </x:c>
      <x:c r="N500" s="231" t="str">
        <x:v>Paul; Chios; Miletus</x:v>
      </x:c>
      <x:c r="O500" s="231" t="str">
        <x:v>Idea</x:v>
      </x:c>
      <x:c r="P500" s="231"/>
      <x:c r="Q500" s="231" t="str">
        <x:v>Deferred from the 100-card first-pass active set; reconsider in a later expansion/deep-catalog pass.</x:v>
      </x:c>
      <x:c r="R500" s="231"/>
      <x:c r="S500" s="231"/>
      <x:c r="T500" s="231"/>
      <x:c r="U500" s="205"/>
    </x:row>
    <x:row r="501" s="202" customFormat="1" ht="38.25" customHeight="1">
      <x:c r="A501" s="231" t="str">
        <x:v>Biblical Places</x:v>
      </x:c>
      <x:c r="B501" s="231" t="str">
        <x:v>BPL-195</x:v>
      </x:c>
      <x:c r="C501" s="231" t="str">
        <x:v>Cos</x:v>
      </x:c>
      <x:c r="D501" s="231" t="str">
        <x:v>Scripture</x:v>
      </x:c>
      <x:c r="E501" s="231" t="str">
        <x:v>Biblical Places — Shared Canon</x:v>
      </x:c>
      <x:c r="F501" s="231" t="str">
        <x:v>Place</x:v>
      </x:c>
      <x:c r="G501" s="231" t="str">
        <x:v>Aegean island stop on Paul's final journey toward Jerusalem.</x:v>
      </x:c>
      <x:c r="H501" s="231" t="n">
        <x:v>1</x:v>
      </x:c>
      <x:c r="I501" s="231" t="str">
        <x:v>1 — Minor / Expansion</x:v>
      </x:c>
      <x:c r="J501" s="231" t="str">
        <x:v>Exceptional</x:v>
      </x:c>
      <x:c r="K501" s="231" t="str">
        <x:v>Common</x:v>
      </x:c>
      <x:c r="L501" s="231" t="str">
        <x:v>No</x:v>
      </x:c>
      <x:c r="M501" s="231" t="str">
        <x:v>Acts 21:1 | Apostolic age | Shared canon</x:v>
      </x:c>
      <x:c r="N501" s="231" t="str">
        <x:v>Paul; Rhodes; Miletus</x:v>
      </x:c>
      <x:c r="O501" s="231" t="str">
        <x:v>Idea</x:v>
      </x:c>
      <x:c r="P501" s="231"/>
      <x:c r="Q501" s="231" t="str">
        <x:v>Deferred from the 100-card first-pass active set; reconsider in a later expansion/deep-catalog pass.</x:v>
      </x:c>
      <x:c r="R501" s="231"/>
      <x:c r="S501" s="231"/>
      <x:c r="T501" s="231"/>
      <x:c r="U501" s="205"/>
    </x:row>
    <x:row r="502" s="202" customFormat="1" ht="25.5" customHeight="1">
      <x:c r="A502" s="231" t="str">
        <x:v>Biblical Places</x:v>
      </x:c>
      <x:c r="B502" s="231" t="str">
        <x:v>BPL-196</x:v>
      </x:c>
      <x:c r="C502" s="231" t="str">
        <x:v>Rhodes</x:v>
      </x:c>
      <x:c r="D502" s="231" t="str">
        <x:v>Scripture</x:v>
      </x:c>
      <x:c r="E502" s="231" t="str">
        <x:v>Biblical Places — Shared Canon</x:v>
      </x:c>
      <x:c r="F502" s="231" t="str">
        <x:v>Place</x:v>
      </x:c>
      <x:c r="G502" s="231" t="str">
        <x:v>Mediterranean island stop on Paul's voyage from Miletus toward Phoenicia.</x:v>
      </x:c>
      <x:c r="H502" s="231" t="n">
        <x:v>2</x:v>
      </x:c>
      <x:c r="I502" s="231" t="str">
        <x:v>2 — Supporting</x:v>
      </x:c>
      <x:c r="J502" s="231" t="str">
        <x:v>Exceptional</x:v>
      </x:c>
      <x:c r="K502" s="231" t="str">
        <x:v>Common</x:v>
      </x:c>
      <x:c r="L502" s="231" t="str">
        <x:v>No</x:v>
      </x:c>
      <x:c r="M502" s="231" t="str">
        <x:v>Acts 21:1 | Apostolic age | Shared canon</x:v>
      </x:c>
      <x:c r="N502" s="231" t="str">
        <x:v>Paul; Cos; Patara</x:v>
      </x:c>
      <x:c r="O502" s="231" t="str">
        <x:v>Idea</x:v>
      </x:c>
      <x:c r="P502" s="231"/>
      <x:c r="Q502" s="231" t="str">
        <x:v>Deferred from the 100-card first-pass active set; reconsider in a later expansion/deep-catalog pass.</x:v>
      </x:c>
      <x:c r="R502" s="231"/>
      <x:c r="S502" s="231"/>
      <x:c r="T502" s="231"/>
      <x:c r="U502" s="205"/>
    </x:row>
    <x:row r="503" s="202" customFormat="1" ht="25.5" customHeight="1">
      <x:c r="A503" s="231" t="str">
        <x:v>Biblical Places</x:v>
      </x:c>
      <x:c r="B503" s="231" t="str">
        <x:v>BPL-197</x:v>
      </x:c>
      <x:c r="C503" s="231" t="str">
        <x:v>Patara</x:v>
      </x:c>
      <x:c r="D503" s="231" t="str">
        <x:v>Scripture</x:v>
      </x:c>
      <x:c r="E503" s="231" t="str">
        <x:v>Biblical Places — Shared Canon</x:v>
      </x:c>
      <x:c r="F503" s="231" t="str">
        <x:v>Place</x:v>
      </x:c>
      <x:c r="G503" s="231" t="str">
        <x:v>Lycian port where Paul's party transfers to a ship sailing for Phoenicia.</x:v>
      </x:c>
      <x:c r="H503" s="231" t="n">
        <x:v>2</x:v>
      </x:c>
      <x:c r="I503" s="231" t="str">
        <x:v>2 — Supporting</x:v>
      </x:c>
      <x:c r="J503" s="231" t="str">
        <x:v>Exceptional</x:v>
      </x:c>
      <x:c r="K503" s="231" t="str">
        <x:v>Common</x:v>
      </x:c>
      <x:c r="L503" s="231" t="str">
        <x:v>No</x:v>
      </x:c>
      <x:c r="M503" s="231" t="str">
        <x:v>Acts 21:1–2 | Apostolic age | Shared canon</x:v>
      </x:c>
      <x:c r="N503" s="231" t="str">
        <x:v>Paul; Rhodes; Tyre</x:v>
      </x:c>
      <x:c r="O503" s="231" t="str">
        <x:v>Idea</x:v>
      </x:c>
      <x:c r="P503" s="231"/>
      <x:c r="Q503" s="231" t="str">
        <x:v>Deferred from the 100-card first-pass active set; reconsider in a later expansion/deep-catalog pass.</x:v>
      </x:c>
      <x:c r="R503" s="231"/>
      <x:c r="S503" s="231"/>
      <x:c r="T503" s="231"/>
      <x:c r="U503" s="205"/>
    </x:row>
    <x:row r="504" s="202" customFormat="1" ht="25.5" customHeight="1">
      <x:c r="A504" s="231" t="str">
        <x:v>Biblical Places</x:v>
      </x:c>
      <x:c r="B504" s="231" t="str">
        <x:v>BPL-198</x:v>
      </x:c>
      <x:c r="C504" s="231" t="str">
        <x:v>Ptolemais</x:v>
      </x:c>
      <x:c r="D504" s="231" t="str">
        <x:v>Scripture</x:v>
      </x:c>
      <x:c r="E504" s="231" t="str">
        <x:v>Biblical Places — Shared Canon</x:v>
      </x:c>
      <x:c r="F504" s="231" t="str">
        <x:v>Place</x:v>
      </x:c>
      <x:c r="G504" s="231" t="str">
        <x:v>Coastal city where Paul briefly stays with believers while traveling toward Jerusalem.</x:v>
      </x:c>
      <x:c r="H504" s="231" t="n">
        <x:v>2</x:v>
      </x:c>
      <x:c r="I504" s="231" t="str">
        <x:v>2 — Supporting</x:v>
      </x:c>
      <x:c r="J504" s="231" t="str">
        <x:v>High</x:v>
      </x:c>
      <x:c r="K504" s="231" t="str">
        <x:v>Common</x:v>
      </x:c>
      <x:c r="L504" s="231" t="str">
        <x:v>No</x:v>
      </x:c>
      <x:c r="M504" s="231" t="str">
        <x:v>Acts 21:7 | Apostolic age | Shared canon</x:v>
      </x:c>
      <x:c r="N504" s="231" t="str">
        <x:v>Paul; Tyre; Caesarea Maritima</x:v>
      </x:c>
      <x:c r="O504" s="231" t="str">
        <x:v>Idea</x:v>
      </x:c>
      <x:c r="P504" s="231"/>
      <x:c r="Q504" s="231" t="str">
        <x:v>Deferred from the 100-card first-pass active set; reconsider in a later expansion/deep-catalog pass.</x:v>
      </x:c>
      <x:c r="R504" s="231"/>
      <x:c r="S504" s="231"/>
      <x:c r="T504" s="231"/>
      <x:c r="U504" s="205"/>
    </x:row>
    <x:row r="505" s="202" customFormat="1" ht="25.5" customHeight="1">
      <x:c r="A505" s="231" t="str">
        <x:v>Biblical Places</x:v>
      </x:c>
      <x:c r="B505" s="231" t="str">
        <x:v>BPL-199</x:v>
      </x:c>
      <x:c r="C505" s="231" t="str">
        <x:v>Crete</x:v>
      </x:c>
      <x:c r="D505" s="231" t="str">
        <x:v>Scripture</x:v>
      </x:c>
      <x:c r="E505" s="231" t="str">
        <x:v>Biblical Places — Shared Canon</x:v>
      </x:c>
      <x:c r="F505" s="231" t="str">
        <x:v>Place</x:v>
      </x:c>
      <x:c r="G505" s="231" t="str">
        <x:v>Large Mediterranean island appearing in Paul's voyage to Rome and later in the pastoral context of Titus.</x:v>
      </x:c>
      <x:c r="H505" s="231" t="n">
        <x:v>4</x:v>
      </x:c>
      <x:c r="I505" s="231" t="str">
        <x:v>4 — Major</x:v>
      </x:c>
      <x:c r="J505" s="231" t="str">
        <x:v>Exceptional</x:v>
      </x:c>
      <x:c r="K505" s="231" t="str">
        <x:v>Rare</x:v>
      </x:c>
      <x:c r="L505" s="231" t="str">
        <x:v>Maybe</x:v>
      </x:c>
      <x:c r="M505" s="231" t="str">
        <x:v>Acts 27; Titus 1 | Apostolic age | Shared canon</x:v>
      </x:c>
      <x:c r="N505" s="231" t="str">
        <x:v>Paul; Titus; Fair Havens; Shipwreck</x:v>
      </x:c>
      <x:c r="O505" s="231" t="str">
        <x:v>Idea</x:v>
      </x:c>
      <x:c r="P505" s="231"/>
      <x:c r="Q505" s="231" t="str">
        <x:v>Deferred from the 100-card first-pass active set; reconsider in a later expansion/deep-catalog pass.</x:v>
      </x:c>
      <x:c r="R505" s="231"/>
      <x:c r="S505" s="231"/>
      <x:c r="T505" s="231"/>
      <x:c r="U505" s="205"/>
    </x:row>
    <x:row r="506" s="202" customFormat="1" ht="25.5" customHeight="1">
      <x:c r="A506" s="231" t="str">
        <x:v>Biblical Places</x:v>
      </x:c>
      <x:c r="B506" s="231" t="str">
        <x:v>BPL-200</x:v>
      </x:c>
      <x:c r="C506" s="231" t="str">
        <x:v>Fair Havens</x:v>
      </x:c>
      <x:c r="D506" s="231" t="str">
        <x:v>Scripture</x:v>
      </x:c>
      <x:c r="E506" s="231" t="str">
        <x:v>Biblical Places — Shared Canon</x:v>
      </x:c>
      <x:c r="F506" s="231" t="str">
        <x:v>Place</x:v>
      </x:c>
      <x:c r="G506" s="231" t="str">
        <x:v>Cretan harbor where Paul warns against continuing the dangerous voyage that leads to shipwreck.</x:v>
      </x:c>
      <x:c r="H506" s="231" t="n">
        <x:v>3</x:v>
      </x:c>
      <x:c r="I506" s="231" t="str">
        <x:v>3 — Significant</x:v>
      </x:c>
      <x:c r="J506" s="231" t="str">
        <x:v>Exceptional</x:v>
      </x:c>
      <x:c r="K506" s="231" t="str">
        <x:v>Uncommon</x:v>
      </x:c>
      <x:c r="L506" s="231" t="str">
        <x:v>Maybe</x:v>
      </x:c>
      <x:c r="M506" s="231" t="str">
        <x:v>Acts 27:8–12 | Apostolic age | Shared canon</x:v>
      </x:c>
      <x:c r="N506" s="231" t="str">
        <x:v>Paul; Crete; Shipwreck; Malta</x:v>
      </x:c>
      <x:c r="O506" s="231" t="str">
        <x:v>Idea</x:v>
      </x:c>
      <x:c r="P506" s="231"/>
      <x:c r="Q506" s="231" t="str">
        <x:v>Deferred from the 100-card first-pass active set; reconsider in a later expansion/deep-catalog pass.</x:v>
      </x:c>
      <x:c r="R506" s="231"/>
      <x:c r="S506" s="231"/>
      <x:c r="T506" s="231"/>
      <x:c r="U506" s="205"/>
    </x:row>
    <x:row r="507" s="202" customFormat="1" ht="25.5" customHeight="1">
      <x:c r="A507" s="231" t="str">
        <x:v>Biblical Places</x:v>
      </x:c>
      <x:c r="B507" s="231" t="str">
        <x:v>BPL-202</x:v>
      </x:c>
      <x:c r="C507" s="231" t="str">
        <x:v>Syracuse</x:v>
      </x:c>
      <x:c r="D507" s="231" t="str">
        <x:v>Scripture</x:v>
      </x:c>
      <x:c r="E507" s="231" t="str">
        <x:v>Biblical Places — Shared Canon</x:v>
      </x:c>
      <x:c r="F507" s="231" t="str">
        <x:v>Place</x:v>
      </x:c>
      <x:c r="G507" s="231" t="str">
        <x:v>Sicilian port where Paul's party stays three days en route from Malta to Rome.</x:v>
      </x:c>
      <x:c r="H507" s="231" t="n">
        <x:v>2</x:v>
      </x:c>
      <x:c r="I507" s="231" t="str">
        <x:v>2 — Supporting</x:v>
      </x:c>
      <x:c r="J507" s="231" t="str">
        <x:v>Exceptional</x:v>
      </x:c>
      <x:c r="K507" s="231" t="str">
        <x:v>Common</x:v>
      </x:c>
      <x:c r="L507" s="231" t="str">
        <x:v>No</x:v>
      </x:c>
      <x:c r="M507" s="231" t="str">
        <x:v>Acts 28:12 | Apostolic age | Shared canon</x:v>
      </x:c>
      <x:c r="N507" s="231" t="str">
        <x:v>Paul; Malta; Rhegium</x:v>
      </x:c>
      <x:c r="O507" s="231" t="str">
        <x:v>Idea</x:v>
      </x:c>
      <x:c r="P507" s="231"/>
      <x:c r="Q507" s="231" t="str">
        <x:v>Deferred from the 100-card first-pass active set; reconsider in a later expansion/deep-catalog pass.</x:v>
      </x:c>
      <x:c r="R507" s="231"/>
      <x:c r="S507" s="231"/>
      <x:c r="T507" s="231"/>
      <x:c r="U507" s="205"/>
    </x:row>
    <x:row r="508" s="202" customFormat="1" ht="25.5" customHeight="1">
      <x:c r="A508" s="231" t="str">
        <x:v>Biblical Places</x:v>
      </x:c>
      <x:c r="B508" s="231" t="str">
        <x:v>BPL-203</x:v>
      </x:c>
      <x:c r="C508" s="231" t="str">
        <x:v>Rhegium</x:v>
      </x:c>
      <x:c r="D508" s="231" t="str">
        <x:v>Scripture</x:v>
      </x:c>
      <x:c r="E508" s="231" t="str">
        <x:v>Biblical Places — Shared Canon</x:v>
      </x:c>
      <x:c r="F508" s="231" t="str">
        <x:v>Place</x:v>
      </x:c>
      <x:c r="G508" s="231" t="str">
        <x:v>Southern Italian port on Paul's final sea journey toward Rome.</x:v>
      </x:c>
      <x:c r="H508" s="231" t="n">
        <x:v>2</x:v>
      </x:c>
      <x:c r="I508" s="231" t="str">
        <x:v>2 — Supporting</x:v>
      </x:c>
      <x:c r="J508" s="231" t="str">
        <x:v>Exceptional</x:v>
      </x:c>
      <x:c r="K508" s="231" t="str">
        <x:v>Common</x:v>
      </x:c>
      <x:c r="L508" s="231" t="str">
        <x:v>No</x:v>
      </x:c>
      <x:c r="M508" s="231" t="str">
        <x:v>Acts 28:13 | Apostolic age | Shared canon</x:v>
      </x:c>
      <x:c r="N508" s="231" t="str">
        <x:v>Paul; Syracuse; Puteoli</x:v>
      </x:c>
      <x:c r="O508" s="231" t="str">
        <x:v>Idea</x:v>
      </x:c>
      <x:c r="P508" s="231"/>
      <x:c r="Q508" s="231" t="str">
        <x:v>Deferred from the 100-card first-pass active set; reconsider in a later expansion/deep-catalog pass.</x:v>
      </x:c>
      <x:c r="R508" s="231"/>
      <x:c r="S508" s="231"/>
      <x:c r="T508" s="231"/>
      <x:c r="U508" s="205"/>
    </x:row>
    <x:row r="509" s="202" customFormat="1" ht="25.5" customHeight="1">
      <x:c r="A509" s="231" t="str">
        <x:v>Biblical Places</x:v>
      </x:c>
      <x:c r="B509" s="231" t="str">
        <x:v>BPL-204</x:v>
      </x:c>
      <x:c r="C509" s="231" t="str">
        <x:v>Puteoli</x:v>
      </x:c>
      <x:c r="D509" s="231" t="str">
        <x:v>Scripture</x:v>
      </x:c>
      <x:c r="E509" s="231" t="str">
        <x:v>Biblical Places — Shared Canon</x:v>
      </x:c>
      <x:c r="F509" s="231" t="str">
        <x:v>Place</x:v>
      </x:c>
      <x:c r="G509" s="231" t="str">
        <x:v>Italian port where Paul spends a week with believers before traveling overland to Rome.</x:v>
      </x:c>
      <x:c r="H509" s="231" t="n">
        <x:v>3</x:v>
      </x:c>
      <x:c r="I509" s="231" t="str">
        <x:v>3 — Significant</x:v>
      </x:c>
      <x:c r="J509" s="231" t="str">
        <x:v>Exceptional</x:v>
      </x:c>
      <x:c r="K509" s="231" t="str">
        <x:v>Uncommon</x:v>
      </x:c>
      <x:c r="L509" s="231" t="str">
        <x:v>Maybe</x:v>
      </x:c>
      <x:c r="M509" s="231" t="str">
        <x:v>Acts 28:13–14 | Apostolic age | Shared canon</x:v>
      </x:c>
      <x:c r="N509" s="231" t="str">
        <x:v>Paul; Rome; Appian Way</x:v>
      </x:c>
      <x:c r="O509" s="231" t="str">
        <x:v>Idea</x:v>
      </x:c>
      <x:c r="P509" s="231"/>
      <x:c r="Q509" s="231" t="str">
        <x:v>Deferred from the 100-card first-pass active set; reconsider in a later expansion/deep-catalog pass.</x:v>
      </x:c>
      <x:c r="R509" s="231"/>
      <x:c r="S509" s="231"/>
      <x:c r="T509" s="231"/>
      <x:c r="U509" s="205"/>
    </x:row>
    <x:row r="510" s="202" customFormat="1" ht="25.5" customHeight="1">
      <x:c r="A510" s="231" t="str">
        <x:v>Biblical Places</x:v>
      </x:c>
      <x:c r="B510" s="231" t="str">
        <x:v>BPL-206</x:v>
      </x:c>
      <x:c r="C510" s="231" t="str">
        <x:v>Three Taverns</x:v>
      </x:c>
      <x:c r="D510" s="231" t="str">
        <x:v>Scripture</x:v>
      </x:c>
      <x:c r="E510" s="231" t="str">
        <x:v>Biblical Places — Shared Canon</x:v>
      </x:c>
      <x:c r="F510" s="231" t="str">
        <x:v>Place</x:v>
      </x:c>
      <x:c r="G510" s="231" t="str">
        <x:v>Waypoint on the Appian Way where Roman Christians meet and encourage Paul.</x:v>
      </x:c>
      <x:c r="H510" s="231" t="n">
        <x:v>2</x:v>
      </x:c>
      <x:c r="I510" s="231" t="str">
        <x:v>2 — Supporting</x:v>
      </x:c>
      <x:c r="J510" s="231" t="str">
        <x:v>High</x:v>
      </x:c>
      <x:c r="K510" s="231" t="str">
        <x:v>Common</x:v>
      </x:c>
      <x:c r="L510" s="231" t="str">
        <x:v>No</x:v>
      </x:c>
      <x:c r="M510" s="231" t="str">
        <x:v>Acts 28:15 | Apostolic age | Shared canon</x:v>
      </x:c>
      <x:c r="N510" s="231" t="str">
        <x:v>Paul; Appian Way; Rome</x:v>
      </x:c>
      <x:c r="O510" s="231" t="str">
        <x:v>Idea</x:v>
      </x:c>
      <x:c r="P510" s="231"/>
      <x:c r="Q510" s="231" t="str">
        <x:v>Deferred from the 100-card first-pass active set; reconsider in a later expansion/deep-catalog pass.</x:v>
      </x:c>
      <x:c r="R510" s="231"/>
      <x:c r="S510" s="231"/>
      <x:c r="T510" s="231"/>
      <x:c r="U510" s="205"/>
    </x:row>
    <x:row r="511" s="202" customFormat="1" ht="25.5" customHeight="1">
      <x:c r="A511" s="231" t="str">
        <x:v>Biblical Places</x:v>
      </x:c>
      <x:c r="B511" s="231" t="str">
        <x:v>BPL-208</x:v>
      </x:c>
      <x:c r="C511" s="231" t="str">
        <x:v>Colossae</x:v>
      </x:c>
      <x:c r="D511" s="231" t="str">
        <x:v>Scripture</x:v>
      </x:c>
      <x:c r="E511" s="231" t="str">
        <x:v>Biblical Places — Shared Canon</x:v>
      </x:c>
      <x:c r="F511" s="231" t="str">
        <x:v>Place</x:v>
      </x:c>
      <x:c r="G511" s="231" t="str">
        <x:v>City of the church addressed in Colossians and closely connected with Philemon, Epaphras, and Onesimus.</x:v>
      </x:c>
      <x:c r="H511" s="231" t="n">
        <x:v>4</x:v>
      </x:c>
      <x:c r="I511" s="231" t="str">
        <x:v>4 — Major</x:v>
      </x:c>
      <x:c r="J511" s="231" t="str">
        <x:v>High</x:v>
      </x:c>
      <x:c r="K511" s="231" t="str">
        <x:v>Rare</x:v>
      </x:c>
      <x:c r="L511" s="231" t="str">
        <x:v>Maybe</x:v>
      </x:c>
      <x:c r="M511" s="231" t="str">
        <x:v>Colossians; Philemon | Apostolic age | Shared canon</x:v>
      </x:c>
      <x:c r="N511" s="231" t="str">
        <x:v>Paul; Epaphras; Philemon; Onesimus; Laodicea</x:v>
      </x:c>
      <x:c r="O511" s="231" t="str">
        <x:v>Idea</x:v>
      </x:c>
      <x:c r="P511" s="231"/>
      <x:c r="Q511" s="231" t="str">
        <x:v>Deferred from the 100-card first-pass active set; reconsider in a later expansion/deep-catalog pass.</x:v>
      </x:c>
      <x:c r="R511" s="231"/>
      <x:c r="S511" s="231"/>
      <x:c r="T511" s="231"/>
      <x:c r="U511" s="205"/>
    </x:row>
    <x:row r="512" s="202" customFormat="1" ht="25.5" customHeight="1">
      <x:c r="A512" s="231" t="str">
        <x:v>Biblical Places</x:v>
      </x:c>
      <x:c r="B512" s="231" t="str">
        <x:v>BPL-209</x:v>
      </x:c>
      <x:c r="C512" s="231" t="str">
        <x:v>Laodicea</x:v>
      </x:c>
      <x:c r="D512" s="231" t="str">
        <x:v>Scripture</x:v>
      </x:c>
      <x:c r="E512" s="231" t="str">
        <x:v>Biblical Places — Shared Canon</x:v>
      </x:c>
      <x:c r="F512" s="231" t="str">
        <x:v>Place</x:v>
      </x:c>
      <x:c r="G512" s="231" t="str">
        <x:v>Church city connected to Colossians and one of the seven churches addressed in Revelation.</x:v>
      </x:c>
      <x:c r="H512" s="231" t="n">
        <x:v>4</x:v>
      </x:c>
      <x:c r="I512" s="231" t="str">
        <x:v>4 — Major</x:v>
      </x:c>
      <x:c r="J512" s="231" t="str">
        <x:v>Exceptional</x:v>
      </x:c>
      <x:c r="K512" s="231" t="str">
        <x:v>Rare</x:v>
      </x:c>
      <x:c r="L512" s="231" t="str">
        <x:v>Maybe</x:v>
      </x:c>
      <x:c r="M512" s="231" t="str">
        <x:v>Colossians 4:13–16; Revelation 3:14–22 | Apostolic age | Shared canon</x:v>
      </x:c>
      <x:c r="N512" s="231" t="str">
        <x:v>Colossae; Hierapolis; Seven Churches; Revelation</x:v>
      </x:c>
      <x:c r="O512" s="231" t="str">
        <x:v>Idea</x:v>
      </x:c>
      <x:c r="P512" s="231"/>
      <x:c r="Q512" s="231" t="str">
        <x:v>Deferred from the 100-card first-pass active set; reconsider in a later expansion/deep-catalog pass.</x:v>
      </x:c>
      <x:c r="R512" s="231"/>
      <x:c r="S512" s="231"/>
      <x:c r="T512" s="231"/>
      <x:c r="U512" s="205"/>
    </x:row>
    <x:row r="513" s="202" customFormat="1" ht="25.5" customHeight="1">
      <x:c r="A513" s="231" t="str">
        <x:v>Biblical Places</x:v>
      </x:c>
      <x:c r="B513" s="231" t="str">
        <x:v>BPL-210</x:v>
      </x:c>
      <x:c r="C513" s="231" t="str">
        <x:v>Hierapolis</x:v>
      </x:c>
      <x:c r="D513" s="231" t="str">
        <x:v>Scripture</x:v>
      </x:c>
      <x:c r="E513" s="231" t="str">
        <x:v>Biblical Places — Shared Canon</x:v>
      </x:c>
      <x:c r="F513" s="231" t="str">
        <x:v>Place</x:v>
      </x:c>
      <x:c r="G513" s="231" t="str">
        <x:v>City linked with Epaphras' ministry alongside Colossae and Laodicea.</x:v>
      </x:c>
      <x:c r="H513" s="231" t="n">
        <x:v>3</x:v>
      </x:c>
      <x:c r="I513" s="231" t="str">
        <x:v>3 — Significant</x:v>
      </x:c>
      <x:c r="J513" s="231" t="str">
        <x:v>Exceptional</x:v>
      </x:c>
      <x:c r="K513" s="231" t="str">
        <x:v>Uncommon</x:v>
      </x:c>
      <x:c r="L513" s="231" t="str">
        <x:v>Maybe</x:v>
      </x:c>
      <x:c r="M513" s="231" t="str">
        <x:v>Colossians 4:13 | Apostolic age | Shared canon</x:v>
      </x:c>
      <x:c r="N513" s="231" t="str">
        <x:v>Epaphras; Colossae; Laodicea</x:v>
      </x:c>
      <x:c r="O513" s="231" t="str">
        <x:v>Idea</x:v>
      </x:c>
      <x:c r="P513" s="231"/>
      <x:c r="Q513" s="231" t="str">
        <x:v>Deferred from the 100-card first-pass active set; reconsider in a later expansion/deep-catalog pass.</x:v>
      </x:c>
      <x:c r="R513" s="231"/>
      <x:c r="S513" s="231"/>
      <x:c r="T513" s="231"/>
      <x:c r="U513" s="205"/>
    </x:row>
    <x:row r="514" s="202" customFormat="1" ht="38.25" customHeight="1">
      <x:c r="A514" s="231" t="str">
        <x:v>Biblical Places</x:v>
      </x:c>
      <x:c r="B514" s="231" t="str">
        <x:v>BPL-211</x:v>
      </x:c>
      <x:c r="C514" s="231" t="str">
        <x:v>Smyrna</x:v>
      </x:c>
      <x:c r="D514" s="231" t="str">
        <x:v>Scripture</x:v>
      </x:c>
      <x:c r="E514" s="231" t="str">
        <x:v>Biblical Places — Shared Canon</x:v>
      </x:c>
      <x:c r="F514" s="231" t="str">
        <x:v>Place</x:v>
      </x:c>
      <x:c r="G514" s="231" t="str">
        <x:v>One of the seven churches of Revelation, commended amid suffering and called to faithfulness.</x:v>
      </x:c>
      <x:c r="H514" s="231" t="n">
        <x:v>4</x:v>
      </x:c>
      <x:c r="I514" s="231" t="str">
        <x:v>4 — Major</x:v>
      </x:c>
      <x:c r="J514" s="231" t="str">
        <x:v>Exceptional</x:v>
      </x:c>
      <x:c r="K514" s="231" t="str">
        <x:v>Rare</x:v>
      </x:c>
      <x:c r="L514" s="231" t="str">
        <x:v>Maybe</x:v>
      </x:c>
      <x:c r="M514" s="231" t="str">
        <x:v>Revelation 2:8–11 | Apostolic/apocalyptic context | Shared canon</x:v>
      </x:c>
      <x:c r="N514" s="231" t="str">
        <x:v>Seven Churches; Revelation; John</x:v>
      </x:c>
      <x:c r="O514" s="231" t="str">
        <x:v>Idea</x:v>
      </x:c>
      <x:c r="P514" s="231"/>
      <x:c r="Q514" s="231" t="str">
        <x:v>Deferred from the 100-card first-pass active set; reconsider in a later expansion/deep-catalog pass.</x:v>
      </x:c>
      <x:c r="R514" s="231"/>
      <x:c r="S514" s="231"/>
      <x:c r="T514" s="231"/>
      <x:c r="U514" s="205"/>
    </x:row>
    <x:row r="515" s="202" customFormat="1" ht="25.5" customHeight="1">
      <x:c r="A515" s="231" t="str">
        <x:v>Biblical Places</x:v>
      </x:c>
      <x:c r="B515" s="231" t="str">
        <x:v>BPL-212</x:v>
      </x:c>
      <x:c r="C515" s="231" t="str">
        <x:v>Pergamum</x:v>
      </x:c>
      <x:c r="D515" s="231" t="str">
        <x:v>Scripture</x:v>
      </x:c>
      <x:c r="E515" s="231" t="str">
        <x:v>Biblical Places — Shared Canon</x:v>
      </x:c>
      <x:c r="F515" s="231" t="str">
        <x:v>Place</x:v>
      </x:c>
      <x:c r="G515" s="231" t="str">
        <x:v>One of the seven churches of Revelation, addressed amid pressure, compromise, and faithful witness.</x:v>
      </x:c>
      <x:c r="H515" s="231" t="n">
        <x:v>4</x:v>
      </x:c>
      <x:c r="I515" s="231" t="str">
        <x:v>4 — Major</x:v>
      </x:c>
      <x:c r="J515" s="231" t="str">
        <x:v>Exceptional</x:v>
      </x:c>
      <x:c r="K515" s="231" t="str">
        <x:v>Rare</x:v>
      </x:c>
      <x:c r="L515" s="231" t="str">
        <x:v>Maybe</x:v>
      </x:c>
      <x:c r="M515" s="231" t="str">
        <x:v>Revelation 2:12–17 | Apostolic/apocalyptic context | Shared canon</x:v>
      </x:c>
      <x:c r="N515" s="231" t="str">
        <x:v>Seven Churches; Revelation; Antipas</x:v>
      </x:c>
      <x:c r="O515" s="231" t="str">
        <x:v>Idea</x:v>
      </x:c>
      <x:c r="P515" s="231"/>
      <x:c r="Q515" s="231" t="str">
        <x:v>Deferred from the 100-card first-pass active set; reconsider in a later expansion/deep-catalog pass.</x:v>
      </x:c>
      <x:c r="R515" s="231"/>
      <x:c r="S515" s="231"/>
      <x:c r="T515" s="231"/>
      <x:c r="U515" s="205"/>
    </x:row>
    <x:row r="516" s="202" customFormat="1" ht="25.5" customHeight="1">
      <x:c r="A516" s="231" t="str">
        <x:v>Biblical Places</x:v>
      </x:c>
      <x:c r="B516" s="231" t="str">
        <x:v>BPL-213</x:v>
      </x:c>
      <x:c r="C516" s="231" t="str">
        <x:v>Thyatira</x:v>
      </x:c>
      <x:c r="D516" s="231" t="str">
        <x:v>Scripture</x:v>
      </x:c>
      <x:c r="E516" s="231" t="str">
        <x:v>Biblical Places — Shared Canon</x:v>
      </x:c>
      <x:c r="F516" s="231" t="str">
        <x:v>Place</x:v>
      </x:c>
      <x:c r="G516" s="231" t="str">
        <x:v>One of the seven churches of Revelation, praised for works yet warned about corrupt teaching.</x:v>
      </x:c>
      <x:c r="H516" s="231" t="n">
        <x:v>4</x:v>
      </x:c>
      <x:c r="I516" s="231" t="str">
        <x:v>4 — Major</x:v>
      </x:c>
      <x:c r="J516" s="231" t="str">
        <x:v>Exceptional</x:v>
      </x:c>
      <x:c r="K516" s="231" t="str">
        <x:v>Rare</x:v>
      </x:c>
      <x:c r="L516" s="231" t="str">
        <x:v>Maybe</x:v>
      </x:c>
      <x:c r="M516" s="231" t="str">
        <x:v>Revelation 2:18–29 | Apostolic/apocalyptic context | Shared canon</x:v>
      </x:c>
      <x:c r="N516" s="231" t="str">
        <x:v>Seven Churches; Revelation; Lydia</x:v>
      </x:c>
      <x:c r="O516" s="231" t="str">
        <x:v>Idea</x:v>
      </x:c>
      <x:c r="P516" s="231"/>
      <x:c r="Q516" s="231" t="str">
        <x:v>Deferred from the 100-card first-pass active set; reconsider in a later expansion/deep-catalog pass.</x:v>
      </x:c>
      <x:c r="R516" s="231"/>
      <x:c r="S516" s="231"/>
      <x:c r="T516" s="231"/>
      <x:c r="U516" s="205"/>
    </x:row>
    <x:row r="517" s="202" customFormat="1" ht="25.5" customHeight="1">
      <x:c r="A517" s="231" t="str">
        <x:v>Biblical Places</x:v>
      </x:c>
      <x:c r="B517" s="231" t="str">
        <x:v>BPL-214</x:v>
      </x:c>
      <x:c r="C517" s="231" t="str">
        <x:v>Sardis</x:v>
      </x:c>
      <x:c r="D517" s="231" t="str">
        <x:v>Scripture</x:v>
      </x:c>
      <x:c r="E517" s="231" t="str">
        <x:v>Biblical Places — Shared Canon</x:v>
      </x:c>
      <x:c r="F517" s="231" t="str">
        <x:v>Place</x:v>
      </x:c>
      <x:c r="G517" s="231" t="str">
        <x:v>One of the seven churches of Revelation, warned to wake from spiritual deadness.</x:v>
      </x:c>
      <x:c r="H517" s="231" t="n">
        <x:v>4</x:v>
      </x:c>
      <x:c r="I517" s="231" t="str">
        <x:v>4 — Major</x:v>
      </x:c>
      <x:c r="J517" s="231" t="str">
        <x:v>Exceptional</x:v>
      </x:c>
      <x:c r="K517" s="231" t="str">
        <x:v>Rare</x:v>
      </x:c>
      <x:c r="L517" s="231" t="str">
        <x:v>Maybe</x:v>
      </x:c>
      <x:c r="M517" s="231" t="str">
        <x:v>Revelation 3:1–6 | Apostolic/apocalyptic context | Shared canon</x:v>
      </x:c>
      <x:c r="N517" s="231" t="str">
        <x:v>Seven Churches; Revelation</x:v>
      </x:c>
      <x:c r="O517" s="231" t="str">
        <x:v>Idea</x:v>
      </x:c>
      <x:c r="P517" s="231"/>
      <x:c r="Q517" s="231" t="str">
        <x:v>Deferred from the 100-card first-pass active set; reconsider in a later expansion/deep-catalog pass.</x:v>
      </x:c>
      <x:c r="R517" s="231"/>
      <x:c r="S517" s="231"/>
      <x:c r="T517" s="231"/>
      <x:c r="U517" s="205"/>
    </x:row>
    <x:row r="518" s="202" customFormat="1" ht="25.5" customHeight="1">
      <x:c r="A518" s="231" t="str">
        <x:v>Biblical Places</x:v>
      </x:c>
      <x:c r="B518" s="231" t="str">
        <x:v>BPL-215</x:v>
      </x:c>
      <x:c r="C518" s="231" t="str">
        <x:v>Philadelphia of Asia</x:v>
      </x:c>
      <x:c r="D518" s="231" t="str">
        <x:v>Scripture</x:v>
      </x:c>
      <x:c r="E518" s="231" t="str">
        <x:v>Biblical Places — Shared Canon</x:v>
      </x:c>
      <x:c r="F518" s="231" t="str">
        <x:v>Place</x:v>
      </x:c>
      <x:c r="G518" s="231" t="str">
        <x:v>One of the seven churches of Revelation, commended for faithful endurance and given an open-door promise.</x:v>
      </x:c>
      <x:c r="H518" s="231" t="n">
        <x:v>4</x:v>
      </x:c>
      <x:c r="I518" s="231" t="str">
        <x:v>4 — Major</x:v>
      </x:c>
      <x:c r="J518" s="231" t="str">
        <x:v>Exceptional</x:v>
      </x:c>
      <x:c r="K518" s="231" t="str">
        <x:v>Rare</x:v>
      </x:c>
      <x:c r="L518" s="231" t="str">
        <x:v>Maybe</x:v>
      </x:c>
      <x:c r="M518" s="231" t="str">
        <x:v>Revelation 3:7–13 | Apostolic/apocalyptic context | Shared canon</x:v>
      </x:c>
      <x:c r="N518" s="231" t="str">
        <x:v>Seven Churches; Revelation</x:v>
      </x:c>
      <x:c r="O518" s="231" t="str">
        <x:v>Idea</x:v>
      </x:c>
      <x:c r="P518" s="231"/>
      <x:c r="Q518" s="231" t="str">
        <x:v>Deferred from the 100-card first-pass active set; reconsider in a later expansion/deep-catalog pass.</x:v>
      </x:c>
      <x:c r="R518" s="231"/>
      <x:c r="S518" s="231"/>
      <x:c r="T518" s="231"/>
      <x:c r="U518" s="205"/>
    </x:row>
    <x:row r="519" s="202" customFormat="1" ht="25.5" customHeight="1">
      <x:c r="A519" s="231" t="str">
        <x:v>Biblical Places</x:v>
      </x:c>
      <x:c r="B519" s="231" t="str">
        <x:v>BPL-217</x:v>
      </x:c>
      <x:c r="C519" s="231" t="str">
        <x:v>Pontus</x:v>
      </x:c>
      <x:c r="D519" s="231" t="str">
        <x:v>Scripture</x:v>
      </x:c>
      <x:c r="E519" s="231" t="str">
        <x:v>Biblical Places — Shared Canon</x:v>
      </x:c>
      <x:c r="F519" s="231" t="str">
        <x:v>Place</x:v>
      </x:c>
      <x:c r="G519" s="231" t="str">
        <x:v>Black Sea region named among diaspora Jews at Pentecost and among recipients addressed in 1 Peter.</x:v>
      </x:c>
      <x:c r="H519" s="231" t="n">
        <x:v>3</x:v>
      </x:c>
      <x:c r="I519" s="231" t="str">
        <x:v>3 — Significant</x:v>
      </x:c>
      <x:c r="J519" s="231" t="str">
        <x:v>Exceptional</x:v>
      </x:c>
      <x:c r="K519" s="231" t="str">
        <x:v>Uncommon</x:v>
      </x:c>
      <x:c r="L519" s="231" t="str">
        <x:v>No</x:v>
      </x:c>
      <x:c r="M519" s="231" t="str">
        <x:v>Acts 2:9; 1 Peter 1:1 | Apostolic age | Shared canon</x:v>
      </x:c>
      <x:c r="N519" s="231" t="str">
        <x:v>Pentecost; 1 Peter; Cappadocia; Bithynia</x:v>
      </x:c>
      <x:c r="O519" s="231" t="str">
        <x:v>Idea</x:v>
      </x:c>
      <x:c r="P519" s="231"/>
      <x:c r="Q519" s="231" t="str">
        <x:v>Deferred from the 100-card first-pass active set; reconsider in a later expansion/deep-catalog pass.</x:v>
      </x:c>
      <x:c r="R519" s="231"/>
      <x:c r="S519" s="231"/>
      <x:c r="T519" s="231"/>
      <x:c r="U519" s="205"/>
    </x:row>
    <x:row r="520" s="202" customFormat="1" ht="25.5" customHeight="1">
      <x:c r="A520" s="231" t="str">
        <x:v>Biblical Places</x:v>
      </x:c>
      <x:c r="B520" s="231" t="str">
        <x:v>BPL-218</x:v>
      </x:c>
      <x:c r="C520" s="231" t="str">
        <x:v>Cappadocia</x:v>
      </x:c>
      <x:c r="D520" s="231" t="str">
        <x:v>Scripture</x:v>
      </x:c>
      <x:c r="E520" s="231" t="str">
        <x:v>Biblical Places — Shared Canon</x:v>
      </x:c>
      <x:c r="F520" s="231" t="str">
        <x:v>Place</x:v>
      </x:c>
      <x:c r="G520" s="231" t="str">
        <x:v>Anatolian region represented at Pentecost and named among recipients of 1 Peter.</x:v>
      </x:c>
      <x:c r="H520" s="231" t="n">
        <x:v>3</x:v>
      </x:c>
      <x:c r="I520" s="231" t="str">
        <x:v>3 — Significant</x:v>
      </x:c>
      <x:c r="J520" s="231" t="str">
        <x:v>Exceptional</x:v>
      </x:c>
      <x:c r="K520" s="231" t="str">
        <x:v>Uncommon</x:v>
      </x:c>
      <x:c r="L520" s="231" t="str">
        <x:v>No</x:v>
      </x:c>
      <x:c r="M520" s="231" t="str">
        <x:v>Acts 2:9; 1 Peter 1:1 | Apostolic age | Shared canon</x:v>
      </x:c>
      <x:c r="N520" s="231" t="str">
        <x:v>Pentecost; 1 Peter; Pontus; Asia</x:v>
      </x:c>
      <x:c r="O520" s="231" t="str">
        <x:v>Idea</x:v>
      </x:c>
      <x:c r="P520" s="231"/>
      <x:c r="Q520" s="231" t="str">
        <x:v>Deferred from the 100-card first-pass active set; reconsider in a later expansion/deep-catalog pass.</x:v>
      </x:c>
      <x:c r="R520" s="231"/>
      <x:c r="S520" s="231"/>
      <x:c r="T520" s="231"/>
      <x:c r="U520" s="205"/>
    </x:row>
    <x:row r="521" s="202" customFormat="1" ht="25.5" customHeight="1">
      <x:c r="A521" s="231" t="str">
        <x:v>Biblical Places</x:v>
      </x:c>
      <x:c r="B521" s="231" t="str">
        <x:v>BPL-219</x:v>
      </x:c>
      <x:c r="C521" s="231" t="str">
        <x:v>Bithynia</x:v>
      </x:c>
      <x:c r="D521" s="231" t="str">
        <x:v>Scripture</x:v>
      </x:c>
      <x:c r="E521" s="231" t="str">
        <x:v>Biblical Places — Shared Canon</x:v>
      </x:c>
      <x:c r="F521" s="231" t="str">
        <x:v>Place</x:v>
      </x:c>
      <x:c r="G521" s="231" t="str">
        <x:v>Northwestern Anatolian region mentioned in Paul's travel plans and among recipients of 1 Peter.</x:v>
      </x:c>
      <x:c r="H521" s="231" t="n">
        <x:v>3</x:v>
      </x:c>
      <x:c r="I521" s="231" t="str">
        <x:v>3 — Significant</x:v>
      </x:c>
      <x:c r="J521" s="231" t="str">
        <x:v>Exceptional</x:v>
      </x:c>
      <x:c r="K521" s="231" t="str">
        <x:v>Uncommon</x:v>
      </x:c>
      <x:c r="L521" s="231" t="str">
        <x:v>No</x:v>
      </x:c>
      <x:c r="M521" s="231" t="str">
        <x:v>Acts 16:7; 1 Peter 1:1 | Apostolic age | Shared canon</x:v>
      </x:c>
      <x:c r="N521" s="231" t="str">
        <x:v>Paul; 1 Peter; Pontus; Asia Minor</x:v>
      </x:c>
      <x:c r="O521" s="231" t="str">
        <x:v>Idea</x:v>
      </x:c>
      <x:c r="P521" s="231"/>
      <x:c r="Q521" s="231" t="str">
        <x:v>Deferred from the 100-card first-pass active set; reconsider in a later expansion/deep-catalog pass.</x:v>
      </x:c>
      <x:c r="R521" s="231"/>
      <x:c r="S521" s="231"/>
      <x:c r="T521" s="231"/>
      <x:c r="U521" s="205"/>
    </x:row>
    <x:row r="522" s="202" customFormat="1" ht="25.5" customHeight="1">
      <x:c r="A522" s="231" t="str">
        <x:v>Biblical Places</x:v>
      </x:c>
      <x:c r="B522" s="231" t="str">
        <x:v>BPL-220</x:v>
      </x:c>
      <x:c r="C522" s="231" t="str">
        <x:v>Cilicia</x:v>
      </x:c>
      <x:c r="D522" s="231" t="str">
        <x:v>Scripture</x:v>
      </x:c>
      <x:c r="E522" s="231" t="str">
        <x:v>Biblical Places — Shared Canon</x:v>
      </x:c>
      <x:c r="F522" s="231" t="str">
        <x:v>Place</x:v>
      </x:c>
      <x:c r="G522" s="231" t="str">
        <x:v>Southeastern Anatolian region containing Tarsus and associated with Paul's early background and mission routes.</x:v>
      </x:c>
      <x:c r="H522" s="231" t="n">
        <x:v>3</x:v>
      </x:c>
      <x:c r="I522" s="231" t="str">
        <x:v>3 — Significant</x:v>
      </x:c>
      <x:c r="J522" s="231" t="str">
        <x:v>Exceptional</x:v>
      </x:c>
      <x:c r="K522" s="231" t="str">
        <x:v>Uncommon</x:v>
      </x:c>
      <x:c r="L522" s="231" t="str">
        <x:v>Maybe</x:v>
      </x:c>
      <x:c r="M522" s="231" t="str">
        <x:v>Acts 6:9; 15:23, 41; 21:39 | Apostolic age | Shared canon</x:v>
      </x:c>
      <x:c r="N522" s="231" t="str">
        <x:v>Paul; Tarsus; Syria</x:v>
      </x:c>
      <x:c r="O522" s="231" t="str">
        <x:v>Idea</x:v>
      </x:c>
      <x:c r="P522" s="231"/>
      <x:c r="Q522" s="231" t="str">
        <x:v>Deferred from the 100-card first-pass active set; reconsider in a later expansion/deep-catalog pass.</x:v>
      </x:c>
      <x:c r="R522" s="231"/>
      <x:c r="S522" s="231"/>
      <x:c r="T522" s="231"/>
      <x:c r="U522" s="205"/>
    </x:row>
    <x:row r="523" s="202" customFormat="1" ht="25.5" customHeight="1">
      <x:c r="A523" s="231" t="str">
        <x:v>Biblical Places</x:v>
      </x:c>
      <x:c r="B523" s="231" t="str">
        <x:v>BPL-221</x:v>
      </x:c>
      <x:c r="C523" s="231" t="str">
        <x:v>Pamphylia</x:v>
      </x:c>
      <x:c r="D523" s="231" t="str">
        <x:v>Scripture</x:v>
      </x:c>
      <x:c r="E523" s="231" t="str">
        <x:v>Biblical Places — Shared Canon</x:v>
      </x:c>
      <x:c r="F523" s="231" t="str">
        <x:v>Place</x:v>
      </x:c>
      <x:c r="G523" s="231" t="str">
        <x:v>Southern Anatolian region through which Paul and Barnabas travel during the first missionary journey.</x:v>
      </x:c>
      <x:c r="H523" s="231" t="n">
        <x:v>3</x:v>
      </x:c>
      <x:c r="I523" s="231" t="str">
        <x:v>3 — Significant</x:v>
      </x:c>
      <x:c r="J523" s="231" t="str">
        <x:v>Exceptional</x:v>
      </x:c>
      <x:c r="K523" s="231" t="str">
        <x:v>Uncommon</x:v>
      </x:c>
      <x:c r="L523" s="231" t="str">
        <x:v>No</x:v>
      </x:c>
      <x:c r="M523" s="231" t="str">
        <x:v>Acts 13:13; 14:24; 27:5 | Apostolic age | Shared canon</x:v>
      </x:c>
      <x:c r="N523" s="231" t="str">
        <x:v>Perga; Paul; Barnabas</x:v>
      </x:c>
      <x:c r="O523" s="231" t="str">
        <x:v>Idea</x:v>
      </x:c>
      <x:c r="P523" s="231"/>
      <x:c r="Q523" s="231" t="str">
        <x:v>Deferred from the 100-card first-pass active set; reconsider in a later expansion/deep-catalog pass.</x:v>
      </x:c>
      <x:c r="R523" s="231"/>
      <x:c r="S523" s="231"/>
      <x:c r="T523" s="231"/>
      <x:c r="U523" s="205"/>
    </x:row>
    <x:row r="524" s="202" customFormat="1" ht="25.5" customHeight="1">
      <x:c r="A524" s="231" t="str">
        <x:v>Biblical Places</x:v>
      </x:c>
      <x:c r="B524" s="231" t="str">
        <x:v>BPL-222</x:v>
      </x:c>
      <x:c r="C524" s="231" t="str">
        <x:v>Lycia</x:v>
      </x:c>
      <x:c r="D524" s="231" t="str">
        <x:v>Scripture</x:v>
      </x:c>
      <x:c r="E524" s="231" t="str">
        <x:v>Biblical Places — Shared Canon</x:v>
      </x:c>
      <x:c r="F524" s="231" t="str">
        <x:v>Place</x:v>
      </x:c>
      <x:c r="G524" s="231" t="str">
        <x:v>Southwestern Anatolian region including Patara and Myra on Paul's voyage route.</x:v>
      </x:c>
      <x:c r="H524" s="231" t="n">
        <x:v>2</x:v>
      </x:c>
      <x:c r="I524" s="231" t="str">
        <x:v>2 — Supporting</x:v>
      </x:c>
      <x:c r="J524" s="231" t="str">
        <x:v>Exceptional</x:v>
      </x:c>
      <x:c r="K524" s="231" t="str">
        <x:v>Common</x:v>
      </x:c>
      <x:c r="L524" s="231" t="str">
        <x:v>No</x:v>
      </x:c>
      <x:c r="M524" s="231" t="str">
        <x:v>Acts 21:1; 27:5 | Apostolic age | Shared canon</x:v>
      </x:c>
      <x:c r="N524" s="231" t="str">
        <x:v>Patara; Myra; Paul</x:v>
      </x:c>
      <x:c r="O524" s="231" t="str">
        <x:v>Idea</x:v>
      </x:c>
      <x:c r="P524" s="231"/>
      <x:c r="Q524" s="231" t="str">
        <x:v>Deferred from the 100-card first-pass active set; reconsider in a later expansion/deep-catalog pass.</x:v>
      </x:c>
      <x:c r="R524" s="231"/>
      <x:c r="S524" s="231"/>
      <x:c r="T524" s="231"/>
      <x:c r="U524" s="205"/>
    </x:row>
    <x:row r="525" s="202" customFormat="1" ht="25.5" customHeight="1">
      <x:c r="A525" s="231" t="str">
        <x:v>Biblical Places</x:v>
      </x:c>
      <x:c r="B525" s="231" t="str">
        <x:v>BPL-223</x:v>
      </x:c>
      <x:c r="C525" s="231" t="str">
        <x:v>Myra</x:v>
      </x:c>
      <x:c r="D525" s="231" t="str">
        <x:v>Scripture</x:v>
      </x:c>
      <x:c r="E525" s="231" t="str">
        <x:v>Biblical Places — Shared Canon</x:v>
      </x:c>
      <x:c r="F525" s="231" t="str">
        <x:v>Place</x:v>
      </x:c>
      <x:c r="G525" s="231" t="str">
        <x:v>Lycian port where Paul is transferred to an Alexandrian ship bound toward Italy.</x:v>
      </x:c>
      <x:c r="H525" s="231" t="n">
        <x:v>3</x:v>
      </x:c>
      <x:c r="I525" s="231" t="str">
        <x:v>3 — Significant</x:v>
      </x:c>
      <x:c r="J525" s="231" t="str">
        <x:v>Exceptional</x:v>
      </x:c>
      <x:c r="K525" s="231" t="str">
        <x:v>Uncommon</x:v>
      </x:c>
      <x:c r="L525" s="231" t="str">
        <x:v>Maybe</x:v>
      </x:c>
      <x:c r="M525" s="231" t="str">
        <x:v>Acts 27:5–6 | Apostolic age | Shared canon</x:v>
      </x:c>
      <x:c r="N525" s="231" t="str">
        <x:v>Paul; Lycia; Crete; Voyage to Rome</x:v>
      </x:c>
      <x:c r="O525" s="231" t="str">
        <x:v>Idea</x:v>
      </x:c>
      <x:c r="P525" s="231"/>
      <x:c r="Q525" s="231" t="str">
        <x:v>Deferred from the 100-card first-pass active set; reconsider in a later expansion/deep-catalog pass.</x:v>
      </x:c>
      <x:c r="R525" s="231"/>
      <x:c r="S525" s="231"/>
      <x:c r="T525" s="231"/>
      <x:c r="U525" s="205"/>
    </x:row>
    <x:row r="526" s="202" customFormat="1" ht="25.5" customHeight="1">
      <x:c r="A526" s="231" t="str">
        <x:v>Biblical Items</x:v>
      </x:c>
      <x:c r="B526" s="231" t="str">
        <x:v>BI-003</x:v>
      </x:c>
      <x:c r="C526" s="231" t="str">
        <x:v>Garments of Skin</x:v>
      </x:c>
      <x:c r="D526" s="231" t="str">
        <x:v>Scripture</x:v>
      </x:c>
      <x:c r="E526" s="231" t="str">
        <x:v>Biblical Items — Shared Canon</x:v>
      </x:c>
      <x:c r="F526" s="231" t="str">
        <x:v>Garment</x:v>
      </x:c>
      <x:c r="G526" s="231" t="str">
        <x:v>Shows God's clothing of Adam and Eve after the Fall and contrasts with their self-made coverings.</x:v>
      </x:c>
      <x:c r="H526" s="231" t="n">
        <x:v>3</x:v>
      </x:c>
      <x:c r="I526" s="231" t="str">
        <x:v>3 — Significant</x:v>
      </x:c>
      <x:c r="J526" s="231" t="str">
        <x:v>High</x:v>
      </x:c>
      <x:c r="K526" s="231" t="str">
        <x:v>Uncommon</x:v>
      </x:c>
      <x:c r="L526" s="231" t="str">
        <x:v>Maybe</x:v>
      </x:c>
      <x:c r="M526" s="231" t="str">
        <x:v>Genesis 3:21 | Primeval history | Shared canon</x:v>
      </x:c>
      <x:c r="N526" s="231" t="str">
        <x:v>Adam; Eve; The Fall; Garden of Eden</x:v>
      </x:c>
      <x:c r="O526" s="231" t="str">
        <x:v>Idea</x:v>
      </x:c>
      <x:c r="P526" s="231"/>
      <x:c r="Q526" s="231" t="str">
        <x:v>Deferred from the 100-card first-pass active set; reconsider in a later expansion/deep-catalog pass.</x:v>
      </x:c>
      <x:c r="R526" s="231"/>
      <x:c r="S526" s="231"/>
      <x:c r="T526" s="231"/>
      <x:c r="U526" s="205"/>
    </x:row>
    <x:row r="527" s="202" customFormat="1" ht="25.5" customHeight="1">
      <x:c r="A527" s="231" t="str">
        <x:v>Biblical Items</x:v>
      </x:c>
      <x:c r="B527" s="231" t="str">
        <x:v>BI-005</x:v>
      </x:c>
      <x:c r="C527" s="231" t="str">
        <x:v>Noah's Altar</x:v>
      </x:c>
      <x:c r="D527" s="231" t="str">
        <x:v>Scripture</x:v>
      </x:c>
      <x:c r="E527" s="231" t="str">
        <x:v>Biblical Items — Shared Canon</x:v>
      </x:c>
      <x:c r="F527" s="231" t="str">
        <x:v>Worship Object</x:v>
      </x:c>
      <x:c r="G527" s="231" t="str">
        <x:v>Marks Noah's post-Flood worship and the transition into God's covenantal promise concerning creation.</x:v>
      </x:c>
      <x:c r="H527" s="231" t="n">
        <x:v>3</x:v>
      </x:c>
      <x:c r="I527" s="231" t="str">
        <x:v>3 — Significant</x:v>
      </x:c>
      <x:c r="J527" s="231" t="str">
        <x:v>High</x:v>
      </x:c>
      <x:c r="K527" s="231" t="str">
        <x:v>Uncommon</x:v>
      </x:c>
      <x:c r="L527" s="231" t="str">
        <x:v>Maybe</x:v>
      </x:c>
      <x:c r="M527" s="231" t="str">
        <x:v>Genesis 8:20–22 | Primeval history | Shared canon</x:v>
      </x:c>
      <x:c r="N527" s="231" t="str">
        <x:v>Noah; The Flood; Rainbow Covenant</x:v>
      </x:c>
      <x:c r="O527" s="231" t="str">
        <x:v>Idea</x:v>
      </x:c>
      <x:c r="P527" s="231"/>
      <x:c r="Q527" s="231" t="str">
        <x:v>Deferred from the 100-card first-pass active set; reconsider in a later expansion/deep-catalog pass.</x:v>
      </x:c>
      <x:c r="R527" s="231"/>
      <x:c r="S527" s="231"/>
      <x:c r="T527" s="231"/>
      <x:c r="U527" s="205"/>
    </x:row>
    <x:row r="528" s="202" customFormat="1" ht="25.5" customHeight="1">
      <x:c r="A528" s="231" t="str">
        <x:v>Biblical Items</x:v>
      </x:c>
      <x:c r="B528" s="231" t="str">
        <x:v>BI-006</x:v>
      </x:c>
      <x:c r="C528" s="231" t="str">
        <x:v>Bricks of Babel</x:v>
      </x:c>
      <x:c r="D528" s="231" t="str">
        <x:v>Scripture</x:v>
      </x:c>
      <x:c r="E528" s="231" t="str">
        <x:v>Biblical Items — Shared Canon</x:v>
      </x:c>
      <x:c r="F528" s="231" t="str">
        <x:v>Building Material</x:v>
      </x:c>
      <x:c r="G528" s="231" t="str">
        <x:v>Illustrates the technology and human ambition associated with the city and tower of Babel.</x:v>
      </x:c>
      <x:c r="H528" s="231" t="n">
        <x:v>2</x:v>
      </x:c>
      <x:c r="I528" s="231" t="str">
        <x:v>2 — Supporting</x:v>
      </x:c>
      <x:c r="J528" s="231" t="str">
        <x:v>High</x:v>
      </x:c>
      <x:c r="K528" s="231" t="str">
        <x:v>Common</x:v>
      </x:c>
      <x:c r="L528" s="231" t="str">
        <x:v>No</x:v>
      </x:c>
      <x:c r="M528" s="231" t="str">
        <x:v>Genesis 11:3–4 | Primeval history | Shared canon</x:v>
      </x:c>
      <x:c r="N528" s="231" t="str">
        <x:v>Babel; Shinar; Tower of Babel</x:v>
      </x:c>
      <x:c r="O528" s="231" t="str">
        <x:v>Idea</x:v>
      </x:c>
      <x:c r="P528" s="231"/>
      <x:c r="Q528" s="231" t="str">
        <x:v>Deferred from the 100-card first-pass active set; reconsider in a later expansion/deep-catalog pass.</x:v>
      </x:c>
      <x:c r="R528" s="231"/>
      <x:c r="S528" s="231"/>
      <x:c r="T528" s="231"/>
      <x:c r="U528" s="205"/>
    </x:row>
    <x:row r="529" s="202" customFormat="1" ht="25.5" customHeight="1">
      <x:c r="A529" s="231" t="str">
        <x:v>Biblical Items</x:v>
      </x:c>
      <x:c r="B529" s="231" t="str">
        <x:v>BI-007</x:v>
      </x:c>
      <x:c r="C529" s="231" t="str">
        <x:v>Abraham's Altar</x:v>
      </x:c>
      <x:c r="D529" s="231" t="str">
        <x:v>Scripture</x:v>
      </x:c>
      <x:c r="E529" s="231" t="str">
        <x:v>Biblical Items — Shared Canon</x:v>
      </x:c>
      <x:c r="F529" s="231" t="str">
        <x:v>Worship Object</x:v>
      </x:c>
      <x:c r="G529" s="231" t="str">
        <x:v>Represents Abraham's repeated acts of worship as he travels through the land promised to him.</x:v>
      </x:c>
      <x:c r="H529" s="231" t="n">
        <x:v>3</x:v>
      </x:c>
      <x:c r="I529" s="231" t="str">
        <x:v>3 — Significant</x:v>
      </x:c>
      <x:c r="J529" s="231" t="str">
        <x:v>High</x:v>
      </x:c>
      <x:c r="K529" s="231" t="str">
        <x:v>Uncommon</x:v>
      </x:c>
      <x:c r="L529" s="231" t="str">
        <x:v>Maybe</x:v>
      </x:c>
      <x:c r="M529" s="231" t="str">
        <x:v>Genesis 12:7–8; 13:4, 18 | Patriarchal period | Shared canon</x:v>
      </x:c>
      <x:c r="N529" s="231" t="str">
        <x:v>Abraham; Canaan; Bethel; Hebron</x:v>
      </x:c>
      <x:c r="O529" s="231" t="str">
        <x:v>Idea</x:v>
      </x:c>
      <x:c r="P529" s="231"/>
      <x:c r="Q529" s="231" t="str">
        <x:v>Deferred from the 100-card first-pass active set; reconsider in a later expansion/deep-catalog pass.</x:v>
      </x:c>
      <x:c r="R529" s="231"/>
      <x:c r="S529" s="231"/>
      <x:c r="T529" s="231"/>
      <x:c r="U529" s="205"/>
    </x:row>
    <x:row r="530" s="202" customFormat="1" ht="25.5" customHeight="1">
      <x:c r="A530" s="231" t="str">
        <x:v>Biblical Items</x:v>
      </x:c>
      <x:c r="B530" s="231" t="str">
        <x:v>BI-008</x:v>
      </x:c>
      <x:c r="C530" s="231" t="str">
        <x:v>Covenant Sacrificial Pieces</x:v>
      </x:c>
      <x:c r="D530" s="231" t="str">
        <x:v>Scripture</x:v>
      </x:c>
      <x:c r="E530" s="231" t="str">
        <x:v>Biblical Items — Shared Canon</x:v>
      </x:c>
      <x:c r="F530" s="231" t="str">
        <x:v>Ritual Object</x:v>
      </x:c>
      <x:c r="G530" s="231" t="str">
        <x:v>Anchors the unusual covenant ceremony in which God confirms promises to Abraham.</x:v>
      </x:c>
      <x:c r="H530" s="231" t="n">
        <x:v>3</x:v>
      </x:c>
      <x:c r="I530" s="231" t="str">
        <x:v>3 — Significant</x:v>
      </x:c>
      <x:c r="J530" s="231" t="str">
        <x:v>High</x:v>
      </x:c>
      <x:c r="K530" s="231" t="str">
        <x:v>Uncommon</x:v>
      </x:c>
      <x:c r="L530" s="231" t="str">
        <x:v>Maybe</x:v>
      </x:c>
      <x:c r="M530" s="231" t="str">
        <x:v>Genesis 15:9–18 | Patriarchal period | Shared canon</x:v>
      </x:c>
      <x:c r="N530" s="231" t="str">
        <x:v>Abraham; Covenant with Abraham</x:v>
      </x:c>
      <x:c r="O530" s="231" t="str">
        <x:v>Idea</x:v>
      </x:c>
      <x:c r="P530" s="231"/>
      <x:c r="Q530" s="231" t="str">
        <x:v>Deferred from the 100-card first-pass active set; reconsider in a later expansion/deep-catalog pass.</x:v>
      </x:c>
      <x:c r="R530" s="231"/>
      <x:c r="S530" s="231"/>
      <x:c r="T530" s="231"/>
      <x:c r="U530" s="205"/>
    </x:row>
    <x:row r="531" s="202" customFormat="1" ht="25.5" customHeight="1">
      <x:c r="A531" s="231" t="str">
        <x:v>Biblical Items</x:v>
      </x:c>
      <x:c r="B531" s="231" t="str">
        <x:v>BI-009</x:v>
      </x:c>
      <x:c r="C531" s="231" t="str">
        <x:v>Wood for Isaac's Offering</x:v>
      </x:c>
      <x:c r="D531" s="231" t="str">
        <x:v>Scripture</x:v>
      </x:c>
      <x:c r="E531" s="231" t="str">
        <x:v>Biblical Items — Shared Canon</x:v>
      </x:c>
      <x:c r="F531" s="231" t="str">
        <x:v>Ritual Object</x:v>
      </x:c>
      <x:c r="G531" s="231" t="str">
        <x:v>The wood Isaac carries toward Moriah, emphasizing the tension of Abraham's test and the substitution that follows.</x:v>
      </x:c>
      <x:c r="H531" s="231" t="n">
        <x:v>3</x:v>
      </x:c>
      <x:c r="I531" s="231" t="str">
        <x:v>3 — Significant</x:v>
      </x:c>
      <x:c r="J531" s="231" t="str">
        <x:v>High</x:v>
      </x:c>
      <x:c r="K531" s="231" t="str">
        <x:v>Uncommon</x:v>
      </x:c>
      <x:c r="L531" s="231" t="str">
        <x:v>Maybe</x:v>
      </x:c>
      <x:c r="M531" s="231" t="str">
        <x:v>Genesis 22:6–9 | Patriarchal period | Shared canon</x:v>
      </x:c>
      <x:c r="N531" s="231" t="str">
        <x:v>Abraham; Isaac; Binding of Isaac; Moriah</x:v>
      </x:c>
      <x:c r="O531" s="231" t="str">
        <x:v>Idea</x:v>
      </x:c>
      <x:c r="P531" s="231"/>
      <x:c r="Q531" s="231" t="str">
        <x:v>Deferred from the 100-card first-pass active set; reconsider in a later expansion/deep-catalog pass.</x:v>
      </x:c>
      <x:c r="R531" s="231"/>
      <x:c r="S531" s="231"/>
      <x:c r="T531" s="231"/>
      <x:c r="U531" s="205"/>
    </x:row>
    <x:row r="532" s="202" customFormat="1" ht="25.5" customHeight="1">
      <x:c r="A532" s="231" t="str">
        <x:v>Biblical Items</x:v>
      </x:c>
      <x:c r="B532" s="231" t="str">
        <x:v>BI-010</x:v>
      </x:c>
      <x:c r="C532" s="231" t="str">
        <x:v>Abraham's Knife</x:v>
      </x:c>
      <x:c r="D532" s="231" t="str">
        <x:v>Scripture</x:v>
      </x:c>
      <x:c r="E532" s="231" t="str">
        <x:v>Biblical Items — Shared Canon</x:v>
      </x:c>
      <x:c r="F532" s="231" t="str">
        <x:v>Weapon / Tool</x:v>
      </x:c>
      <x:c r="G532" s="231" t="str">
        <x:v>The knife raised during Abraham's test before the angel stops him and a ram is provided.</x:v>
      </x:c>
      <x:c r="H532" s="231" t="n">
        <x:v>3</x:v>
      </x:c>
      <x:c r="I532" s="231" t="str">
        <x:v>3 — Significant</x:v>
      </x:c>
      <x:c r="J532" s="231" t="str">
        <x:v>High</x:v>
      </x:c>
      <x:c r="K532" s="231" t="str">
        <x:v>Uncommon</x:v>
      </x:c>
      <x:c r="L532" s="231" t="str">
        <x:v>Maybe</x:v>
      </x:c>
      <x:c r="M532" s="231" t="str">
        <x:v>Genesis 22:6, 10–12 | Patriarchal period | Shared canon</x:v>
      </x:c>
      <x:c r="N532" s="231" t="str">
        <x:v>Abraham; Isaac; Binding of Isaac</x:v>
      </x:c>
      <x:c r="O532" s="231" t="str">
        <x:v>Idea</x:v>
      </x:c>
      <x:c r="P532" s="231"/>
      <x:c r="Q532" s="231" t="str">
        <x:v>Deferred from the 100-card first-pass active set; reconsider in a later expansion/deep-catalog pass.</x:v>
      </x:c>
      <x:c r="R532" s="231"/>
      <x:c r="S532" s="231"/>
      <x:c r="T532" s="231"/>
      <x:c r="U532" s="205"/>
    </x:row>
    <x:row r="533" s="202" customFormat="1" ht="25.5" customHeight="1">
      <x:c r="A533" s="231" t="str">
        <x:v>Biblical Items</x:v>
      </x:c>
      <x:c r="B533" s="231" t="str">
        <x:v>BI-011</x:v>
      </x:c>
      <x:c r="C533" s="231" t="str">
        <x:v>Jacob's Stone Pillow</x:v>
      </x:c>
      <x:c r="D533" s="231" t="str">
        <x:v>Scripture</x:v>
      </x:c>
      <x:c r="E533" s="231" t="str">
        <x:v>Biblical Items — Shared Canon</x:v>
      </x:c>
      <x:c r="F533" s="231" t="str">
        <x:v>Stone / Memorial</x:v>
      </x:c>
      <x:c r="G533" s="231" t="str">
        <x:v>The stone Jacob uses at Bethel before his dream and then sets up as a memorial pillar.</x:v>
      </x:c>
      <x:c r="H533" s="231" t="n">
        <x:v>3</x:v>
      </x:c>
      <x:c r="I533" s="231" t="str">
        <x:v>3 — Significant</x:v>
      </x:c>
      <x:c r="J533" s="231" t="str">
        <x:v>High</x:v>
      </x:c>
      <x:c r="K533" s="231" t="str">
        <x:v>Uncommon</x:v>
      </x:c>
      <x:c r="L533" s="231" t="str">
        <x:v>Maybe</x:v>
      </x:c>
      <x:c r="M533" s="231" t="str">
        <x:v>Genesis 28:11–18 | Patriarchal period | Shared canon</x:v>
      </x:c>
      <x:c r="N533" s="231" t="str">
        <x:v>Jacob; Bethel; Jacob's Dream</x:v>
      </x:c>
      <x:c r="O533" s="231" t="str">
        <x:v>Idea</x:v>
      </x:c>
      <x:c r="P533" s="231"/>
      <x:c r="Q533" s="231" t="str">
        <x:v>Deferred from the 100-card first-pass active set; reconsider in a later expansion/deep-catalog pass.</x:v>
      </x:c>
      <x:c r="R533" s="231"/>
      <x:c r="S533" s="231"/>
      <x:c r="T533" s="231"/>
      <x:c r="U533" s="205"/>
    </x:row>
    <x:row r="534" s="202" customFormat="1" ht="25.5" customHeight="1">
      <x:c r="A534" s="231" t="str">
        <x:v>Biblical Items</x:v>
      </x:c>
      <x:c r="B534" s="231" t="str">
        <x:v>BI-013</x:v>
      </x:c>
      <x:c r="C534" s="231" t="str">
        <x:v>Rachel's Household Gods</x:v>
      </x:c>
      <x:c r="D534" s="231" t="str">
        <x:v>Scripture</x:v>
      </x:c>
      <x:c r="E534" s="231" t="str">
        <x:v>Biblical Items — Shared Canon</x:v>
      </x:c>
      <x:c r="F534" s="231" t="str">
        <x:v>Cult Object</x:v>
      </x:c>
      <x:c r="G534" s="231" t="str">
        <x:v>The household idols Rachel takes from Laban, illustrating the persistence of household religion in the patriarchal story.</x:v>
      </x:c>
      <x:c r="H534" s="231" t="n">
        <x:v>3</x:v>
      </x:c>
      <x:c r="I534" s="231" t="str">
        <x:v>3 — Significant</x:v>
      </x:c>
      <x:c r="J534" s="231" t="str">
        <x:v>High</x:v>
      </x:c>
      <x:c r="K534" s="231" t="str">
        <x:v>Uncommon</x:v>
      </x:c>
      <x:c r="L534" s="231" t="str">
        <x:v>No</x:v>
      </x:c>
      <x:c r="M534" s="231" t="str">
        <x:v>Genesis 31:19, 34–35 | Patriarchal period | Shared canon</x:v>
      </x:c>
      <x:c r="N534" s="231" t="str">
        <x:v>Rachel; Laban; Jacob</x:v>
      </x:c>
      <x:c r="O534" s="231" t="str">
        <x:v>Idea</x:v>
      </x:c>
      <x:c r="P534" s="231"/>
      <x:c r="Q534" s="231" t="str">
        <x:v>Deferred from the 100-card first-pass active set; reconsider in a later expansion/deep-catalog pass.</x:v>
      </x:c>
      <x:c r="R534" s="231"/>
      <x:c r="S534" s="231"/>
      <x:c r="T534" s="231"/>
      <x:c r="U534" s="205"/>
    </x:row>
    <x:row r="535" s="202" customFormat="1" ht="25.5" customHeight="1">
      <x:c r="A535" s="231" t="str">
        <x:v>Biblical Items</x:v>
      </x:c>
      <x:c r="B535" s="231" t="str">
        <x:v>BI-015</x:v>
      </x:c>
      <x:c r="C535" s="231" t="str">
        <x:v>Joseph's Silver Cup</x:v>
      </x:c>
      <x:c r="D535" s="231" t="str">
        <x:v>Scripture</x:v>
      </x:c>
      <x:c r="E535" s="231" t="str">
        <x:v>Biblical Items — Shared Canon</x:v>
      </x:c>
      <x:c r="F535" s="231" t="str">
        <x:v>Vessel</x:v>
      </x:c>
      <x:c r="G535" s="231" t="str">
        <x:v>The cup planted in Benjamin's sack becomes the device Joseph uses to test his brothers' changed character.</x:v>
      </x:c>
      <x:c r="H535" s="231" t="n">
        <x:v>3</x:v>
      </x:c>
      <x:c r="I535" s="231" t="str">
        <x:v>3 — Significant</x:v>
      </x:c>
      <x:c r="J535" s="231" t="str">
        <x:v>High</x:v>
      </x:c>
      <x:c r="K535" s="231" t="str">
        <x:v>Uncommon</x:v>
      </x:c>
      <x:c r="L535" s="231" t="str">
        <x:v>Maybe</x:v>
      </x:c>
      <x:c r="M535" s="231" t="str">
        <x:v>Genesis 44:1–17 | Patriarchal period | Shared canon</x:v>
      </x:c>
      <x:c r="N535" s="231" t="str">
        <x:v>Joseph; Benjamin; Judah; Joseph's Brothers</x:v>
      </x:c>
      <x:c r="O535" s="231" t="str">
        <x:v>Idea</x:v>
      </x:c>
      <x:c r="P535" s="231"/>
      <x:c r="Q535" s="231" t="str">
        <x:v>Deferred from the 100-card first-pass active set; reconsider in a later expansion/deep-catalog pass.</x:v>
      </x:c>
      <x:c r="R535" s="231"/>
      <x:c r="S535" s="231"/>
      <x:c r="T535" s="231"/>
      <x:c r="U535" s="205"/>
    </x:row>
    <x:row r="536" s="202" customFormat="1" ht="25.5" customHeight="1">
      <x:c r="A536" s="231" t="str">
        <x:v>Biblical Items</x:v>
      </x:c>
      <x:c r="B536" s="231" t="str">
        <x:v>BI-016</x:v>
      </x:c>
      <x:c r="C536" s="231" t="str">
        <x:v>Pharaoh's Signet Ring</x:v>
      </x:c>
      <x:c r="D536" s="231" t="str">
        <x:v>Scripture</x:v>
      </x:c>
      <x:c r="E536" s="231" t="str">
        <x:v>Biblical Items — Shared Canon</x:v>
      </x:c>
      <x:c r="F536" s="231" t="str">
        <x:v>Royal Object</x:v>
      </x:c>
      <x:c r="G536" s="231" t="str">
        <x:v>Symbolizes Joseph's elevation to authority over Egypt under Pharaoh.</x:v>
      </x:c>
      <x:c r="H536" s="231" t="n">
        <x:v>3</x:v>
      </x:c>
      <x:c r="I536" s="231" t="str">
        <x:v>3 — Significant</x:v>
      </x:c>
      <x:c r="J536" s="231" t="str">
        <x:v>High</x:v>
      </x:c>
      <x:c r="K536" s="231" t="str">
        <x:v>Uncommon</x:v>
      </x:c>
      <x:c r="L536" s="231" t="str">
        <x:v>Maybe</x:v>
      </x:c>
      <x:c r="M536" s="231" t="str">
        <x:v>Genesis 41:41–43 | Patriarchal period | Shared canon</x:v>
      </x:c>
      <x:c r="N536" s="231" t="str">
        <x:v>Joseph; Pharaoh; Egypt</x:v>
      </x:c>
      <x:c r="O536" s="231" t="str">
        <x:v>Idea</x:v>
      </x:c>
      <x:c r="P536" s="231"/>
      <x:c r="Q536" s="231" t="str">
        <x:v>Deferred from the 100-card first-pass active set; reconsider in a later expansion/deep-catalog pass.</x:v>
      </x:c>
      <x:c r="R536" s="231"/>
      <x:c r="S536" s="231"/>
      <x:c r="T536" s="231"/>
      <x:c r="U536" s="205"/>
    </x:row>
    <x:row r="537" s="202" customFormat="1" ht="25.5" customHeight="1">
      <x:c r="A537" s="231" t="str">
        <x:v>Biblical Items</x:v>
      </x:c>
      <x:c r="B537" s="231" t="str">
        <x:v>BI-017</x:v>
      </x:c>
      <x:c r="C537" s="231" t="str">
        <x:v>Egyptian Chariots</x:v>
      </x:c>
      <x:c r="D537" s="231" t="str">
        <x:v>Scripture</x:v>
      </x:c>
      <x:c r="E537" s="231" t="str">
        <x:v>Biblical Items — Shared Canon</x:v>
      </x:c>
      <x:c r="F537" s="231" t="str">
        <x:v>Vehicle</x:v>
      </x:c>
      <x:c r="G537" s="231" t="str">
        <x:v>Represent the military power pursuing Israel to the sea during the climactic escape from Egypt.</x:v>
      </x:c>
      <x:c r="H537" s="231" t="n">
        <x:v>4</x:v>
      </x:c>
      <x:c r="I537" s="231" t="str">
        <x:v>4 — Major</x:v>
      </x:c>
      <x:c r="J537" s="231" t="str">
        <x:v>Exceptional</x:v>
      </x:c>
      <x:c r="K537" s="231" t="str">
        <x:v>Rare</x:v>
      </x:c>
      <x:c r="L537" s="231" t="str">
        <x:v>Yes</x:v>
      </x:c>
      <x:c r="M537" s="231" t="str">
        <x:v>Exodus 14:6–28 | Exodus period | Shared canon</x:v>
      </x:c>
      <x:c r="N537" s="231" t="str">
        <x:v>Pharaoh of the Exodus; The Exodus; Red Sea</x:v>
      </x:c>
      <x:c r="O537" s="231" t="str">
        <x:v>Idea</x:v>
      </x:c>
      <x:c r="P537" s="231"/>
      <x:c r="Q537" s="231" t="str">
        <x:v>Deferred from the 100-card first-pass active set; reconsider in a later expansion/deep-catalog pass.</x:v>
      </x:c>
      <x:c r="R537" s="231"/>
      <x:c r="S537" s="231"/>
      <x:c r="T537" s="231"/>
      <x:c r="U537" s="205"/>
    </x:row>
    <x:row r="538" s="202" customFormat="1" ht="25.5" customHeight="1">
      <x:c r="A538" s="231" t="str">
        <x:v>Biblical Items</x:v>
      </x:c>
      <x:c r="B538" s="231" t="str">
        <x:v>BI-022</x:v>
      </x:c>
      <x:c r="C538" s="231" t="str">
        <x:v>Hyssop Bundle at Passover</x:v>
      </x:c>
      <x:c r="D538" s="231" t="str">
        <x:v>Scripture</x:v>
      </x:c>
      <x:c r="E538" s="231" t="str">
        <x:v>Biblical Items — Shared Canon</x:v>
      </x:c>
      <x:c r="F538" s="231" t="str">
        <x:v>Ritual Object</x:v>
      </x:c>
      <x:c r="G538" s="231" t="str">
        <x:v>Used to apply the Passover blood to Israelite doorframes on the night of deliverance from Egypt.</x:v>
      </x:c>
      <x:c r="H538" s="231" t="n">
        <x:v>3</x:v>
      </x:c>
      <x:c r="I538" s="231" t="str">
        <x:v>3 — Significant</x:v>
      </x:c>
      <x:c r="J538" s="231" t="str">
        <x:v>High</x:v>
      </x:c>
      <x:c r="K538" s="231" t="str">
        <x:v>Uncommon</x:v>
      </x:c>
      <x:c r="L538" s="231" t="str">
        <x:v>Maybe</x:v>
      </x:c>
      <x:c r="M538" s="231" t="str">
        <x:v>Exodus 12:21–23 | Exodus period | Shared canon</x:v>
      </x:c>
      <x:c r="N538" s="231" t="str">
        <x:v>Passover; The Exodus; Passover Lamb</x:v>
      </x:c>
      <x:c r="O538" s="231" t="str">
        <x:v>Idea</x:v>
      </x:c>
      <x:c r="P538" s="231"/>
      <x:c r="Q538" s="231" t="str">
        <x:v>Deferred from the 100-card first-pass active set; reconsider in a later expansion/deep-catalog pass.</x:v>
      </x:c>
      <x:c r="R538" s="231"/>
      <x:c r="S538" s="231"/>
      <x:c r="T538" s="231"/>
      <x:c r="U538" s="205"/>
    </x:row>
    <x:row r="539" s="202" customFormat="1" ht="25.5" customHeight="1">
      <x:c r="A539" s="231" t="str">
        <x:v>Biblical Items</x:v>
      </x:c>
      <x:c r="B539" s="231" t="str">
        <x:v>BI-028</x:v>
      </x:c>
      <x:c r="C539" s="231" t="str">
        <x:v>Cherubim of the Ark</x:v>
      </x:c>
      <x:c r="D539" s="231" t="str">
        <x:v>Scripture</x:v>
      </x:c>
      <x:c r="E539" s="231" t="str">
        <x:v>Biblical Items — Shared Canon</x:v>
      </x:c>
      <x:c r="F539" s="231" t="str">
        <x:v>Sacred Furnishing</x:v>
      </x:c>
      <x:c r="G539" s="231" t="str">
        <x:v>The paired golden cherubim overshadow the mercy seat and frame the Ark's symbolic throne imagery.</x:v>
      </x:c>
      <x:c r="H539" s="231" t="n">
        <x:v>4</x:v>
      </x:c>
      <x:c r="I539" s="231" t="str">
        <x:v>4 — Major</x:v>
      </x:c>
      <x:c r="J539" s="231" t="str">
        <x:v>Exceptional</x:v>
      </x:c>
      <x:c r="K539" s="231" t="str">
        <x:v>Rare</x:v>
      </x:c>
      <x:c r="L539" s="231" t="str">
        <x:v>Yes</x:v>
      </x:c>
      <x:c r="M539" s="231" t="str">
        <x:v>Exodus 25:18–22; 37:7–9 | Exodus / wilderness | Shared canon</x:v>
      </x:c>
      <x:c r="N539" s="231" t="str">
        <x:v>Ark of the Covenant; Mercy Seat; Tabernacle</x:v>
      </x:c>
      <x:c r="O539" s="231" t="str">
        <x:v>Idea</x:v>
      </x:c>
      <x:c r="P539" s="231"/>
      <x:c r="Q539" s="231" t="str">
        <x:v>Deferred from the 100-card first-pass active set; reconsider in a later expansion/deep-catalog pass.</x:v>
      </x:c>
      <x:c r="R539" s="231"/>
      <x:c r="S539" s="231"/>
      <x:c r="T539" s="231"/>
      <x:c r="U539" s="205"/>
    </x:row>
    <x:row r="540" s="202" customFormat="1" ht="25.5" customHeight="1">
      <x:c r="A540" s="231" t="str">
        <x:v>Biblical Items</x:v>
      </x:c>
      <x:c r="B540" s="231" t="str">
        <x:v>BI-031</x:v>
      </x:c>
      <x:c r="C540" s="231" t="str">
        <x:v>Book of the Covenant</x:v>
      </x:c>
      <x:c r="D540" s="231" t="str">
        <x:v>Scripture</x:v>
      </x:c>
      <x:c r="E540" s="231" t="str">
        <x:v>Biblical Items — Shared Canon</x:v>
      </x:c>
      <x:c r="F540" s="231" t="str">
        <x:v>Sacred Text</x:v>
      </x:c>
      <x:c r="G540" s="231" t="str">
        <x:v>The written covenant document read to Israel and used in the covenant-ratification ceremony at Sinai.</x:v>
      </x:c>
      <x:c r="H540" s="231" t="n">
        <x:v>4</x:v>
      </x:c>
      <x:c r="I540" s="231" t="str">
        <x:v>4 — Major</x:v>
      </x:c>
      <x:c r="J540" s="231" t="str">
        <x:v>High</x:v>
      </x:c>
      <x:c r="K540" s="231" t="str">
        <x:v>Rare</x:v>
      </x:c>
      <x:c r="L540" s="231" t="str">
        <x:v>Maybe</x:v>
      </x:c>
      <x:c r="M540" s="231" t="str">
        <x:v>Exodus 24:4–8 | Sinai / wilderness | Shared canon</x:v>
      </x:c>
      <x:c r="N540" s="231" t="str">
        <x:v>Moses; Mount Sinai; Covenant at Sinai</x:v>
      </x:c>
      <x:c r="O540" s="231" t="str">
        <x:v>Idea</x:v>
      </x:c>
      <x:c r="P540" s="231"/>
      <x:c r="Q540" s="231" t="str">
        <x:v>Deferred from the 100-card first-pass active set; reconsider in a later expansion/deep-catalog pass.</x:v>
      </x:c>
      <x:c r="R540" s="231"/>
      <x:c r="S540" s="231"/>
      <x:c r="T540" s="231"/>
      <x:c r="U540" s="205"/>
    </x:row>
    <x:row r="541" s="202" customFormat="1" ht="25.5" customHeight="1">
      <x:c r="A541" s="231" t="str">
        <x:v>Biblical Items</x:v>
      </x:c>
      <x:c r="B541" s="231" t="str">
        <x:v>BI-033</x:v>
      </x:c>
      <x:c r="C541" s="231" t="str">
        <x:v>Table of the Bread of the Presence</x:v>
      </x:c>
      <x:c r="D541" s="231" t="str">
        <x:v>Scripture</x:v>
      </x:c>
      <x:c r="E541" s="231" t="str">
        <x:v>Biblical Items — Shared Canon</x:v>
      </x:c>
      <x:c r="F541" s="231" t="str">
        <x:v>Sacred Furnishing</x:v>
      </x:c>
      <x:c r="G541" s="231" t="str">
        <x:v>The gold-covered table holds the Bread of the Presence before the Lord in the tabernacle.</x:v>
      </x:c>
      <x:c r="H541" s="231" t="n">
        <x:v>4</x:v>
      </x:c>
      <x:c r="I541" s="231" t="str">
        <x:v>4 — Major</x:v>
      </x:c>
      <x:c r="J541" s="231" t="str">
        <x:v>Exceptional</x:v>
      </x:c>
      <x:c r="K541" s="231" t="str">
        <x:v>Rare</x:v>
      </x:c>
      <x:c r="L541" s="231" t="str">
        <x:v>Maybe</x:v>
      </x:c>
      <x:c r="M541" s="231" t="str">
        <x:v>Exodus 25:23–30; Leviticus 24:5–9 | Exodus / wilderness | Shared canon</x:v>
      </x:c>
      <x:c r="N541" s="231" t="str">
        <x:v>Tabernacle; Bread of the Presence; Priests</x:v>
      </x:c>
      <x:c r="O541" s="231" t="str">
        <x:v>Idea</x:v>
      </x:c>
      <x:c r="P541" s="231"/>
      <x:c r="Q541" s="231" t="str">
        <x:v>Deferred from the 100-card first-pass active set; reconsider in a later expansion/deep-catalog pass.</x:v>
      </x:c>
      <x:c r="R541" s="231"/>
      <x:c r="S541" s="231"/>
      <x:c r="T541" s="231"/>
      <x:c r="U541" s="205"/>
    </x:row>
    <x:row r="542" s="202" customFormat="1" ht="25.5" customHeight="1">
      <x:c r="A542" s="231" t="str">
        <x:v>Biblical Items</x:v>
      </x:c>
      <x:c r="B542" s="231" t="str">
        <x:v>BI-034</x:v>
      </x:c>
      <x:c r="C542" s="231" t="str">
        <x:v>Bread of the Presence</x:v>
      </x:c>
      <x:c r="D542" s="231" t="str">
        <x:v>Scripture</x:v>
      </x:c>
      <x:c r="E542" s="231" t="str">
        <x:v>Biblical Items — Shared Canon</x:v>
      </x:c>
      <x:c r="F542" s="231" t="str">
        <x:v>Ritual Food</x:v>
      </x:c>
      <x:c r="G542" s="231" t="str">
        <x:v>Twelve loaves continually set before God represent Israel within tabernacle and temple worship.</x:v>
      </x:c>
      <x:c r="H542" s="231" t="n">
        <x:v>4</x:v>
      </x:c>
      <x:c r="I542" s="231" t="str">
        <x:v>4 — Major</x:v>
      </x:c>
      <x:c r="J542" s="231" t="str">
        <x:v>High</x:v>
      </x:c>
      <x:c r="K542" s="231" t="str">
        <x:v>Rare</x:v>
      </x:c>
      <x:c r="L542" s="231" t="str">
        <x:v>Maybe</x:v>
      </x:c>
      <x:c r="M542" s="231" t="str">
        <x:v>Leviticus 24:5–9; 1 Samuel 21:1–6 | Exodus through monarchy | Shared canon</x:v>
      </x:c>
      <x:c r="N542" s="231" t="str">
        <x:v>Table of the Bread of the Presence; David; Ahimelech</x:v>
      </x:c>
      <x:c r="O542" s="231" t="str">
        <x:v>Idea</x:v>
      </x:c>
      <x:c r="P542" s="231"/>
      <x:c r="Q542" s="231" t="str">
        <x:v>Deferred from the 100-card first-pass active set; reconsider in a later expansion/deep-catalog pass.</x:v>
      </x:c>
      <x:c r="R542" s="231"/>
      <x:c r="S542" s="231"/>
      <x:c r="T542" s="231"/>
      <x:c r="U542" s="205"/>
    </x:row>
    <x:row r="543" s="202" customFormat="1" ht="25.5" customHeight="1">
      <x:c r="A543" s="231" t="str">
        <x:v>Biblical Items</x:v>
      </x:c>
      <x:c r="B543" s="231" t="str">
        <x:v>BI-036</x:v>
      </x:c>
      <x:c r="C543" s="231" t="str">
        <x:v>Bronze Altar</x:v>
      </x:c>
      <x:c r="D543" s="231" t="str">
        <x:v>Scripture</x:v>
      </x:c>
      <x:c r="E543" s="231" t="str">
        <x:v>Biblical Items — Shared Canon</x:v>
      </x:c>
      <x:c r="F543" s="231" t="str">
        <x:v>Sacred Furnishing</x:v>
      </x:c>
      <x:c r="G543" s="231" t="str">
        <x:v>The large altar of burnt offering stands at the center of sacrificial worship in the tabernacle courtyard.</x:v>
      </x:c>
      <x:c r="H543" s="231" t="n">
        <x:v>3</x:v>
      </x:c>
      <x:c r="I543" s="231" t="str">
        <x:v>3 — Significant</x:v>
      </x:c>
      <x:c r="J543" s="231" t="str">
        <x:v>Exceptional</x:v>
      </x:c>
      <x:c r="K543" s="231" t="str">
        <x:v>Uncommon</x:v>
      </x:c>
      <x:c r="L543" s="231" t="str">
        <x:v>Maybe</x:v>
      </x:c>
      <x:c r="M543" s="231" t="str">
        <x:v>Exodus 27:1–8; 38:1–7 | Exodus / wilderness | Shared canon</x:v>
      </x:c>
      <x:c r="N543" s="231" t="str">
        <x:v>Tabernacle; Sacrifices; Priests</x:v>
      </x:c>
      <x:c r="O543" s="231" t="str">
        <x:v>Idea</x:v>
      </x:c>
      <x:c r="P543" s="231"/>
      <x:c r="Q543" s="231" t="str">
        <x:v>Deferred from the 100-card first-pass active set; reconsider in a later expansion/deep-catalog pass.</x:v>
      </x:c>
      <x:c r="R543" s="231"/>
      <x:c r="S543" s="231"/>
      <x:c r="T543" s="231"/>
      <x:c r="U543" s="205"/>
    </x:row>
    <x:row r="544" s="202" customFormat="1" ht="25.5" customHeight="1">
      <x:c r="A544" s="231" t="str">
        <x:v>Biblical Items</x:v>
      </x:c>
      <x:c r="B544" s="231" t="str">
        <x:v>BI-037</x:v>
      </x:c>
      <x:c r="C544" s="231" t="str">
        <x:v>Bronze Basin</x:v>
      </x:c>
      <x:c r="D544" s="231" t="str">
        <x:v>Scripture</x:v>
      </x:c>
      <x:c r="E544" s="231" t="str">
        <x:v>Biblical Items — Shared Canon</x:v>
      </x:c>
      <x:c r="F544" s="231" t="str">
        <x:v>Sacred Furnishing</x:v>
      </x:c>
      <x:c r="G544" s="231" t="str">
        <x:v>The basin provides ritual washing for priests before service at the tabernacle.</x:v>
      </x:c>
      <x:c r="H544" s="231" t="n">
        <x:v>3</x:v>
      </x:c>
      <x:c r="I544" s="231" t="str">
        <x:v>3 — Significant</x:v>
      </x:c>
      <x:c r="J544" s="231" t="str">
        <x:v>High</x:v>
      </x:c>
      <x:c r="K544" s="231" t="str">
        <x:v>Uncommon</x:v>
      </x:c>
      <x:c r="L544" s="231" t="str">
        <x:v>No</x:v>
      </x:c>
      <x:c r="M544" s="231" t="str">
        <x:v>Exodus 30:17–21; 38:8 | Exodus / wilderness | Shared canon</x:v>
      </x:c>
      <x:c r="N544" s="231" t="str">
        <x:v>Tabernacle; Aaron; Priests</x:v>
      </x:c>
      <x:c r="O544" s="231" t="str">
        <x:v>Idea</x:v>
      </x:c>
      <x:c r="P544" s="231"/>
      <x:c r="Q544" s="231" t="str">
        <x:v>Deferred from the 100-card first-pass active set; reconsider in a later expansion/deep-catalog pass.</x:v>
      </x:c>
      <x:c r="R544" s="231"/>
      <x:c r="S544" s="231"/>
      <x:c r="T544" s="231"/>
      <x:c r="U544" s="205"/>
    </x:row>
    <x:row r="545" s="202" customFormat="1" ht="25.5" customHeight="1">
      <x:c r="A545" s="231" t="str">
        <x:v>Biblical Items</x:v>
      </x:c>
      <x:c r="B545" s="231" t="str">
        <x:v>BI-038</x:v>
      </x:c>
      <x:c r="C545" s="231" t="str">
        <x:v>Tabernacle Veil</x:v>
      </x:c>
      <x:c r="D545" s="231" t="str">
        <x:v>Scripture</x:v>
      </x:c>
      <x:c r="E545" s="231" t="str">
        <x:v>Biblical Items — Shared Canon</x:v>
      </x:c>
      <x:c r="F545" s="231" t="str">
        <x:v>Sacred Textile</x:v>
      </x:c>
      <x:c r="G545" s="231" t="str">
        <x:v>Separates the holy place from the Most Holy Place and visually defines access to the Ark.</x:v>
      </x:c>
      <x:c r="H545" s="231" t="n">
        <x:v>4</x:v>
      </x:c>
      <x:c r="I545" s="231" t="str">
        <x:v>4 — Major</x:v>
      </x:c>
      <x:c r="J545" s="231" t="str">
        <x:v>Exceptional</x:v>
      </x:c>
      <x:c r="K545" s="231" t="str">
        <x:v>Rare</x:v>
      </x:c>
      <x:c r="L545" s="231" t="str">
        <x:v>Yes</x:v>
      </x:c>
      <x:c r="M545" s="231" t="str">
        <x:v>Exodus 26:31–35 | Exodus / wilderness | Shared canon</x:v>
      </x:c>
      <x:c r="N545" s="231" t="str">
        <x:v>Tabernacle; Ark of the Covenant; Most Holy Place</x:v>
      </x:c>
      <x:c r="O545" s="231" t="str">
        <x:v>Idea</x:v>
      </x:c>
      <x:c r="P545" s="231"/>
      <x:c r="Q545" s="231" t="str">
        <x:v>Deferred from the 100-card first-pass active set; reconsider in a later expansion/deep-catalog pass.</x:v>
      </x:c>
      <x:c r="R545" s="231"/>
      <x:c r="S545" s="231"/>
      <x:c r="T545" s="231"/>
      <x:c r="U545" s="205"/>
    </x:row>
    <x:row r="546" s="202" customFormat="1" ht="25.5" customHeight="1">
      <x:c r="A546" s="231" t="str">
        <x:v>Biblical Items</x:v>
      </x:c>
      <x:c r="B546" s="231" t="str">
        <x:v>BI-039</x:v>
      </x:c>
      <x:c r="C546" s="231" t="str">
        <x:v>Tabernacle Curtains</x:v>
      </x:c>
      <x:c r="D546" s="231" t="str">
        <x:v>Scripture</x:v>
      </x:c>
      <x:c r="E546" s="231" t="str">
        <x:v>Biblical Items — Shared Canon</x:v>
      </x:c>
      <x:c r="F546" s="231" t="str">
        <x:v>Sacred Textile</x:v>
      </x:c>
      <x:c r="G546" s="231" t="str">
        <x:v>Layered embroidered coverings form the tabernacle's richly symbolic portable sanctuary.</x:v>
      </x:c>
      <x:c r="H546" s="231" t="n">
        <x:v>3</x:v>
      </x:c>
      <x:c r="I546" s="231" t="str">
        <x:v>3 — Significant</x:v>
      </x:c>
      <x:c r="J546" s="231" t="str">
        <x:v>Exceptional</x:v>
      </x:c>
      <x:c r="K546" s="231" t="str">
        <x:v>Uncommon</x:v>
      </x:c>
      <x:c r="L546" s="231" t="str">
        <x:v>Maybe</x:v>
      </x:c>
      <x:c r="M546" s="231" t="str">
        <x:v>Exodus 26:1–14; 36:8–19 | Exodus / wilderness | Shared canon</x:v>
      </x:c>
      <x:c r="N546" s="231" t="str">
        <x:v>Tabernacle; Bezalel; Oholiab</x:v>
      </x:c>
      <x:c r="O546" s="231" t="str">
        <x:v>Idea</x:v>
      </x:c>
      <x:c r="P546" s="231"/>
      <x:c r="Q546" s="231" t="str">
        <x:v>Deferred from the 100-card first-pass active set; reconsider in a later expansion/deep-catalog pass.</x:v>
      </x:c>
      <x:c r="R546" s="231"/>
      <x:c r="S546" s="231"/>
      <x:c r="T546" s="231"/>
      <x:c r="U546" s="205"/>
    </x:row>
    <x:row r="547" s="202" customFormat="1" ht="25.5" customHeight="1">
      <x:c r="A547" s="231" t="str">
        <x:v>Biblical Items</x:v>
      </x:c>
      <x:c r="B547" s="231" t="str">
        <x:v>BI-040</x:v>
      </x:c>
      <x:c r="C547" s="231" t="str">
        <x:v>Tabernacle Boards</x:v>
      </x:c>
      <x:c r="D547" s="231" t="str">
        <x:v>Scripture</x:v>
      </x:c>
      <x:c r="E547" s="231" t="str">
        <x:v>Biblical Items — Shared Canon</x:v>
      </x:c>
      <x:c r="F547" s="231" t="str">
        <x:v>Building Component</x:v>
      </x:c>
      <x:c r="G547" s="231" t="str">
        <x:v>Acacia-wood frames form the structural skeleton of the portable sanctuary.</x:v>
      </x:c>
      <x:c r="H547" s="231" t="n">
        <x:v>2</x:v>
      </x:c>
      <x:c r="I547" s="231" t="str">
        <x:v>2 — Supporting</x:v>
      </x:c>
      <x:c r="J547" s="231" t="str">
        <x:v>Medium</x:v>
      </x:c>
      <x:c r="K547" s="231" t="str">
        <x:v>Common</x:v>
      </x:c>
      <x:c r="L547" s="231" t="str">
        <x:v>No</x:v>
      </x:c>
      <x:c r="M547" s="231" t="str">
        <x:v>Exodus 26:15–30; 36:20–34 | Exodus / wilderness | Shared canon</x:v>
      </x:c>
      <x:c r="N547" s="231" t="str">
        <x:v>Tabernacle; Bezalel</x:v>
      </x:c>
      <x:c r="O547" s="231" t="str">
        <x:v>Idea</x:v>
      </x:c>
      <x:c r="P547" s="231"/>
      <x:c r="Q547" s="231" t="str">
        <x:v>Deferred from the 100-card first-pass active set; reconsider in a later expansion/deep-catalog pass.</x:v>
      </x:c>
      <x:c r="R547" s="231"/>
      <x:c r="S547" s="231"/>
      <x:c r="T547" s="231"/>
      <x:c r="U547" s="205"/>
    </x:row>
    <x:row r="548" s="202" customFormat="1" ht="25.5" customHeight="1">
      <x:c r="A548" s="231" t="str">
        <x:v>Biblical Items</x:v>
      </x:c>
      <x:c r="B548" s="231" t="str">
        <x:v>BI-041</x:v>
      </x:c>
      <x:c r="C548" s="231" t="str">
        <x:v>Tabernacle Silver Bases</x:v>
      </x:c>
      <x:c r="D548" s="231" t="str">
        <x:v>Scripture</x:v>
      </x:c>
      <x:c r="E548" s="231" t="str">
        <x:v>Biblical Items — Shared Canon</x:v>
      </x:c>
      <x:c r="F548" s="231" t="str">
        <x:v>Building Component</x:v>
      </x:c>
      <x:c r="G548" s="231" t="str">
        <x:v>Heavy silver sockets stabilize the tabernacle's wooden frames and provide a practical material detail of its construction.</x:v>
      </x:c>
      <x:c r="H548" s="231" t="n">
        <x:v>2</x:v>
      </x:c>
      <x:c r="I548" s="231" t="str">
        <x:v>2 — Supporting</x:v>
      </x:c>
      <x:c r="J548" s="231" t="str">
        <x:v>Medium</x:v>
      </x:c>
      <x:c r="K548" s="231" t="str">
        <x:v>Common</x:v>
      </x:c>
      <x:c r="L548" s="231" t="str">
        <x:v>No</x:v>
      </x:c>
      <x:c r="M548" s="231" t="str">
        <x:v>Exodus 26:19–25; 38:27 | Exodus / wilderness | Shared canon</x:v>
      </x:c>
      <x:c r="N548" s="231" t="str">
        <x:v>Tabernacle; Tabernacle Boards</x:v>
      </x:c>
      <x:c r="O548" s="231" t="str">
        <x:v>Idea</x:v>
      </x:c>
      <x:c r="P548" s="231"/>
      <x:c r="Q548" s="231" t="str">
        <x:v>Deferred from the 100-card first-pass active set; reconsider in a later expansion/deep-catalog pass.</x:v>
      </x:c>
      <x:c r="R548" s="231"/>
      <x:c r="S548" s="231"/>
      <x:c r="T548" s="231"/>
      <x:c r="U548" s="205"/>
    </x:row>
    <x:row r="549" s="202" customFormat="1" ht="25.5" customHeight="1">
      <x:c r="A549" s="231" t="str">
        <x:v>Biblical Items</x:v>
      </x:c>
      <x:c r="B549" s="231" t="str">
        <x:v>BI-042</x:v>
      </x:c>
      <x:c r="C549" s="231" t="str">
        <x:v>Tabernacle Clasps</x:v>
      </x:c>
      <x:c r="D549" s="231" t="str">
        <x:v>Scripture</x:v>
      </x:c>
      <x:c r="E549" s="231" t="str">
        <x:v>Biblical Items — Shared Canon</x:v>
      </x:c>
      <x:c r="F549" s="231" t="str">
        <x:v>Building Component</x:v>
      </x:c>
      <x:c r="G549" s="231" t="str">
        <x:v>Gold and bronze clasps join the fabric sections of the tabernacle and its outer tent coverings.</x:v>
      </x:c>
      <x:c r="H549" s="231" t="n">
        <x:v>2</x:v>
      </x:c>
      <x:c r="I549" s="231" t="str">
        <x:v>2 — Supporting</x:v>
      </x:c>
      <x:c r="J549" s="231" t="str">
        <x:v>Medium</x:v>
      </x:c>
      <x:c r="K549" s="231" t="str">
        <x:v>Common</x:v>
      </x:c>
      <x:c r="L549" s="231" t="str">
        <x:v>No</x:v>
      </x:c>
      <x:c r="M549" s="231" t="str">
        <x:v>Exodus 26:6, 11; 36:13, 18 | Exodus / wilderness | Shared canon</x:v>
      </x:c>
      <x:c r="N549" s="231" t="str">
        <x:v>Tabernacle; Tabernacle Curtains</x:v>
      </x:c>
      <x:c r="O549" s="231" t="str">
        <x:v>Idea</x:v>
      </x:c>
      <x:c r="P549" s="231"/>
      <x:c r="Q549" s="231" t="str">
        <x:v>Deferred from the 100-card first-pass active set; reconsider in a later expansion/deep-catalog pass.</x:v>
      </x:c>
      <x:c r="R549" s="231"/>
      <x:c r="S549" s="231"/>
      <x:c r="T549" s="231"/>
      <x:c r="U549" s="205"/>
    </x:row>
    <x:row r="550" s="202" customFormat="1" ht="25.5" customHeight="1">
      <x:c r="A550" s="231" t="str">
        <x:v>Biblical Items</x:v>
      </x:c>
      <x:c r="B550" s="231" t="str">
        <x:v>BI-046</x:v>
      </x:c>
      <x:c r="C550" s="231" t="str">
        <x:v>High Priest's Turban</x:v>
      </x:c>
      <x:c r="D550" s="231" t="str">
        <x:v>Scripture</x:v>
      </x:c>
      <x:c r="E550" s="231" t="str">
        <x:v>Biblical Items — Shared Canon</x:v>
      </x:c>
      <x:c r="F550" s="231" t="str">
        <x:v>Priestly Garment</x:v>
      </x:c>
      <x:c r="G550" s="231" t="str">
        <x:v>Part of the high priest's consecrated clothing and the support for the engraved gold plate.</x:v>
      </x:c>
      <x:c r="H550" s="231" t="n">
        <x:v>3</x:v>
      </x:c>
      <x:c r="I550" s="231" t="str">
        <x:v>3 — Significant</x:v>
      </x:c>
      <x:c r="J550" s="231" t="str">
        <x:v>High</x:v>
      </x:c>
      <x:c r="K550" s="231" t="str">
        <x:v>Uncommon</x:v>
      </x:c>
      <x:c r="L550" s="231" t="str">
        <x:v>Maybe</x:v>
      </x:c>
      <x:c r="M550" s="231" t="str">
        <x:v>Exodus 28:36–39; 39:28–31 | Exodus / wilderness | Shared canon</x:v>
      </x:c>
      <x:c r="N550" s="231" t="str">
        <x:v>Aaron; Holy Crown; Priestly Garments</x:v>
      </x:c>
      <x:c r="O550" s="231" t="str">
        <x:v>Idea</x:v>
      </x:c>
      <x:c r="P550" s="231"/>
      <x:c r="Q550" s="231" t="str">
        <x:v>Deferred from the 100-card first-pass active set; reconsider in a later expansion/deep-catalog pass.</x:v>
      </x:c>
      <x:c r="R550" s="231"/>
      <x:c r="S550" s="231"/>
      <x:c r="T550" s="231"/>
      <x:c r="U550" s="205"/>
    </x:row>
    <x:row r="551" s="202" customFormat="1" ht="25.5" customHeight="1">
      <x:c r="A551" s="231" t="str">
        <x:v>Biblical Items</x:v>
      </x:c>
      <x:c r="B551" s="231" t="str">
        <x:v>BI-047</x:v>
      </x:c>
      <x:c r="C551" s="231" t="str">
        <x:v>Holy Crown / Gold Plate</x:v>
      </x:c>
      <x:c r="D551" s="231" t="str">
        <x:v>Scripture</x:v>
      </x:c>
      <x:c r="E551" s="231" t="str">
        <x:v>Biblical Items — Shared Canon</x:v>
      </x:c>
      <x:c r="F551" s="231" t="str">
        <x:v>Priestly Garment</x:v>
      </x:c>
      <x:c r="G551" s="231" t="str">
        <x:v>The engraved gold plate reading 'Holy to the LORD' is fastened to the high priest's turban.</x:v>
      </x:c>
      <x:c r="H551" s="231" t="n">
        <x:v>3</x:v>
      </x:c>
      <x:c r="I551" s="231" t="str">
        <x:v>3 — Significant</x:v>
      </x:c>
      <x:c r="J551" s="231" t="str">
        <x:v>Exceptional</x:v>
      </x:c>
      <x:c r="K551" s="231" t="str">
        <x:v>Uncommon</x:v>
      </x:c>
      <x:c r="L551" s="231" t="str">
        <x:v>Maybe</x:v>
      </x:c>
      <x:c r="M551" s="231" t="str">
        <x:v>Exodus 28:36–38; 39:30–31 | Exodus / wilderness | Shared canon</x:v>
      </x:c>
      <x:c r="N551" s="231" t="str">
        <x:v>Aaron; High Priest's Turban</x:v>
      </x:c>
      <x:c r="O551" s="231" t="str">
        <x:v>Idea</x:v>
      </x:c>
      <x:c r="P551" s="231"/>
      <x:c r="Q551" s="231" t="str">
        <x:v>Deferred from the 100-card first-pass active set; reconsider in a later expansion/deep-catalog pass.</x:v>
      </x:c>
      <x:c r="R551" s="231"/>
      <x:c r="S551" s="231"/>
      <x:c r="T551" s="231"/>
      <x:c r="U551" s="205"/>
    </x:row>
    <x:row r="552" s="202" customFormat="1" ht="25.5" customHeight="1">
      <x:c r="A552" s="231" t="str">
        <x:v>Biblical Items</x:v>
      </x:c>
      <x:c r="B552" s="231" t="str">
        <x:v>BI-048</x:v>
      </x:c>
      <x:c r="C552" s="231" t="str">
        <x:v>High Priest's Robe</x:v>
      </x:c>
      <x:c r="D552" s="231" t="str">
        <x:v>Scripture</x:v>
      </x:c>
      <x:c r="E552" s="231" t="str">
        <x:v>Biblical Items — Shared Canon</x:v>
      </x:c>
      <x:c r="F552" s="231" t="str">
        <x:v>Priestly Garment</x:v>
      </x:c>
      <x:c r="G552" s="231" t="str">
        <x:v>The blue robe worn beneath the ephod is distinguished by bells and pomegranate ornament at its hem.</x:v>
      </x:c>
      <x:c r="H552" s="231" t="n">
        <x:v>3</x:v>
      </x:c>
      <x:c r="I552" s="231" t="str">
        <x:v>3 — Significant</x:v>
      </x:c>
      <x:c r="J552" s="231" t="str">
        <x:v>Exceptional</x:v>
      </x:c>
      <x:c r="K552" s="231" t="str">
        <x:v>Uncommon</x:v>
      </x:c>
      <x:c r="L552" s="231" t="str">
        <x:v>Maybe</x:v>
      </x:c>
      <x:c r="M552" s="231" t="str">
        <x:v>Exodus 28:31–35; 39:22–26 | Exodus / wilderness | Shared canon</x:v>
      </x:c>
      <x:c r="N552" s="231" t="str">
        <x:v>Aaron; Ephod; Bells and Pomegranates</x:v>
      </x:c>
      <x:c r="O552" s="231" t="str">
        <x:v>Idea</x:v>
      </x:c>
      <x:c r="P552" s="231"/>
      <x:c r="Q552" s="231" t="str">
        <x:v>Deferred from the 100-card first-pass active set; reconsider in a later expansion/deep-catalog pass.</x:v>
      </x:c>
      <x:c r="R552" s="231"/>
      <x:c r="S552" s="231"/>
      <x:c r="T552" s="231"/>
      <x:c r="U552" s="205"/>
    </x:row>
    <x:row r="553" s="202" customFormat="1" ht="25.5" customHeight="1">
      <x:c r="A553" s="231" t="str">
        <x:v>Biblical Items</x:v>
      </x:c>
      <x:c r="B553" s="231" t="str">
        <x:v>BI-049</x:v>
      </x:c>
      <x:c r="C553" s="231" t="str">
        <x:v>Bells and Pomegranates</x:v>
      </x:c>
      <x:c r="D553" s="231" t="str">
        <x:v>Scripture</x:v>
      </x:c>
      <x:c r="E553" s="231" t="str">
        <x:v>Biblical Items — Shared Canon</x:v>
      </x:c>
      <x:c r="F553" s="231" t="str">
        <x:v>Garment Ornament</x:v>
      </x:c>
      <x:c r="G553" s="231" t="str">
        <x:v>Alternating bells and textile pomegranates decorate the hem of the high priest's robe.</x:v>
      </x:c>
      <x:c r="H553" s="231" t="n">
        <x:v>2</x:v>
      </x:c>
      <x:c r="I553" s="231" t="str">
        <x:v>2 — Supporting</x:v>
      </x:c>
      <x:c r="J553" s="231" t="str">
        <x:v>High</x:v>
      </x:c>
      <x:c r="K553" s="231" t="str">
        <x:v>Common</x:v>
      </x:c>
      <x:c r="L553" s="231" t="str">
        <x:v>No</x:v>
      </x:c>
      <x:c r="M553" s="231" t="str">
        <x:v>Exodus 28:33–35; 39:24–26 | Exodus / wilderness | Shared canon</x:v>
      </x:c>
      <x:c r="N553" s="231" t="str">
        <x:v>High Priest's Robe; Aaron</x:v>
      </x:c>
      <x:c r="O553" s="231" t="str">
        <x:v>Idea</x:v>
      </x:c>
      <x:c r="P553" s="231"/>
      <x:c r="Q553" s="231" t="str">
        <x:v>Deferred from the 100-card first-pass active set; reconsider in a later expansion/deep-catalog pass.</x:v>
      </x:c>
      <x:c r="R553" s="231"/>
      <x:c r="S553" s="231"/>
      <x:c r="T553" s="231"/>
      <x:c r="U553" s="205"/>
    </x:row>
    <x:row r="554" s="202" customFormat="1" ht="25.5" customHeight="1">
      <x:c r="A554" s="231" t="str">
        <x:v>Biblical Items</x:v>
      </x:c>
      <x:c r="B554" s="231" t="str">
        <x:v>BI-050</x:v>
      </x:c>
      <x:c r="C554" s="231" t="str">
        <x:v>Priestly Censer</x:v>
      </x:c>
      <x:c r="D554" s="231" t="str">
        <x:v>Scripture</x:v>
      </x:c>
      <x:c r="E554" s="231" t="str">
        <x:v>Biblical Items — Shared Canon</x:v>
      </x:c>
      <x:c r="F554" s="231" t="str">
        <x:v>Ritual Vessel</x:v>
      </x:c>
      <x:c r="G554" s="231" t="str">
        <x:v>A vessel for carrying burning coals and incense, especially significant in priestly service and Day of Atonement imagery.</x:v>
      </x:c>
      <x:c r="H554" s="231" t="n">
        <x:v>3</x:v>
      </x:c>
      <x:c r="I554" s="231" t="str">
        <x:v>3 — Significant</x:v>
      </x:c>
      <x:c r="J554" s="231" t="str">
        <x:v>High</x:v>
      </x:c>
      <x:c r="K554" s="231" t="str">
        <x:v>Uncommon</x:v>
      </x:c>
      <x:c r="L554" s="231" t="str">
        <x:v>Maybe</x:v>
      </x:c>
      <x:c r="M554" s="231" t="str">
        <x:v>Leviticus 16:12–13; Numbers 16:46–48 | Wilderness period | Shared canon</x:v>
      </x:c>
      <x:c r="N554" s="231" t="str">
        <x:v>Aaron; Day of Atonement; Sacred Incense</x:v>
      </x:c>
      <x:c r="O554" s="231" t="str">
        <x:v>Idea</x:v>
      </x:c>
      <x:c r="P554" s="231"/>
      <x:c r="Q554" s="231" t="str">
        <x:v>Deferred from the 100-card first-pass active set; reconsider in a later expansion/deep-catalog pass.</x:v>
      </x:c>
      <x:c r="R554" s="231"/>
      <x:c r="S554" s="231"/>
      <x:c r="T554" s="231"/>
      <x:c r="U554" s="205"/>
    </x:row>
    <x:row r="555" s="202" customFormat="1" ht="25.5" customHeight="1">
      <x:c r="A555" s="231" t="str">
        <x:v>Biblical Items</x:v>
      </x:c>
      <x:c r="B555" s="231" t="str">
        <x:v>BI-051</x:v>
      </x:c>
      <x:c r="C555" s="231" t="str">
        <x:v>Holy Anointing Oil</x:v>
      </x:c>
      <x:c r="D555" s="231" t="str">
        <x:v>Scripture</x:v>
      </x:c>
      <x:c r="E555" s="231" t="str">
        <x:v>Biblical Items — Shared Canon</x:v>
      </x:c>
      <x:c r="F555" s="231" t="str">
        <x:v>Ritual Substance</x:v>
      </x:c>
      <x:c r="G555" s="231" t="str">
        <x:v>Specially compounded oil consecrates the tabernacle, furnishings, and priesthood for sacred service.</x:v>
      </x:c>
      <x:c r="H555" s="231" t="n">
        <x:v>3</x:v>
      </x:c>
      <x:c r="I555" s="231" t="str">
        <x:v>3 — Significant</x:v>
      </x:c>
      <x:c r="J555" s="231" t="str">
        <x:v>High</x:v>
      </x:c>
      <x:c r="K555" s="231" t="str">
        <x:v>Uncommon</x:v>
      </x:c>
      <x:c r="L555" s="231" t="str">
        <x:v>Maybe</x:v>
      </x:c>
      <x:c r="M555" s="231" t="str">
        <x:v>Exodus 30:22–33 | Exodus / wilderness | Shared canon</x:v>
      </x:c>
      <x:c r="N555" s="231" t="str">
        <x:v>Tabernacle; Aaron; Priests</x:v>
      </x:c>
      <x:c r="O555" s="231" t="str">
        <x:v>Idea</x:v>
      </x:c>
      <x:c r="P555" s="231"/>
      <x:c r="Q555" s="231" t="str">
        <x:v>Deferred from the 100-card first-pass active set; reconsider in a later expansion/deep-catalog pass.</x:v>
      </x:c>
      <x:c r="R555" s="231"/>
      <x:c r="S555" s="231"/>
      <x:c r="T555" s="231"/>
      <x:c r="U555" s="205"/>
    </x:row>
    <x:row r="556" s="202" customFormat="1" ht="25.5" customHeight="1">
      <x:c r="A556" s="231" t="str">
        <x:v>Biblical Items</x:v>
      </x:c>
      <x:c r="B556" s="231" t="str">
        <x:v>BI-055</x:v>
      </x:c>
      <x:c r="C556" s="231" t="str">
        <x:v>Korah's Censers</x:v>
      </x:c>
      <x:c r="D556" s="231" t="str">
        <x:v>Scripture</x:v>
      </x:c>
      <x:c r="E556" s="231" t="str">
        <x:v>Biblical Items — Shared Canon</x:v>
      </x:c>
      <x:c r="F556" s="231" t="str">
        <x:v>Ritual Vessel</x:v>
      </x:c>
      <x:c r="G556" s="231" t="str">
        <x:v>The rebels' censers are hammered into altar covering as a lasting warning after Korah's rebellion.</x:v>
      </x:c>
      <x:c r="H556" s="231" t="n">
        <x:v>3</x:v>
      </x:c>
      <x:c r="I556" s="231" t="str">
        <x:v>3 — Significant</x:v>
      </x:c>
      <x:c r="J556" s="231" t="str">
        <x:v>Exceptional</x:v>
      </x:c>
      <x:c r="K556" s="231" t="str">
        <x:v>Uncommon</x:v>
      </x:c>
      <x:c r="L556" s="231" t="str">
        <x:v>Maybe</x:v>
      </x:c>
      <x:c r="M556" s="231" t="str">
        <x:v>Numbers 16:16–40 | Wilderness period | Shared canon</x:v>
      </x:c>
      <x:c r="N556" s="231" t="str">
        <x:v>Korah; Aaron; Korah's Rebellion</x:v>
      </x:c>
      <x:c r="O556" s="231" t="str">
        <x:v>Idea</x:v>
      </x:c>
      <x:c r="P556" s="231"/>
      <x:c r="Q556" s="231" t="str">
        <x:v>Deferred from the 100-card first-pass active set; reconsider in a later expansion/deep-catalog pass.</x:v>
      </x:c>
      <x:c r="R556" s="231"/>
      <x:c r="S556" s="231"/>
      <x:c r="T556" s="231"/>
      <x:c r="U556" s="205"/>
    </x:row>
    <x:row r="557" s="202" customFormat="1" ht="25.5" customHeight="1">
      <x:c r="A557" s="231" t="str">
        <x:v>Biblical Items</x:v>
      </x:c>
      <x:c r="B557" s="231" t="str">
        <x:v>BI-056</x:v>
      </x:c>
      <x:c r="C557" s="231" t="str">
        <x:v>Angel's Drawn Sword</x:v>
      </x:c>
      <x:c r="D557" s="231" t="str">
        <x:v>Scripture</x:v>
      </x:c>
      <x:c r="E557" s="231" t="str">
        <x:v>Biblical Items — Shared Canon</x:v>
      </x:c>
      <x:c r="F557" s="231" t="str">
        <x:v>Weapon</x:v>
      </x:c>
      <x:c r="G557" s="231" t="str">
        <x:v>The sword visible to Balaam's donkey and later to Balaam marks the angel blocking his path.</x:v>
      </x:c>
      <x:c r="H557" s="231" t="n">
        <x:v>3</x:v>
      </x:c>
      <x:c r="I557" s="231" t="str">
        <x:v>3 — Significant</x:v>
      </x:c>
      <x:c r="J557" s="231" t="str">
        <x:v>Exceptional</x:v>
      </x:c>
      <x:c r="K557" s="231" t="str">
        <x:v>Uncommon</x:v>
      </x:c>
      <x:c r="L557" s="231" t="str">
        <x:v>Maybe</x:v>
      </x:c>
      <x:c r="M557" s="231" t="str">
        <x:v>Numbers 22:22–35 | Wilderness period | Shared canon</x:v>
      </x:c>
      <x:c r="N557" s="231" t="str">
        <x:v>Balaam; Balaam's Donkey</x:v>
      </x:c>
      <x:c r="O557" s="231" t="str">
        <x:v>Idea</x:v>
      </x:c>
      <x:c r="P557" s="231"/>
      <x:c r="Q557" s="231" t="str">
        <x:v>Deferred from the 100-card first-pass active set; reconsider in a later expansion/deep-catalog pass.</x:v>
      </x:c>
      <x:c r="R557" s="231"/>
      <x:c r="S557" s="231"/>
      <x:c r="T557" s="231"/>
      <x:c r="U557" s="205"/>
    </x:row>
    <x:row r="558" s="202" customFormat="1" ht="25.5" customHeight="1">
      <x:c r="A558" s="231" t="str">
        <x:v>Biblical Items</x:v>
      </x:c>
      <x:c r="B558" s="231" t="str">
        <x:v>BI-057</x:v>
      </x:c>
      <x:c r="C558" s="231" t="str">
        <x:v>Phinehas's Spear</x:v>
      </x:c>
      <x:c r="D558" s="231" t="str">
        <x:v>Scripture</x:v>
      </x:c>
      <x:c r="E558" s="231" t="str">
        <x:v>Biblical Items — Shared Canon</x:v>
      </x:c>
      <x:c r="F558" s="231" t="str">
        <x:v>Weapon</x:v>
      </x:c>
      <x:c r="G558" s="231" t="str">
        <x:v>The spear used by Phinehas during the crisis at Peor is tied to zeal, judgment, and a difficult narrative requiring careful treatment.</x:v>
      </x:c>
      <x:c r="H558" s="231" t="n">
        <x:v>3</x:v>
      </x:c>
      <x:c r="I558" s="231" t="str">
        <x:v>3 — Significant</x:v>
      </x:c>
      <x:c r="J558" s="231" t="str">
        <x:v>High</x:v>
      </x:c>
      <x:c r="K558" s="231" t="str">
        <x:v>Uncommon</x:v>
      </x:c>
      <x:c r="L558" s="231" t="str">
        <x:v>Maybe</x:v>
      </x:c>
      <x:c r="M558" s="231" t="str">
        <x:v>Numbers 25:6–13 | Wilderness period | Shared canon</x:v>
      </x:c>
      <x:c r="N558" s="231" t="str">
        <x:v>Phinehas; Baal of Peor</x:v>
      </x:c>
      <x:c r="O558" s="231" t="str">
        <x:v>Idea</x:v>
      </x:c>
      <x:c r="P558" s="231" t="str">
        <x:v>Violent subject; educational copy and art should contextualize the narrative rather than glorify the act.</x:v>
      </x:c>
      <x:c r="Q558" s="231" t="str">
        <x:v>Deferred from the 100-card first-pass active set; reconsider in a later expansion/deep-catalog pass.</x:v>
      </x:c>
      <x:c r="R558" s="231"/>
      <x:c r="S558" s="231"/>
      <x:c r="T558" s="231"/>
      <x:c r="U558" s="205"/>
    </x:row>
    <x:row r="559" s="202" customFormat="1" ht="25.5" customHeight="1">
      <x:c r="A559" s="231" t="str">
        <x:v>Biblical Items</x:v>
      </x:c>
      <x:c r="B559" s="231" t="str">
        <x:v>BI-061</x:v>
      </x:c>
      <x:c r="C559" s="231" t="str">
        <x:v>Trumpets of Jericho</x:v>
      </x:c>
      <x:c r="D559" s="231" t="str">
        <x:v>Scripture</x:v>
      </x:c>
      <x:c r="E559" s="231" t="str">
        <x:v>Biblical Items — Shared Canon</x:v>
      </x:c>
      <x:c r="F559" s="231" t="str">
        <x:v>Instrument</x:v>
      </x:c>
      <x:c r="G559" s="231" t="str">
        <x:v>Priestly ram's-horn trumpets accompany Israel's procession around Jericho before the walls fall.</x:v>
      </x:c>
      <x:c r="H559" s="231" t="n">
        <x:v>4</x:v>
      </x:c>
      <x:c r="I559" s="231" t="str">
        <x:v>4 — Major</x:v>
      </x:c>
      <x:c r="J559" s="231" t="str">
        <x:v>Exceptional</x:v>
      </x:c>
      <x:c r="K559" s="231" t="str">
        <x:v>Rare</x:v>
      </x:c>
      <x:c r="L559" s="231" t="str">
        <x:v>Yes</x:v>
      </x:c>
      <x:c r="M559" s="231" t="str">
        <x:v>Joshua 6:4–20 | Conquest period | Shared canon</x:v>
      </x:c>
      <x:c r="N559" s="231" t="str">
        <x:v>Joshua; Jericho; Ark of the Covenant</x:v>
      </x:c>
      <x:c r="O559" s="231" t="str">
        <x:v>Idea</x:v>
      </x:c>
      <x:c r="P559" s="231"/>
      <x:c r="Q559" s="231" t="str">
        <x:v>Deferred from the 100-card first-pass active set; reconsider in a later expansion/deep-catalog pass.</x:v>
      </x:c>
      <x:c r="R559" s="231"/>
      <x:c r="S559" s="231"/>
      <x:c r="T559" s="231"/>
      <x:c r="U559" s="205"/>
    </x:row>
    <x:row r="560" s="202" customFormat="1" ht="25.5" customHeight="1">
      <x:c r="A560" s="231" t="str">
        <x:v>Biblical Items</x:v>
      </x:c>
      <x:c r="B560" s="231" t="str">
        <x:v>BI-062</x:v>
      </x:c>
      <x:c r="C560" s="231" t="str">
        <x:v>Achan's Babylonian Garment</x:v>
      </x:c>
      <x:c r="D560" s="231" t="str">
        <x:v>Scripture</x:v>
      </x:c>
      <x:c r="E560" s="231" t="str">
        <x:v>Biblical Items — Shared Canon</x:v>
      </x:c>
      <x:c r="F560" s="231" t="str">
        <x:v>Garment</x:v>
      </x:c>
      <x:c r="G560" s="231" t="str">
        <x:v>Part of the devoted spoil Achan hides after Jericho, illustrating covenant violation and concealed sin.</x:v>
      </x:c>
      <x:c r="H560" s="231" t="n">
        <x:v>3</x:v>
      </x:c>
      <x:c r="I560" s="231" t="str">
        <x:v>3 — Significant</x:v>
      </x:c>
      <x:c r="J560" s="231" t="str">
        <x:v>High</x:v>
      </x:c>
      <x:c r="K560" s="231" t="str">
        <x:v>Uncommon</x:v>
      </x:c>
      <x:c r="L560" s="231" t="str">
        <x:v>Maybe</x:v>
      </x:c>
      <x:c r="M560" s="231" t="str">
        <x:v>Joshua 7:20–26 | Conquest period | Shared canon</x:v>
      </x:c>
      <x:c r="N560" s="231" t="str">
        <x:v>Achan; Jericho; Ai</x:v>
      </x:c>
      <x:c r="O560" s="231" t="str">
        <x:v>Idea</x:v>
      </x:c>
      <x:c r="P560" s="231"/>
      <x:c r="Q560" s="231" t="str">
        <x:v>Deferred from the 100-card first-pass active set; reconsider in a later expansion/deep-catalog pass.</x:v>
      </x:c>
      <x:c r="R560" s="231"/>
      <x:c r="S560" s="231"/>
      <x:c r="T560" s="231"/>
      <x:c r="U560" s="205"/>
    </x:row>
    <x:row r="561" s="202" customFormat="1" ht="25.5" customHeight="1">
      <x:c r="A561" s="231" t="str">
        <x:v>Biblical Items</x:v>
      </x:c>
      <x:c r="B561" s="231" t="str">
        <x:v>BI-063</x:v>
      </x:c>
      <x:c r="C561" s="231" t="str">
        <x:v>Achan's Silver and Gold</x:v>
      </x:c>
      <x:c r="D561" s="231" t="str">
        <x:v>Scripture</x:v>
      </x:c>
      <x:c r="E561" s="231" t="str">
        <x:v>Biblical Items — Shared Canon</x:v>
      </x:c>
      <x:c r="F561" s="231" t="str">
        <x:v>Treasure</x:v>
      </x:c>
      <x:c r="G561" s="231" t="str">
        <x:v>Hidden precious metal from Jericho becomes evidence in the judgment of Achan.</x:v>
      </x:c>
      <x:c r="H561" s="231" t="n">
        <x:v>3</x:v>
      </x:c>
      <x:c r="I561" s="231" t="str">
        <x:v>3 — Significant</x:v>
      </x:c>
      <x:c r="J561" s="231" t="str">
        <x:v>High</x:v>
      </x:c>
      <x:c r="K561" s="231" t="str">
        <x:v>Uncommon</x:v>
      </x:c>
      <x:c r="L561" s="231" t="str">
        <x:v>No</x:v>
      </x:c>
      <x:c r="M561" s="231" t="str">
        <x:v>Joshua 7:20–26 | Conquest period | Shared canon</x:v>
      </x:c>
      <x:c r="N561" s="231" t="str">
        <x:v>Achan; Jericho; Ai</x:v>
      </x:c>
      <x:c r="O561" s="231" t="str">
        <x:v>Idea</x:v>
      </x:c>
      <x:c r="P561" s="231"/>
      <x:c r="Q561" s="231" t="str">
        <x:v>Deferred from the 100-card first-pass active set; reconsider in a later expansion/deep-catalog pass.</x:v>
      </x:c>
      <x:c r="R561" s="231"/>
      <x:c r="S561" s="231"/>
      <x:c r="T561" s="231"/>
      <x:c r="U561" s="205"/>
    </x:row>
    <x:row r="562" s="202" customFormat="1" ht="25.5" customHeight="1">
      <x:c r="A562" s="231" t="str">
        <x:v>Biblical Items</x:v>
      </x:c>
      <x:c r="B562" s="231" t="str">
        <x:v>BI-064</x:v>
      </x:c>
      <x:c r="C562" s="231" t="str">
        <x:v>Joshua's Flint Knives</x:v>
      </x:c>
      <x:c r="D562" s="231" t="str">
        <x:v>Scripture</x:v>
      </x:c>
      <x:c r="E562" s="231" t="str">
        <x:v>Biblical Items — Shared Canon</x:v>
      </x:c>
      <x:c r="F562" s="231" t="str">
        <x:v>Tool</x:v>
      </x:c>
      <x:c r="G562" s="231" t="str">
        <x:v>Flint knives used for circumcision at Gilgal mark covenant renewal after crossing the Jordan.</x:v>
      </x:c>
      <x:c r="H562" s="231" t="n">
        <x:v>3</x:v>
      </x:c>
      <x:c r="I562" s="231" t="str">
        <x:v>3 — Significant</x:v>
      </x:c>
      <x:c r="J562" s="231" t="str">
        <x:v>High</x:v>
      </x:c>
      <x:c r="K562" s="231" t="str">
        <x:v>Uncommon</x:v>
      </x:c>
      <x:c r="L562" s="231" t="str">
        <x:v>Maybe</x:v>
      </x:c>
      <x:c r="M562" s="231" t="str">
        <x:v>Joshua 5:2–9 | Conquest period | Shared canon</x:v>
      </x:c>
      <x:c r="N562" s="231" t="str">
        <x:v>Joshua; Gilgal; Crossing the Jordan</x:v>
      </x:c>
      <x:c r="O562" s="231" t="str">
        <x:v>Idea</x:v>
      </x:c>
      <x:c r="P562" s="231"/>
      <x:c r="Q562" s="231" t="str">
        <x:v>Deferred from the 100-card first-pass active set; reconsider in a later expansion/deep-catalog pass.</x:v>
      </x:c>
      <x:c r="R562" s="231"/>
      <x:c r="S562" s="231"/>
      <x:c r="T562" s="231"/>
      <x:c r="U562" s="205"/>
    </x:row>
    <x:row r="563" s="202" customFormat="1" ht="25.5" customHeight="1">
      <x:c r="A563" s="231" t="str">
        <x:v>Biblical Items</x:v>
      </x:c>
      <x:c r="B563" s="231" t="str">
        <x:v>BI-066</x:v>
      </x:c>
      <x:c r="C563" s="231" t="str">
        <x:v>Gideon's Trumpets</x:v>
      </x:c>
      <x:c r="D563" s="231" t="str">
        <x:v>Scripture</x:v>
      </x:c>
      <x:c r="E563" s="231" t="str">
        <x:v>Biblical Items — Shared Canon</x:v>
      </x:c>
      <x:c r="F563" s="231" t="str">
        <x:v>Instrument</x:v>
      </x:c>
      <x:c r="G563" s="231" t="str">
        <x:v>Trumpets sounded by Gideon's small force help create panic in the Midianite camp.</x:v>
      </x:c>
      <x:c r="H563" s="231" t="n">
        <x:v>3</x:v>
      </x:c>
      <x:c r="I563" s="231" t="str">
        <x:v>3 — Significant</x:v>
      </x:c>
      <x:c r="J563" s="231" t="str">
        <x:v>Exceptional</x:v>
      </x:c>
      <x:c r="K563" s="231" t="str">
        <x:v>Uncommon</x:v>
      </x:c>
      <x:c r="L563" s="231" t="str">
        <x:v>Maybe</x:v>
      </x:c>
      <x:c r="M563" s="231" t="str">
        <x:v>Judges 7:16–22 | Judges period | Shared canon</x:v>
      </x:c>
      <x:c r="N563" s="231" t="str">
        <x:v>Gideon; Midian; Gideon's Jars; Gideon's Torches</x:v>
      </x:c>
      <x:c r="O563" s="231" t="str">
        <x:v>Idea</x:v>
      </x:c>
      <x:c r="P563" s="231"/>
      <x:c r="Q563" s="231" t="str">
        <x:v>Deferred from the 100-card first-pass active set; reconsider in a later expansion/deep-catalog pass.</x:v>
      </x:c>
      <x:c r="R563" s="231"/>
      <x:c r="S563" s="231"/>
      <x:c r="T563" s="231"/>
      <x:c r="U563" s="205"/>
    </x:row>
    <x:row r="564" s="202" customFormat="1" ht="25.5" customHeight="1">
      <x:c r="A564" s="231" t="str">
        <x:v>Biblical Items</x:v>
      </x:c>
      <x:c r="B564" s="231" t="str">
        <x:v>BI-069</x:v>
      </x:c>
      <x:c r="C564" s="231" t="str">
        <x:v>Gideon's Ephod</x:v>
      </x:c>
      <x:c r="D564" s="231" t="str">
        <x:v>Scripture</x:v>
      </x:c>
      <x:c r="E564" s="231" t="str">
        <x:v>Biblical Items — Shared Canon</x:v>
      </x:c>
      <x:c r="F564" s="231" t="str">
        <x:v>Cult Object</x:v>
      </x:c>
      <x:c r="G564" s="231" t="str">
        <x:v>The ephod Gideon makes from captured gold later becomes a snare to him and his household.</x:v>
      </x:c>
      <x:c r="H564" s="231" t="n">
        <x:v>3</x:v>
      </x:c>
      <x:c r="I564" s="231" t="str">
        <x:v>3 — Significant</x:v>
      </x:c>
      <x:c r="J564" s="231" t="str">
        <x:v>High</x:v>
      </x:c>
      <x:c r="K564" s="231" t="str">
        <x:v>Uncommon</x:v>
      </x:c>
      <x:c r="L564" s="231" t="str">
        <x:v>Maybe</x:v>
      </x:c>
      <x:c r="M564" s="231" t="str">
        <x:v>Judges 8:24–27 | Judges period | Shared canon</x:v>
      </x:c>
      <x:c r="N564" s="231" t="str">
        <x:v>Gideon; Ophrah</x:v>
      </x:c>
      <x:c r="O564" s="231" t="str">
        <x:v>Idea</x:v>
      </x:c>
      <x:c r="P564" s="231"/>
      <x:c r="Q564" s="231" t="str">
        <x:v>Deferred from the 100-card first-pass active set; reconsider in a later expansion/deep-catalog pass.</x:v>
      </x:c>
      <x:c r="R564" s="231"/>
      <x:c r="S564" s="231"/>
      <x:c r="T564" s="231"/>
      <x:c r="U564" s="205"/>
    </x:row>
    <x:row r="565" s="202" customFormat="1" ht="25.5" customHeight="1">
      <x:c r="A565" s="231" t="str">
        <x:v>Biblical Items</x:v>
      </x:c>
      <x:c r="B565" s="231" t="str">
        <x:v>BI-070</x:v>
      </x:c>
      <x:c r="C565" s="231" t="str">
        <x:v>Jael's Tent Peg</x:v>
      </x:c>
      <x:c r="D565" s="231" t="str">
        <x:v>Scripture</x:v>
      </x:c>
      <x:c r="E565" s="231" t="str">
        <x:v>Biblical Items — Shared Canon</x:v>
      </x:c>
      <x:c r="F565" s="231" t="str">
        <x:v>Tool / Weapon</x:v>
      </x:c>
      <x:c r="G565" s="231" t="str">
        <x:v>Jael's tent peg is the defining object in Sisera's death during Deborah and Barak's victory.</x:v>
      </x:c>
      <x:c r="H565" s="231" t="n">
        <x:v>4</x:v>
      </x:c>
      <x:c r="I565" s="231" t="str">
        <x:v>4 — Major</x:v>
      </x:c>
      <x:c r="J565" s="231" t="str">
        <x:v>High</x:v>
      </x:c>
      <x:c r="K565" s="231" t="str">
        <x:v>Rare</x:v>
      </x:c>
      <x:c r="L565" s="231" t="str">
        <x:v>Maybe</x:v>
      </x:c>
      <x:c r="M565" s="231" t="str">
        <x:v>Judges 4:17–22; 5:24–27 | Judges period | Shared canon</x:v>
      </x:c>
      <x:c r="N565" s="231" t="str">
        <x:v>Jael; Sisera; Deborah; Barak</x:v>
      </x:c>
      <x:c r="O565" s="231" t="str">
        <x:v>Idea</x:v>
      </x:c>
      <x:c r="P565" s="231" t="str">
        <x:v>Violent subject; artwork should avoid gratuitous gore.</x:v>
      </x:c>
      <x:c r="Q565" s="231" t="str">
        <x:v>Deferred from the 100-card first-pass active set; reconsider in a later expansion/deep-catalog pass.</x:v>
      </x:c>
      <x:c r="R565" s="231"/>
      <x:c r="S565" s="231"/>
      <x:c r="T565" s="231"/>
      <x:c r="U565" s="205"/>
    </x:row>
    <x:row r="566" s="202" customFormat="1" ht="25.5" customHeight="1">
      <x:c r="A566" s="231" t="str">
        <x:v>Biblical Items</x:v>
      </x:c>
      <x:c r="B566" s="231" t="str">
        <x:v>BI-071</x:v>
      </x:c>
      <x:c r="C566" s="231" t="str">
        <x:v>Jael's Hammer</x:v>
      </x:c>
      <x:c r="D566" s="231" t="str">
        <x:v>Scripture</x:v>
      </x:c>
      <x:c r="E566" s="231" t="str">
        <x:v>Biblical Items — Shared Canon</x:v>
      </x:c>
      <x:c r="F566" s="231" t="str">
        <x:v>Tool / Weapon</x:v>
      </x:c>
      <x:c r="G566" s="231" t="str">
        <x:v>The hammer paired with Jael's tent peg forms one of Judges' most memorable but violent visual motifs.</x:v>
      </x:c>
      <x:c r="H566" s="231" t="n">
        <x:v>3</x:v>
      </x:c>
      <x:c r="I566" s="231" t="str">
        <x:v>3 — Significant</x:v>
      </x:c>
      <x:c r="J566" s="231" t="str">
        <x:v>High</x:v>
      </x:c>
      <x:c r="K566" s="231" t="str">
        <x:v>Uncommon</x:v>
      </x:c>
      <x:c r="L566" s="231" t="str">
        <x:v>No</x:v>
      </x:c>
      <x:c r="M566" s="231" t="str">
        <x:v>Judges 4:21; 5:26 | Judges period | Shared canon</x:v>
      </x:c>
      <x:c r="N566" s="231" t="str">
        <x:v>Jael; Sisera; Jael's Tent Peg</x:v>
      </x:c>
      <x:c r="O566" s="231" t="str">
        <x:v>Idea</x:v>
      </x:c>
      <x:c r="P566" s="231" t="str">
        <x:v>Violent subject; artwork should avoid gratuitous gore.</x:v>
      </x:c>
      <x:c r="Q566" s="231" t="str">
        <x:v>Deferred from the 100-card first-pass active set; reconsider in a later expansion/deep-catalog pass.</x:v>
      </x:c>
      <x:c r="R566" s="231"/>
      <x:c r="S566" s="231"/>
      <x:c r="T566" s="231"/>
      <x:c r="U566" s="205"/>
    </x:row>
    <x:row r="567" s="202" customFormat="1" ht="25.5" customHeight="1">
      <x:c r="A567" s="231" t="str">
        <x:v>Biblical Items</x:v>
      </x:c>
      <x:c r="B567" s="231" t="str">
        <x:v>BI-072</x:v>
      </x:c>
      <x:c r="C567" s="231" t="str">
        <x:v>Samson's Jawbone</x:v>
      </x:c>
      <x:c r="D567" s="231" t="str">
        <x:v>Scripture</x:v>
      </x:c>
      <x:c r="E567" s="231" t="str">
        <x:v>Biblical Items — Shared Canon</x:v>
      </x:c>
      <x:c r="F567" s="231" t="str">
        <x:v>Improvised Weapon</x:v>
      </x:c>
      <x:c r="G567" s="231" t="str">
        <x:v>The jawbone Samson uses against the Philistines captures the exaggerated strength and conflict of his judgeship.</x:v>
      </x:c>
      <x:c r="H567" s="231" t="n">
        <x:v>4</x:v>
      </x:c>
      <x:c r="I567" s="231" t="str">
        <x:v>4 — Major</x:v>
      </x:c>
      <x:c r="J567" s="231" t="str">
        <x:v>Exceptional</x:v>
      </x:c>
      <x:c r="K567" s="231" t="str">
        <x:v>Rare</x:v>
      </x:c>
      <x:c r="L567" s="231" t="str">
        <x:v>Yes</x:v>
      </x:c>
      <x:c r="M567" s="231" t="str">
        <x:v>Judges 15:14–17 | Judges period | Shared canon</x:v>
      </x:c>
      <x:c r="N567" s="231" t="str">
        <x:v>Samson; Philistines</x:v>
      </x:c>
      <x:c r="O567" s="231" t="str">
        <x:v>Idea</x:v>
      </x:c>
      <x:c r="P567" s="231"/>
      <x:c r="Q567" s="231" t="str">
        <x:v>Deferred from the 100-card first-pass active set; reconsider in a later expansion/deep-catalog pass.</x:v>
      </x:c>
      <x:c r="R567" s="231"/>
      <x:c r="S567" s="231"/>
      <x:c r="T567" s="231"/>
      <x:c r="U567" s="205"/>
    </x:row>
    <x:row r="568" s="202" customFormat="1" ht="25.5" customHeight="1">
      <x:c r="A568" s="231" t="str">
        <x:v>Biblical Items</x:v>
      </x:c>
      <x:c r="B568" s="231" t="str">
        <x:v>BI-073</x:v>
      </x:c>
      <x:c r="C568" s="231" t="str">
        <x:v>Gates of Gaza</x:v>
      </x:c>
      <x:c r="D568" s="231" t="str">
        <x:v>Scripture</x:v>
      </x:c>
      <x:c r="E568" s="231" t="str">
        <x:v>Biblical Items — Shared Canon</x:v>
      </x:c>
      <x:c r="F568" s="231" t="str">
        <x:v>Architectural Object</x:v>
      </x:c>
      <x:c r="G568" s="231" t="str">
        <x:v>Samson tears up Gaza's city gates and carries them away, turning fortification into a symbol of his strength.</x:v>
      </x:c>
      <x:c r="H568" s="231" t="n">
        <x:v>3</x:v>
      </x:c>
      <x:c r="I568" s="231" t="str">
        <x:v>3 — Significant</x:v>
      </x:c>
      <x:c r="J568" s="231" t="str">
        <x:v>Exceptional</x:v>
      </x:c>
      <x:c r="K568" s="231" t="str">
        <x:v>Uncommon</x:v>
      </x:c>
      <x:c r="L568" s="231" t="str">
        <x:v>Maybe</x:v>
      </x:c>
      <x:c r="M568" s="231" t="str">
        <x:v>Judges 16:1–3 | Judges period | Shared canon</x:v>
      </x:c>
      <x:c r="N568" s="231" t="str">
        <x:v>Samson; Gaza</x:v>
      </x:c>
      <x:c r="O568" s="231" t="str">
        <x:v>Idea</x:v>
      </x:c>
      <x:c r="P568" s="231"/>
      <x:c r="Q568" s="231" t="str">
        <x:v>Deferred from the 100-card first-pass active set; reconsider in a later expansion/deep-catalog pass.</x:v>
      </x:c>
      <x:c r="R568" s="231"/>
      <x:c r="S568" s="231"/>
      <x:c r="T568" s="231"/>
      <x:c r="U568" s="205"/>
    </x:row>
    <x:row r="569" s="202" customFormat="1" ht="25.5" customHeight="1">
      <x:c r="A569" s="231" t="str">
        <x:v>Biblical Items</x:v>
      </x:c>
      <x:c r="B569" s="231" t="str">
        <x:v>BI-074</x:v>
      </x:c>
      <x:c r="C569" s="231" t="str">
        <x:v>Micah's Carved Image</x:v>
      </x:c>
      <x:c r="D569" s="231" t="str">
        <x:v>Scripture</x:v>
      </x:c>
      <x:c r="E569" s="231" t="str">
        <x:v>Biblical Items — Shared Canon</x:v>
      </x:c>
      <x:c r="F569" s="231" t="str">
        <x:v>Cult Object</x:v>
      </x:c>
      <x:c r="G569" s="231" t="str">
        <x:v>The household image in Micah's shrine illustrates religious disorder late in the book of Judges.</x:v>
      </x:c>
      <x:c r="H569" s="231" t="n">
        <x:v>2</x:v>
      </x:c>
      <x:c r="I569" s="231" t="str">
        <x:v>2 — Supporting</x:v>
      </x:c>
      <x:c r="J569" s="231" t="str">
        <x:v>High</x:v>
      </x:c>
      <x:c r="K569" s="231" t="str">
        <x:v>Common</x:v>
      </x:c>
      <x:c r="L569" s="231" t="str">
        <x:v>No</x:v>
      </x:c>
      <x:c r="M569" s="231" t="str">
        <x:v>Judges 17–18 | Judges period | Shared canon</x:v>
      </x:c>
      <x:c r="N569" s="231" t="str">
        <x:v>Micah of Ephraim; Danites; Levite of Micah</x:v>
      </x:c>
      <x:c r="O569" s="231" t="str">
        <x:v>Idea</x:v>
      </x:c>
      <x:c r="P569" s="231"/>
      <x:c r="Q569" s="231" t="str">
        <x:v>Deferred from the 100-card first-pass active set; reconsider in a later expansion/deep-catalog pass.</x:v>
      </x:c>
      <x:c r="R569" s="231"/>
      <x:c r="S569" s="231"/>
      <x:c r="T569" s="231"/>
      <x:c r="U569" s="205"/>
    </x:row>
    <x:row r="570" s="202" customFormat="1" ht="25.5" customHeight="1">
      <x:c r="A570" s="231" t="str">
        <x:v>Biblical Items</x:v>
      </x:c>
      <x:c r="B570" s="231" t="str">
        <x:v>BI-075</x:v>
      </x:c>
      <x:c r="C570" s="231" t="str">
        <x:v>Micah's Ephod</x:v>
      </x:c>
      <x:c r="D570" s="231" t="str">
        <x:v>Scripture</x:v>
      </x:c>
      <x:c r="E570" s="231" t="str">
        <x:v>Biblical Items — Shared Canon</x:v>
      </x:c>
      <x:c r="F570" s="231" t="str">
        <x:v>Cult Object</x:v>
      </x:c>
      <x:c r="G570" s="231" t="str">
        <x:v>A privately made ephod belongs to Micah's unauthorized household shrine and later passes to the Danites.</x:v>
      </x:c>
      <x:c r="H570" s="231" t="n">
        <x:v>2</x:v>
      </x:c>
      <x:c r="I570" s="231" t="str">
        <x:v>2 — Supporting</x:v>
      </x:c>
      <x:c r="J570" s="231" t="str">
        <x:v>High</x:v>
      </x:c>
      <x:c r="K570" s="231" t="str">
        <x:v>Common</x:v>
      </x:c>
      <x:c r="L570" s="231" t="str">
        <x:v>No</x:v>
      </x:c>
      <x:c r="M570" s="231" t="str">
        <x:v>Judges 17:5; 18:14–20 | Judges period | Shared canon</x:v>
      </x:c>
      <x:c r="N570" s="231" t="str">
        <x:v>Micah of Ephraim; Danites</x:v>
      </x:c>
      <x:c r="O570" s="231" t="str">
        <x:v>Idea</x:v>
      </x:c>
      <x:c r="P570" s="231"/>
      <x:c r="Q570" s="231" t="str">
        <x:v>Deferred from the 100-card first-pass active set; reconsider in a later expansion/deep-catalog pass.</x:v>
      </x:c>
      <x:c r="R570" s="231"/>
      <x:c r="S570" s="231"/>
      <x:c r="T570" s="231"/>
      <x:c r="U570" s="205"/>
    </x:row>
    <x:row r="571" s="202" customFormat="1" ht="25.5" customHeight="1">
      <x:c r="A571" s="231" t="str">
        <x:v>Biblical Items</x:v>
      </x:c>
      <x:c r="B571" s="231" t="str">
        <x:v>BI-078</x:v>
      </x:c>
      <x:c r="C571" s="231" t="str">
        <x:v>Eli's Chair at the Gate</x:v>
      </x:c>
      <x:c r="D571" s="231" t="str">
        <x:v>Scripture</x:v>
      </x:c>
      <x:c r="E571" s="231" t="str">
        <x:v>Biblical Items — Shared Canon</x:v>
      </x:c>
      <x:c r="F571" s="231" t="str">
        <x:v>Furniture</x:v>
      </x:c>
      <x:c r="G571" s="231" t="str">
        <x:v>Eli's seat by the sanctuary gate frames several scenes at Shiloh, including the news of the Ark's capture.</x:v>
      </x:c>
      <x:c r="H571" s="231" t="n">
        <x:v>2</x:v>
      </x:c>
      <x:c r="I571" s="231" t="str">
        <x:v>2 — Supporting</x:v>
      </x:c>
      <x:c r="J571" s="231" t="str">
        <x:v>Medium</x:v>
      </x:c>
      <x:c r="K571" s="231" t="str">
        <x:v>Common</x:v>
      </x:c>
      <x:c r="L571" s="231" t="str">
        <x:v>No</x:v>
      </x:c>
      <x:c r="M571" s="231" t="str">
        <x:v>1 Samuel 1:9; 4:13–18 | Samuel period | Shared canon</x:v>
      </x:c>
      <x:c r="N571" s="231" t="str">
        <x:v>Eli; Shiloh; Capture of the Ark</x:v>
      </x:c>
      <x:c r="O571" s="231" t="str">
        <x:v>Idea</x:v>
      </x:c>
      <x:c r="P571" s="231"/>
      <x:c r="Q571" s="231" t="str">
        <x:v>Deferred from the 100-card first-pass active set; reconsider in a later expansion/deep-catalog pass.</x:v>
      </x:c>
      <x:c r="R571" s="231"/>
      <x:c r="S571" s="231"/>
      <x:c r="T571" s="231"/>
      <x:c r="U571" s="205"/>
    </x:row>
    <x:row r="572" s="202" customFormat="1" ht="25.5" customHeight="1">
      <x:c r="A572" s="231" t="str">
        <x:v>Biblical Items</x:v>
      </x:c>
      <x:c r="B572" s="231" t="str">
        <x:v>BI-080</x:v>
      </x:c>
      <x:c r="C572" s="231" t="str">
        <x:v>Golden Tumors and Mice</x:v>
      </x:c>
      <x:c r="D572" s="231" t="str">
        <x:v>Scripture</x:v>
      </x:c>
      <x:c r="E572" s="231" t="str">
        <x:v>Biblical Items — Shared Canon</x:v>
      </x:c>
      <x:c r="F572" s="231" t="str">
        <x:v>Votive Objects</x:v>
      </x:c>
      <x:c r="G572" s="231" t="str">
        <x:v>Philistine guilt offerings sent with the Ark form one of Scripture's strangest and most memorable object groups.</x:v>
      </x:c>
      <x:c r="H572" s="231" t="n">
        <x:v>2</x:v>
      </x:c>
      <x:c r="I572" s="231" t="str">
        <x:v>2 — Supporting</x:v>
      </x:c>
      <x:c r="J572" s="231" t="str">
        <x:v>High</x:v>
      </x:c>
      <x:c r="K572" s="231" t="str">
        <x:v>Common</x:v>
      </x:c>
      <x:c r="L572" s="231" t="str">
        <x:v>No</x:v>
      </x:c>
      <x:c r="M572" s="231" t="str">
        <x:v>1 Samuel 6:4–18 | Samuel period | Shared canon</x:v>
      </x:c>
      <x:c r="N572" s="231" t="str">
        <x:v>Ark of the Covenant; Philistines; Beth-shemesh</x:v>
      </x:c>
      <x:c r="O572" s="231" t="str">
        <x:v>Idea</x:v>
      </x:c>
      <x:c r="P572" s="231"/>
      <x:c r="Q572" s="231" t="str">
        <x:v>Deferred from the 100-card first-pass active set; reconsider in a later expansion/deep-catalog pass.</x:v>
      </x:c>
      <x:c r="R572" s="231"/>
      <x:c r="S572" s="231"/>
      <x:c r="T572" s="231"/>
      <x:c r="U572" s="205"/>
    </x:row>
    <x:row r="573" s="202" customFormat="1" ht="25.5" customHeight="1">
      <x:c r="A573" s="231" t="str">
        <x:v>Biblical Items</x:v>
      </x:c>
      <x:c r="B573" s="231" t="str">
        <x:v>BI-081</x:v>
      </x:c>
      <x:c r="C573" s="231" t="str">
        <x:v>Cart of the Returned Ark</x:v>
      </x:c>
      <x:c r="D573" s="231" t="str">
        <x:v>Scripture</x:v>
      </x:c>
      <x:c r="E573" s="231" t="str">
        <x:v>Biblical Items — Shared Canon</x:v>
      </x:c>
      <x:c r="F573" s="231" t="str">
        <x:v>Vehicle</x:v>
      </x:c>
      <x:c r="G573" s="231" t="str">
        <x:v>The new cart carrying the Ark from Philistine territory helps narrate its unusual return to Israel.</x:v>
      </x:c>
      <x:c r="H573" s="231" t="n">
        <x:v>2</x:v>
      </x:c>
      <x:c r="I573" s="231" t="str">
        <x:v>2 — Supporting</x:v>
      </x:c>
      <x:c r="J573" s="231" t="str">
        <x:v>High</x:v>
      </x:c>
      <x:c r="K573" s="231" t="str">
        <x:v>Common</x:v>
      </x:c>
      <x:c r="L573" s="231" t="str">
        <x:v>No</x:v>
      </x:c>
      <x:c r="M573" s="231" t="str">
        <x:v>1 Samuel 6:7–14 | Samuel period | Shared canon</x:v>
      </x:c>
      <x:c r="N573" s="231" t="str">
        <x:v>Ark of the Covenant; Philistines; Beth-shemesh</x:v>
      </x:c>
      <x:c r="O573" s="231" t="str">
        <x:v>Idea</x:v>
      </x:c>
      <x:c r="P573" s="231"/>
      <x:c r="Q573" s="231" t="str">
        <x:v>Deferred from the 100-card first-pass active set; reconsider in a later expansion/deep-catalog pass.</x:v>
      </x:c>
      <x:c r="R573" s="231"/>
      <x:c r="S573" s="231"/>
      <x:c r="T573" s="231"/>
      <x:c r="U573" s="205"/>
    </x:row>
    <x:row r="574" s="202" customFormat="1" ht="25.5" customHeight="1">
      <x:c r="A574" s="231" t="str">
        <x:v>Biblical Items</x:v>
      </x:c>
      <x:c r="B574" s="231" t="str">
        <x:v>BI-082</x:v>
      </x:c>
      <x:c r="C574" s="231" t="str">
        <x:v>Ebenezer Stone</x:v>
      </x:c>
      <x:c r="D574" s="231" t="str">
        <x:v>Scripture</x:v>
      </x:c>
      <x:c r="E574" s="231" t="str">
        <x:v>Biblical Items — Shared Canon</x:v>
      </x:c>
      <x:c r="F574" s="231" t="str">
        <x:v>Memorial Object</x:v>
      </x:c>
      <x:c r="G574" s="231" t="str">
        <x:v>Samuel's memorial stone commemorates God's help after Israel's victory over the Philistines.</x:v>
      </x:c>
      <x:c r="H574" s="231" t="n">
        <x:v>3</x:v>
      </x:c>
      <x:c r="I574" s="231" t="str">
        <x:v>3 — Significant</x:v>
      </x:c>
      <x:c r="J574" s="231" t="str">
        <x:v>High</x:v>
      </x:c>
      <x:c r="K574" s="231" t="str">
        <x:v>Uncommon</x:v>
      </x:c>
      <x:c r="L574" s="231" t="str">
        <x:v>Maybe</x:v>
      </x:c>
      <x:c r="M574" s="231" t="str">
        <x:v>1 Samuel 7:12 | Samuel period | Shared canon</x:v>
      </x:c>
      <x:c r="N574" s="231" t="str">
        <x:v>Samuel; Philistines; Mizpah</x:v>
      </x:c>
      <x:c r="O574" s="231" t="str">
        <x:v>Idea</x:v>
      </x:c>
      <x:c r="P574" s="231"/>
      <x:c r="Q574" s="231" t="str">
        <x:v>Deferred from the 100-card first-pass active set; reconsider in a later expansion/deep-catalog pass.</x:v>
      </x:c>
      <x:c r="R574" s="231"/>
      <x:c r="S574" s="231"/>
      <x:c r="T574" s="231"/>
      <x:c r="U574" s="205"/>
    </x:row>
    <x:row r="575" s="202" customFormat="1" ht="25.5" customHeight="1">
      <x:c r="A575" s="231" t="str">
        <x:v>Biblical Items</x:v>
      </x:c>
      <x:c r="B575" s="231" t="str">
        <x:v>BI-084</x:v>
      </x:c>
      <x:c r="C575" s="231" t="str">
        <x:v>Samuel's Torn Robe</x:v>
      </x:c>
      <x:c r="D575" s="231" t="str">
        <x:v>Scripture</x:v>
      </x:c>
      <x:c r="E575" s="231" t="str">
        <x:v>Biblical Items — Shared Canon</x:v>
      </x:c>
      <x:c r="F575" s="231" t="str">
        <x:v>Garment</x:v>
      </x:c>
      <x:c r="G575" s="231" t="str">
        <x:v>The torn edge of Samuel's robe becomes a prophetic sign that Saul's kingdom will be torn from him.</x:v>
      </x:c>
      <x:c r="H575" s="231" t="n">
        <x:v>3</x:v>
      </x:c>
      <x:c r="I575" s="231" t="str">
        <x:v>3 — Significant</x:v>
      </x:c>
      <x:c r="J575" s="231" t="str">
        <x:v>High</x:v>
      </x:c>
      <x:c r="K575" s="231" t="str">
        <x:v>Uncommon</x:v>
      </x:c>
      <x:c r="L575" s="231" t="str">
        <x:v>Maybe</x:v>
      </x:c>
      <x:c r="M575" s="231" t="str">
        <x:v>1 Samuel 15:27–28 | United monarchy | Shared canon</x:v>
      </x:c>
      <x:c r="N575" s="231" t="str">
        <x:v>Samuel; Saul</x:v>
      </x:c>
      <x:c r="O575" s="231" t="str">
        <x:v>Idea</x:v>
      </x:c>
      <x:c r="P575" s="231"/>
      <x:c r="Q575" s="231" t="str">
        <x:v>Deferred from the 100-card first-pass active set; reconsider in a later expansion/deep-catalog pass.</x:v>
      </x:c>
      <x:c r="R575" s="231"/>
      <x:c r="S575" s="231"/>
      <x:c r="T575" s="231"/>
      <x:c r="U575" s="205"/>
    </x:row>
    <x:row r="576" s="202" customFormat="1" ht="25.5" customHeight="1">
      <x:c r="A576" s="231" t="str">
        <x:v>Biblical Items</x:v>
      </x:c>
      <x:c r="B576" s="231" t="str">
        <x:v>BI-089</x:v>
      </x:c>
      <x:c r="C576" s="231" t="str">
        <x:v>Goliath's Armor</x:v>
      </x:c>
      <x:c r="D576" s="231" t="str">
        <x:v>Scripture</x:v>
      </x:c>
      <x:c r="E576" s="231" t="str">
        <x:v>Biblical Items — Shared Canon</x:v>
      </x:c>
      <x:c r="F576" s="231" t="str">
        <x:v>Armor</x:v>
      </x:c>
      <x:c r="G576" s="231" t="str">
        <x:v>Goliath's imposing armor emphasizes the contrast between conventional military strength and David's lightly armed approach.</x:v>
      </x:c>
      <x:c r="H576" s="231" t="n">
        <x:v>4</x:v>
      </x:c>
      <x:c r="I576" s="231" t="str">
        <x:v>4 — Major</x:v>
      </x:c>
      <x:c r="J576" s="231" t="str">
        <x:v>Exceptional</x:v>
      </x:c>
      <x:c r="K576" s="231" t="str">
        <x:v>Rare</x:v>
      </x:c>
      <x:c r="L576" s="231" t="str">
        <x:v>Yes</x:v>
      </x:c>
      <x:c r="M576" s="231" t="str">
        <x:v>1 Samuel 17:4–7, 38–39 | United monarchy | Shared canon</x:v>
      </x:c>
      <x:c r="N576" s="231" t="str">
        <x:v>Goliath; David; Saul</x:v>
      </x:c>
      <x:c r="O576" s="231" t="str">
        <x:v>Idea</x:v>
      </x:c>
      <x:c r="P576" s="231"/>
      <x:c r="Q576" s="231" t="str">
        <x:v>Deferred from the 100-card first-pass active set; reconsider in a later expansion/deep-catalog pass.</x:v>
      </x:c>
      <x:c r="R576" s="231"/>
      <x:c r="S576" s="231"/>
      <x:c r="T576" s="231"/>
      <x:c r="U576" s="205"/>
    </x:row>
    <x:row r="577" s="202" customFormat="1" ht="25.5" customHeight="1">
      <x:c r="A577" s="231" t="str">
        <x:v>Biblical Items</x:v>
      </x:c>
      <x:c r="B577" s="231" t="str">
        <x:v>BI-090</x:v>
      </x:c>
      <x:c r="C577" s="231" t="str">
        <x:v>Jonathan's Bow</x:v>
      </x:c>
      <x:c r="D577" s="231" t="str">
        <x:v>Scripture</x:v>
      </x:c>
      <x:c r="E577" s="231" t="str">
        <x:v>Biblical Items — Shared Canon</x:v>
      </x:c>
      <x:c r="F577" s="231" t="str">
        <x:v>Weapon</x:v>
      </x:c>
      <x:c r="G577" s="231" t="str">
        <x:v>The bow connects Jonathan with both his warrior identity and his covert communication with David.</x:v>
      </x:c>
      <x:c r="H577" s="231" t="n">
        <x:v>3</x:v>
      </x:c>
      <x:c r="I577" s="231" t="str">
        <x:v>3 — Significant</x:v>
      </x:c>
      <x:c r="J577" s="231" t="str">
        <x:v>High</x:v>
      </x:c>
      <x:c r="K577" s="231" t="str">
        <x:v>Uncommon</x:v>
      </x:c>
      <x:c r="L577" s="231" t="str">
        <x:v>Maybe</x:v>
      </x:c>
      <x:c r="M577" s="231" t="str">
        <x:v>1 Samuel 18:4; 20:18–42; 2 Samuel 1:22 | United monarchy | Shared canon</x:v>
      </x:c>
      <x:c r="N577" s="231" t="str">
        <x:v>Jonathan; David; Saul</x:v>
      </x:c>
      <x:c r="O577" s="231" t="str">
        <x:v>Idea</x:v>
      </x:c>
      <x:c r="P577" s="231"/>
      <x:c r="Q577" s="231" t="str">
        <x:v>Deferred from the 100-card first-pass active set; reconsider in a later expansion/deep-catalog pass.</x:v>
      </x:c>
      <x:c r="R577" s="231"/>
      <x:c r="S577" s="231"/>
      <x:c r="T577" s="231"/>
      <x:c r="U577" s="205"/>
    </x:row>
    <x:row r="578" s="202" customFormat="1" ht="25.5" customHeight="1">
      <x:c r="A578" s="231" t="str">
        <x:v>Biblical Items</x:v>
      </x:c>
      <x:c r="B578" s="231" t="str">
        <x:v>BI-091</x:v>
      </x:c>
      <x:c r="C578" s="231" t="str">
        <x:v>Michal's Household Idol</x:v>
      </x:c>
      <x:c r="D578" s="231" t="str">
        <x:v>Scripture</x:v>
      </x:c>
      <x:c r="E578" s="231" t="str">
        <x:v>Biblical Items — Shared Canon</x:v>
      </x:c>
      <x:c r="F578" s="231" t="str">
        <x:v>Cult Object</x:v>
      </x:c>
      <x:c r="G578" s="231" t="str">
        <x:v>The household image placed in David's bed helps Michal deceive Saul's messengers during David's escape.</x:v>
      </x:c>
      <x:c r="H578" s="231" t="n">
        <x:v>2</x:v>
      </x:c>
      <x:c r="I578" s="231" t="str">
        <x:v>2 — Supporting</x:v>
      </x:c>
      <x:c r="J578" s="231" t="str">
        <x:v>High</x:v>
      </x:c>
      <x:c r="K578" s="231" t="str">
        <x:v>Common</x:v>
      </x:c>
      <x:c r="L578" s="231" t="str">
        <x:v>No</x:v>
      </x:c>
      <x:c r="M578" s="231" t="str">
        <x:v>1 Samuel 19:11–17 | United monarchy | Shared canon</x:v>
      </x:c>
      <x:c r="N578" s="231" t="str">
        <x:v>Michal; David; Saul</x:v>
      </x:c>
      <x:c r="O578" s="231" t="str">
        <x:v>Idea</x:v>
      </x:c>
      <x:c r="P578" s="231"/>
      <x:c r="Q578" s="231" t="str">
        <x:v>Deferred from the 100-card first-pass active set; reconsider in a later expansion/deep-catalog pass.</x:v>
      </x:c>
      <x:c r="R578" s="231"/>
      <x:c r="S578" s="231"/>
      <x:c r="T578" s="231"/>
      <x:c r="U578" s="205"/>
    </x:row>
    <x:row r="579" s="202" customFormat="1" ht="25.5" customHeight="1">
      <x:c r="A579" s="231" t="str">
        <x:v>Biblical Items</x:v>
      </x:c>
      <x:c r="B579" s="231" t="str">
        <x:v>BI-092</x:v>
      </x:c>
      <x:c r="C579" s="231" t="str">
        <x:v>Showbread from Nob</x:v>
      </x:c>
      <x:c r="D579" s="231" t="str">
        <x:v>Scripture</x:v>
      </x:c>
      <x:c r="E579" s="231" t="str">
        <x:v>Biblical Items — Shared Canon</x:v>
      </x:c>
      <x:c r="F579" s="231" t="str">
        <x:v>Ritual Food</x:v>
      </x:c>
      <x:c r="G579" s="231" t="str">
        <x:v>Consecrated bread given to David and his men later becomes an important Gospel example in debates over Sabbath and need.</x:v>
      </x:c>
      <x:c r="H579" s="231" t="n">
        <x:v>3</x:v>
      </x:c>
      <x:c r="I579" s="231" t="str">
        <x:v>3 — Significant</x:v>
      </x:c>
      <x:c r="J579" s="231" t="str">
        <x:v>High</x:v>
      </x:c>
      <x:c r="K579" s="231" t="str">
        <x:v>Uncommon</x:v>
      </x:c>
      <x:c r="L579" s="231" t="str">
        <x:v>Maybe</x:v>
      </x:c>
      <x:c r="M579" s="231" t="str">
        <x:v>1 Samuel 21:1–6; Matthew 12:3–4 | United monarchy / Gospel reception | Shared canon</x:v>
      </x:c>
      <x:c r="N579" s="231" t="str">
        <x:v>David; Ahimelech; Bread of the Presence</x:v>
      </x:c>
      <x:c r="O579" s="231" t="str">
        <x:v>Idea</x:v>
      </x:c>
      <x:c r="P579" s="231"/>
      <x:c r="Q579" s="231" t="str">
        <x:v>Deferred from the 100-card first-pass active set; reconsider in a later expansion/deep-catalog pass.</x:v>
      </x:c>
      <x:c r="R579" s="231"/>
      <x:c r="S579" s="231"/>
      <x:c r="T579" s="231"/>
      <x:c r="U579" s="205"/>
    </x:row>
    <x:row r="580" s="202" customFormat="1" ht="25.5" customHeight="1">
      <x:c r="A580" s="231" t="str">
        <x:v>Biblical Items</x:v>
      </x:c>
      <x:c r="B580" s="231" t="str">
        <x:v>BI-093</x:v>
      </x:c>
      <x:c r="C580" s="231" t="str">
        <x:v>Abiathar's Ephod</x:v>
      </x:c>
      <x:c r="D580" s="231" t="str">
        <x:v>Scripture</x:v>
      </x:c>
      <x:c r="E580" s="231" t="str">
        <x:v>Biblical Items — Shared Canon</x:v>
      </x:c>
      <x:c r="F580" s="231" t="str">
        <x:v>Priestly Object</x:v>
      </x:c>
      <x:c r="G580" s="231" t="str">
        <x:v>David uses the ephod associated with Abiathar when seeking divine guidance during his fugitive years.</x:v>
      </x:c>
      <x:c r="H580" s="231" t="n">
        <x:v>3</x:v>
      </x:c>
      <x:c r="I580" s="231" t="str">
        <x:v>3 — Significant</x:v>
      </x:c>
      <x:c r="J580" s="231" t="str">
        <x:v>High</x:v>
      </x:c>
      <x:c r="K580" s="231" t="str">
        <x:v>Uncommon</x:v>
      </x:c>
      <x:c r="L580" s="231" t="str">
        <x:v>Maybe</x:v>
      </x:c>
      <x:c r="M580" s="231" t="str">
        <x:v>1 Samuel 23:6–12; 30:7–8 | United monarchy | Shared canon</x:v>
      </x:c>
      <x:c r="N580" s="231" t="str">
        <x:v>Abiathar; David</x:v>
      </x:c>
      <x:c r="O580" s="231" t="str">
        <x:v>Idea</x:v>
      </x:c>
      <x:c r="P580" s="231"/>
      <x:c r="Q580" s="231" t="str">
        <x:v>Deferred from the 100-card first-pass active set; reconsider in a later expansion/deep-catalog pass.</x:v>
      </x:c>
      <x:c r="R580" s="231"/>
      <x:c r="S580" s="231"/>
      <x:c r="T580" s="231"/>
      <x:c r="U580" s="205"/>
    </x:row>
    <x:row r="581" s="202" customFormat="1" ht="25.5" customHeight="1">
      <x:c r="A581" s="231" t="str">
        <x:v>Biblical Items</x:v>
      </x:c>
      <x:c r="B581" s="231" t="str">
        <x:v>BI-094</x:v>
      </x:c>
      <x:c r="C581" s="231" t="str">
        <x:v>The New Cart of Uzzah</x:v>
      </x:c>
      <x:c r="D581" s="231" t="str">
        <x:v>Scripture</x:v>
      </x:c>
      <x:c r="E581" s="231" t="str">
        <x:v>Biblical Items — Shared Canon</x:v>
      </x:c>
      <x:c r="F581" s="231" t="str">
        <x:v>Vehicle</x:v>
      </x:c>
      <x:c r="G581" s="231" t="str">
        <x:v>The cart used to move the Ark toward Jerusalem frames the difficult episode involving Uzzah.</x:v>
      </x:c>
      <x:c r="H581" s="231" t="n">
        <x:v>2</x:v>
      </x:c>
      <x:c r="I581" s="231" t="str">
        <x:v>2 — Supporting</x:v>
      </x:c>
      <x:c r="J581" s="231" t="str">
        <x:v>High</x:v>
      </x:c>
      <x:c r="K581" s="231" t="str">
        <x:v>Common</x:v>
      </x:c>
      <x:c r="L581" s="231" t="str">
        <x:v>No</x:v>
      </x:c>
      <x:c r="M581" s="231" t="str">
        <x:v>2 Samuel 6:1–8 | United monarchy | Shared canon</x:v>
      </x:c>
      <x:c r="N581" s="231" t="str">
        <x:v>Uzzah; David; Ark of the Covenant</x:v>
      </x:c>
      <x:c r="O581" s="231" t="str">
        <x:v>Idea</x:v>
      </x:c>
      <x:c r="P581" s="231" t="str">
        <x:v>The narrative raises questions about proper transport of the Ark; description should avoid implying the cart itself was prescribed.</x:v>
      </x:c>
      <x:c r="Q581" s="231" t="str">
        <x:v>Deferred from the 100-card first-pass active set; reconsider in a later expansion/deep-catalog pass.</x:v>
      </x:c>
      <x:c r="R581" s="231"/>
      <x:c r="S581" s="231"/>
      <x:c r="T581" s="231"/>
      <x:c r="U581" s="205"/>
    </x:row>
    <x:row r="582" s="202" customFormat="1" ht="25.5" customHeight="1">
      <x:c r="A582" s="231" t="str">
        <x:v>Biblical Items</x:v>
      </x:c>
      <x:c r="B582" s="231" t="str">
        <x:v>BI-095</x:v>
      </x:c>
      <x:c r="C582" s="231" t="str">
        <x:v>David's Linen Ephod</x:v>
      </x:c>
      <x:c r="D582" s="231" t="str">
        <x:v>Scripture</x:v>
      </x:c>
      <x:c r="E582" s="231" t="str">
        <x:v>Biblical Items — Shared Canon</x:v>
      </x:c>
      <x:c r="F582" s="231" t="str">
        <x:v>Garment</x:v>
      </x:c>
      <x:c r="G582" s="231" t="str">
        <x:v>David wears a linen ephod while celebrating before the Ark as it enters Jerusalem.</x:v>
      </x:c>
      <x:c r="H582" s="231" t="n">
        <x:v>3</x:v>
      </x:c>
      <x:c r="I582" s="231" t="str">
        <x:v>3 — Significant</x:v>
      </x:c>
      <x:c r="J582" s="231" t="str">
        <x:v>High</x:v>
      </x:c>
      <x:c r="K582" s="231" t="str">
        <x:v>Uncommon</x:v>
      </x:c>
      <x:c r="L582" s="231" t="str">
        <x:v>Maybe</x:v>
      </x:c>
      <x:c r="M582" s="231" t="str">
        <x:v>2 Samuel 6:14–15 | United monarchy | Shared canon</x:v>
      </x:c>
      <x:c r="N582" s="231" t="str">
        <x:v>David; Ark of the Covenant; Jerusalem</x:v>
      </x:c>
      <x:c r="O582" s="231" t="str">
        <x:v>Idea</x:v>
      </x:c>
      <x:c r="P582" s="231"/>
      <x:c r="Q582" s="231" t="str">
        <x:v>Deferred from the 100-card first-pass active set; reconsider in a later expansion/deep-catalog pass.</x:v>
      </x:c>
      <x:c r="R582" s="231"/>
      <x:c r="S582" s="231"/>
      <x:c r="T582" s="231"/>
      <x:c r="U582" s="205"/>
    </x:row>
    <x:row r="583" s="202" customFormat="1" ht="25.5" customHeight="1">
      <x:c r="A583" s="231" t="str">
        <x:v>Biblical Items</x:v>
      </x:c>
      <x:c r="B583" s="231" t="str">
        <x:v>BI-096</x:v>
      </x:c>
      <x:c r="C583" s="231" t="str">
        <x:v>Uriah's Letter</x:v>
      </x:c>
      <x:c r="D583" s="231" t="str">
        <x:v>Scripture</x:v>
      </x:c>
      <x:c r="E583" s="231" t="str">
        <x:v>Biblical Items — Shared Canon</x:v>
      </x:c>
      <x:c r="F583" s="231" t="str">
        <x:v>Document</x:v>
      </x:c>
      <x:c r="G583" s="231" t="str">
        <x:v>David's sealed instructions to Joab effectively carry Uriah's death sentence, making the letter a stark object of royal abuse.</x:v>
      </x:c>
      <x:c r="H583" s="231" t="n">
        <x:v>4</x:v>
      </x:c>
      <x:c r="I583" s="231" t="str">
        <x:v>4 — Major</x:v>
      </x:c>
      <x:c r="J583" s="231" t="str">
        <x:v>High</x:v>
      </x:c>
      <x:c r="K583" s="231" t="str">
        <x:v>Rare</x:v>
      </x:c>
      <x:c r="L583" s="231" t="str">
        <x:v>Maybe</x:v>
      </x:c>
      <x:c r="M583" s="231" t="str">
        <x:v>2 Samuel 11:14–17 | United monarchy | Shared canon</x:v>
      </x:c>
      <x:c r="N583" s="231" t="str">
        <x:v>David; Uriah; Joab; Bathsheba</x:v>
      </x:c>
      <x:c r="O583" s="231" t="str">
        <x:v>Idea</x:v>
      </x:c>
      <x:c r="P583" s="231"/>
      <x:c r="Q583" s="231" t="str">
        <x:v>Deferred from the 100-card first-pass active set; reconsider in a later expansion/deep-catalog pass.</x:v>
      </x:c>
      <x:c r="R583" s="231"/>
      <x:c r="S583" s="231"/>
      <x:c r="T583" s="231"/>
      <x:c r="U583" s="205"/>
    </x:row>
    <x:row r="584" s="202" customFormat="1" ht="25.5" customHeight="1">
      <x:c r="A584" s="231" t="str">
        <x:v>Biblical Items</x:v>
      </x:c>
      <x:c r="B584" s="231" t="str">
        <x:v>BI-097</x:v>
      </x:c>
      <x:c r="C584" s="231" t="str">
        <x:v>Absalom's Monument</x:v>
      </x:c>
      <x:c r="D584" s="231" t="str">
        <x:v>Scripture</x:v>
      </x:c>
      <x:c r="E584" s="231" t="str">
        <x:v>Biblical Items — Shared Canon</x:v>
      </x:c>
      <x:c r="F584" s="231" t="str">
        <x:v>Monument</x:v>
      </x:c>
      <x:c r="G584" s="231" t="str">
        <x:v>Absalom's pillar in the King's Valley is described as a memorial to preserve his name.</x:v>
      </x:c>
      <x:c r="H584" s="231" t="n">
        <x:v>3</x:v>
      </x:c>
      <x:c r="I584" s="231" t="str">
        <x:v>3 — Significant</x:v>
      </x:c>
      <x:c r="J584" s="231" t="str">
        <x:v>Exceptional</x:v>
      </x:c>
      <x:c r="K584" s="231" t="str">
        <x:v>Uncommon</x:v>
      </x:c>
      <x:c r="L584" s="231" t="str">
        <x:v>Maybe</x:v>
      </x:c>
      <x:c r="M584" s="231" t="str">
        <x:v>2 Samuel 18:18 | United monarchy | Shared canon</x:v>
      </x:c>
      <x:c r="N584" s="231" t="str">
        <x:v>Absalom; David; King's Valley</x:v>
      </x:c>
      <x:c r="O584" s="231" t="str">
        <x:v>Idea</x:v>
      </x:c>
      <x:c r="P584" s="231"/>
      <x:c r="Q584" s="231" t="str">
        <x:v>Deferred from the 100-card first-pass active set; reconsider in a later expansion/deep-catalog pass.</x:v>
      </x:c>
      <x:c r="R584" s="231"/>
      <x:c r="S584" s="231"/>
      <x:c r="T584" s="231"/>
      <x:c r="U584" s="205"/>
    </x:row>
    <x:row r="585" s="202" customFormat="1" ht="25.5" customHeight="1">
      <x:c r="A585" s="231" t="str">
        <x:v>Biblical Items</x:v>
      </x:c>
      <x:c r="B585" s="231" t="str">
        <x:v>BI-098</x:v>
      </x:c>
      <x:c r="C585" s="231" t="str">
        <x:v>Joab's Three Javelins</x:v>
      </x:c>
      <x:c r="D585" s="231" t="str">
        <x:v>Scripture</x:v>
      </x:c>
      <x:c r="E585" s="231" t="str">
        <x:v>Biblical Items — Shared Canon</x:v>
      </x:c>
      <x:c r="F585" s="231" t="str">
        <x:v>Weapon</x:v>
      </x:c>
      <x:c r="G585" s="231" t="str">
        <x:v>Joab uses three weapons against Absalom, closing the rebellion despite David's command to deal gently with him.</x:v>
      </x:c>
      <x:c r="H585" s="231" t="n">
        <x:v>3</x:v>
      </x:c>
      <x:c r="I585" s="231" t="str">
        <x:v>3 — Significant</x:v>
      </x:c>
      <x:c r="J585" s="231" t="str">
        <x:v>High</x:v>
      </x:c>
      <x:c r="K585" s="231" t="str">
        <x:v>Uncommon</x:v>
      </x:c>
      <x:c r="L585" s="231" t="str">
        <x:v>No</x:v>
      </x:c>
      <x:c r="M585" s="231" t="str">
        <x:v>2 Samuel 18:14–15 | United monarchy | Shared canon</x:v>
      </x:c>
      <x:c r="N585" s="231" t="str">
        <x:v>Joab; Absalom; David</x:v>
      </x:c>
      <x:c r="O585" s="231" t="str">
        <x:v>Idea</x:v>
      </x:c>
      <x:c r="P585" s="231" t="str">
        <x:v>Violent subject; artwork should avoid gratuitous gore.</x:v>
      </x:c>
      <x:c r="Q585" s="231" t="str">
        <x:v>Deferred from the 100-card first-pass active set; reconsider in a later expansion/deep-catalog pass.</x:v>
      </x:c>
      <x:c r="R585" s="231"/>
      <x:c r="S585" s="231"/>
      <x:c r="T585" s="231"/>
      <x:c r="U585" s="205"/>
    </x:row>
    <x:row r="586" s="202" customFormat="1" ht="25.5" customHeight="1">
      <x:c r="A586" s="231" t="str">
        <x:v>Biblical Items</x:v>
      </x:c>
      <x:c r="B586" s="231" t="str">
        <x:v>BI-099</x:v>
      </x:c>
      <x:c r="C586" s="231" t="str">
        <x:v>Threshing Tools of Araunah</x:v>
      </x:c>
      <x:c r="D586" s="231" t="str">
        <x:v>Scripture</x:v>
      </x:c>
      <x:c r="E586" s="231" t="str">
        <x:v>Biblical Items — Shared Canon</x:v>
      </x:c>
      <x:c r="F586" s="231" t="str">
        <x:v>Tool</x:v>
      </x:c>
      <x:c r="G586" s="231" t="str">
        <x:v>Araunah offers oxen and wooden threshing implements along with the threshing floor where David builds an altar.</x:v>
      </x:c>
      <x:c r="H586" s="231" t="n">
        <x:v>2</x:v>
      </x:c>
      <x:c r="I586" s="231" t="str">
        <x:v>2 — Supporting</x:v>
      </x:c>
      <x:c r="J586" s="231" t="str">
        <x:v>Medium</x:v>
      </x:c>
      <x:c r="K586" s="231" t="str">
        <x:v>Common</x:v>
      </x:c>
      <x:c r="L586" s="231" t="str">
        <x:v>No</x:v>
      </x:c>
      <x:c r="M586" s="231" t="str">
        <x:v>2 Samuel 24:22–25 | United monarchy | Shared canon</x:v>
      </x:c>
      <x:c r="N586" s="231" t="str">
        <x:v>David; Araunah; Temple Mount tradition</x:v>
      </x:c>
      <x:c r="O586" s="231" t="str">
        <x:v>Idea</x:v>
      </x:c>
      <x:c r="P586" s="231"/>
      <x:c r="Q586" s="231" t="str">
        <x:v>Deferred from the 100-card first-pass active set; reconsider in a later expansion/deep-catalog pass.</x:v>
      </x:c>
      <x:c r="R586" s="231"/>
      <x:c r="S586" s="231"/>
      <x:c r="T586" s="231"/>
      <x:c r="U586" s="205"/>
    </x:row>
    <x:row r="587" s="202" customFormat="1" ht="25.5" customHeight="1">
      <x:c r="A587" s="231" t="str">
        <x:v>Biblical Items</x:v>
      </x:c>
      <x:c r="B587" s="231" t="str">
        <x:v>BI-102</x:v>
      </x:c>
      <x:c r="C587" s="231" t="str">
        <x:v>Solomon's Golden Drinking Vessels</x:v>
      </x:c>
      <x:c r="D587" s="231" t="str">
        <x:v>Scripture</x:v>
      </x:c>
      <x:c r="E587" s="231" t="str">
        <x:v>Biblical Items — Shared Canon</x:v>
      </x:c>
      <x:c r="F587" s="231" t="str">
        <x:v>Royal Vessel</x:v>
      </x:c>
      <x:c r="G587" s="231" t="str">
        <x:v>Gold vessels in Solomon's court illustrate the extraordinary wealth attributed to his reign.</x:v>
      </x:c>
      <x:c r="H587" s="231" t="n">
        <x:v>2</x:v>
      </x:c>
      <x:c r="I587" s="231" t="str">
        <x:v>2 — Supporting</x:v>
      </x:c>
      <x:c r="J587" s="231" t="str">
        <x:v>High</x:v>
      </x:c>
      <x:c r="K587" s="231" t="str">
        <x:v>Common</x:v>
      </x:c>
      <x:c r="L587" s="231" t="str">
        <x:v>No</x:v>
      </x:c>
      <x:c r="M587" s="231" t="str">
        <x:v>1 Kings 10:21 | United monarchy | Shared canon</x:v>
      </x:c>
      <x:c r="N587" s="231" t="str">
        <x:v>Solomon; Queen of Sheba</x:v>
      </x:c>
      <x:c r="O587" s="231" t="str">
        <x:v>Idea</x:v>
      </x:c>
      <x:c r="P587" s="231"/>
      <x:c r="Q587" s="231" t="str">
        <x:v>Deferred from the 100-card first-pass active set; reconsider in a later expansion/deep-catalog pass.</x:v>
      </x:c>
      <x:c r="R587" s="231"/>
      <x:c r="S587" s="231"/>
      <x:c r="T587" s="231"/>
      <x:c r="U587" s="205"/>
    </x:row>
    <x:row r="588" s="202" customFormat="1" ht="25.5" customHeight="1">
      <x:c r="A588" s="231" t="str">
        <x:v>Biblical Items</x:v>
      </x:c>
      <x:c r="B588" s="231" t="str">
        <x:v>BI-104</x:v>
      </x:c>
      <x:c r="C588" s="231" t="str">
        <x:v>Pillar of Jachin</x:v>
      </x:c>
      <x:c r="D588" s="231" t="str">
        <x:v>Scripture</x:v>
      </x:c>
      <x:c r="E588" s="231" t="str">
        <x:v>Biblical Items — Shared Canon</x:v>
      </x:c>
      <x:c r="F588" s="231" t="str">
        <x:v>Temple Furnishing</x:v>
      </x:c>
      <x:c r="G588" s="231" t="str">
        <x:v>One of the two named bronze pillars at the entrance of Solomon's Temple.</x:v>
      </x:c>
      <x:c r="H588" s="231" t="n">
        <x:v>4</x:v>
      </x:c>
      <x:c r="I588" s="231" t="str">
        <x:v>4 — Major</x:v>
      </x:c>
      <x:c r="J588" s="231" t="str">
        <x:v>Exceptional</x:v>
      </x:c>
      <x:c r="K588" s="231" t="str">
        <x:v>Rare</x:v>
      </x:c>
      <x:c r="L588" s="231" t="str">
        <x:v>Maybe</x:v>
      </x:c>
      <x:c r="M588" s="231" t="str">
        <x:v>1 Kings 7:15–22 | United monarchy | Shared canon</x:v>
      </x:c>
      <x:c r="N588" s="231" t="str">
        <x:v>Solomon's Temple; Pillar of Boaz; Hiram of Tyre</x:v>
      </x:c>
      <x:c r="O588" s="231" t="str">
        <x:v>Idea</x:v>
      </x:c>
      <x:c r="P588" s="231"/>
      <x:c r="Q588" s="231" t="str">
        <x:v>Deferred from the 100-card first-pass active set; reconsider in a later expansion/deep-catalog pass.</x:v>
      </x:c>
      <x:c r="R588" s="231"/>
      <x:c r="S588" s="231"/>
      <x:c r="T588" s="231"/>
      <x:c r="U588" s="205"/>
    </x:row>
    <x:row r="589" s="202" customFormat="1" ht="25.5" customHeight="1">
      <x:c r="A589" s="231" t="str">
        <x:v>Biblical Items</x:v>
      </x:c>
      <x:c r="B589" s="231" t="str">
        <x:v>BI-106</x:v>
      </x:c>
      <x:c r="C589" s="231" t="str">
        <x:v>Temple Lampstands</x:v>
      </x:c>
      <x:c r="D589" s="231" t="str">
        <x:v>Scripture</x:v>
      </x:c>
      <x:c r="E589" s="231" t="str">
        <x:v>Biblical Items — Shared Canon</x:v>
      </x:c>
      <x:c r="F589" s="231" t="str">
        <x:v>Temple Furnishing</x:v>
      </x:c>
      <x:c r="G589" s="231" t="str">
        <x:v>Ten gold lampstands illuminate the temple and expand the visual language inherited from the tabernacle.</x:v>
      </x:c>
      <x:c r="H589" s="231" t="n">
        <x:v>3</x:v>
      </x:c>
      <x:c r="I589" s="231" t="str">
        <x:v>3 — Significant</x:v>
      </x:c>
      <x:c r="J589" s="231" t="str">
        <x:v>Exceptional</x:v>
      </x:c>
      <x:c r="K589" s="231" t="str">
        <x:v>Uncommon</x:v>
      </x:c>
      <x:c r="L589" s="231" t="str">
        <x:v>Maybe</x:v>
      </x:c>
      <x:c r="M589" s="231" t="str">
        <x:v>1 Kings 7:48–49; 2 Chronicles 4:7 | United monarchy | Shared canon</x:v>
      </x:c>
      <x:c r="N589" s="231" t="str">
        <x:v>Solomon's Temple; Tabernacle Menorah</x:v>
      </x:c>
      <x:c r="O589" s="231" t="str">
        <x:v>Idea</x:v>
      </x:c>
      <x:c r="P589" s="231"/>
      <x:c r="Q589" s="231" t="str">
        <x:v>Deferred from the 100-card first-pass active set; reconsider in a later expansion/deep-catalog pass.</x:v>
      </x:c>
      <x:c r="R589" s="231"/>
      <x:c r="S589" s="231"/>
      <x:c r="T589" s="231"/>
      <x:c r="U589" s="205"/>
    </x:row>
    <x:row r="590" s="202" customFormat="1" ht="25.5" customHeight="1">
      <x:c r="A590" s="231" t="str">
        <x:v>Biblical Items</x:v>
      </x:c>
      <x:c r="B590" s="231" t="str">
        <x:v>BI-107</x:v>
      </x:c>
      <x:c r="C590" s="231" t="str">
        <x:v>Temple Basins</x:v>
      </x:c>
      <x:c r="D590" s="231" t="str">
        <x:v>Scripture</x:v>
      </x:c>
      <x:c r="E590" s="231" t="str">
        <x:v>Biblical Items — Shared Canon</x:v>
      </x:c>
      <x:c r="F590" s="231" t="str">
        <x:v>Temple Furnishing</x:v>
      </x:c>
      <x:c r="G590" s="231" t="str">
        <x:v>Ten movable bronze basins provide a richly engineered element of Solomon's Temple complex.</x:v>
      </x:c>
      <x:c r="H590" s="231" t="n">
        <x:v>3</x:v>
      </x:c>
      <x:c r="I590" s="231" t="str">
        <x:v>3 — Significant</x:v>
      </x:c>
      <x:c r="J590" s="231" t="str">
        <x:v>Exceptional</x:v>
      </x:c>
      <x:c r="K590" s="231" t="str">
        <x:v>Uncommon</x:v>
      </x:c>
      <x:c r="L590" s="231" t="str">
        <x:v>Maybe</x:v>
      </x:c>
      <x:c r="M590" s="231" t="str">
        <x:v>1 Kings 7:27–39 | United monarchy | Shared canon</x:v>
      </x:c>
      <x:c r="N590" s="231" t="str">
        <x:v>Solomon's Temple; Bronze Sea; Hiram of Tyre</x:v>
      </x:c>
      <x:c r="O590" s="231" t="str">
        <x:v>Idea</x:v>
      </x:c>
      <x:c r="P590" s="231"/>
      <x:c r="Q590" s="231" t="str">
        <x:v>Deferred from the 100-card first-pass active set; reconsider in a later expansion/deep-catalog pass.</x:v>
      </x:c>
      <x:c r="R590" s="231"/>
      <x:c r="S590" s="231"/>
      <x:c r="T590" s="231"/>
      <x:c r="U590" s="205"/>
    </x:row>
    <x:row r="591" s="202" customFormat="1" ht="25.5" customHeight="1">
      <x:c r="A591" s="231" t="str">
        <x:v>Biblical Items</x:v>
      </x:c>
      <x:c r="B591" s="231" t="str">
        <x:v>BI-111</x:v>
      </x:c>
      <x:c r="C591" s="231" t="str">
        <x:v>Golden Calf of Bethel</x:v>
      </x:c>
      <x:c r="D591" s="231" t="str">
        <x:v>Scripture</x:v>
      </x:c>
      <x:c r="E591" s="231" t="str">
        <x:v>Biblical Items — Shared Canon</x:v>
      </x:c>
      <x:c r="F591" s="231" t="str">
        <x:v>Cult Object</x:v>
      </x:c>
      <x:c r="G591" s="231" t="str">
        <x:v>One of Jeroboam's rival cult images, established to redirect northern worship away from Jerusalem.</x:v>
      </x:c>
      <x:c r="H591" s="231" t="n">
        <x:v>4</x:v>
      </x:c>
      <x:c r="I591" s="231" t="str">
        <x:v>4 — Major</x:v>
      </x:c>
      <x:c r="J591" s="231" t="str">
        <x:v>Exceptional</x:v>
      </x:c>
      <x:c r="K591" s="231" t="str">
        <x:v>Rare</x:v>
      </x:c>
      <x:c r="L591" s="231" t="str">
        <x:v>Yes</x:v>
      </x:c>
      <x:c r="M591" s="231" t="str">
        <x:v>1 Kings 12:28–33 | Divided monarchy | Shared canon</x:v>
      </x:c>
      <x:c r="N591" s="231" t="str">
        <x:v>Jeroboam I; Bethel; Golden Calf of Dan</x:v>
      </x:c>
      <x:c r="O591" s="231" t="str">
        <x:v>Idea</x:v>
      </x:c>
      <x:c r="P591" s="231"/>
      <x:c r="Q591" s="231" t="str">
        <x:v>Deferred from the 100-card first-pass active set; reconsider in a later expansion/deep-catalog pass.</x:v>
      </x:c>
      <x:c r="R591" s="231"/>
      <x:c r="S591" s="231"/>
      <x:c r="T591" s="231"/>
      <x:c r="U591" s="205"/>
    </x:row>
    <x:row r="592" s="202" customFormat="1" ht="25.5" customHeight="1">
      <x:c r="A592" s="231" t="str">
        <x:v>Biblical Items</x:v>
      </x:c>
      <x:c r="B592" s="231" t="str">
        <x:v>BI-112</x:v>
      </x:c>
      <x:c r="C592" s="231" t="str">
        <x:v>Golden Calf of Dan</x:v>
      </x:c>
      <x:c r="D592" s="231" t="str">
        <x:v>Scripture</x:v>
      </x:c>
      <x:c r="E592" s="231" t="str">
        <x:v>Biblical Items — Shared Canon</x:v>
      </x:c>
      <x:c r="F592" s="231" t="str">
        <x:v>Cult Object</x:v>
      </x:c>
      <x:c r="G592" s="231" t="str">
        <x:v>The northern counterpart to the calf at Bethel becomes a lasting symbol of Jeroboam's religious policy.</x:v>
      </x:c>
      <x:c r="H592" s="231" t="n">
        <x:v>4</x:v>
      </x:c>
      <x:c r="I592" s="231" t="str">
        <x:v>4 — Major</x:v>
      </x:c>
      <x:c r="J592" s="231" t="str">
        <x:v>Exceptional</x:v>
      </x:c>
      <x:c r="K592" s="231" t="str">
        <x:v>Rare</x:v>
      </x:c>
      <x:c r="L592" s="231" t="str">
        <x:v>Yes</x:v>
      </x:c>
      <x:c r="M592" s="231" t="str">
        <x:v>1 Kings 12:28–33 | Divided monarchy | Shared canon</x:v>
      </x:c>
      <x:c r="N592" s="231" t="str">
        <x:v>Jeroboam I; Dan; Golden Calf of Bethel</x:v>
      </x:c>
      <x:c r="O592" s="231" t="str">
        <x:v>Idea</x:v>
      </x:c>
      <x:c r="P592" s="231"/>
      <x:c r="Q592" s="231" t="str">
        <x:v>Deferred from the 100-card first-pass active set; reconsider in a later expansion/deep-catalog pass.</x:v>
      </x:c>
      <x:c r="R592" s="231"/>
      <x:c r="S592" s="231"/>
      <x:c r="T592" s="231"/>
      <x:c r="U592" s="205"/>
    </x:row>
    <x:row r="593" s="202" customFormat="1" ht="25.5" customHeight="1">
      <x:c r="A593" s="231" t="str">
        <x:v>Biblical Items</x:v>
      </x:c>
      <x:c r="B593" s="231" t="str">
        <x:v>BI-114</x:v>
      </x:c>
      <x:c r="C593" s="231" t="str">
        <x:v>Widow of Zarephath's Flour Jar</x:v>
      </x:c>
      <x:c r="D593" s="231" t="str">
        <x:v>Scripture</x:v>
      </x:c>
      <x:c r="E593" s="231" t="str">
        <x:v>Biblical Items — Shared Canon</x:v>
      </x:c>
      <x:c r="F593" s="231" t="str">
        <x:v>Vessel</x:v>
      </x:c>
      <x:c r="G593" s="231" t="str">
        <x:v>The jar of flour does not run empty during famine as the widow sustains Elijah.</x:v>
      </x:c>
      <x:c r="H593" s="231" t="n">
        <x:v>4</x:v>
      </x:c>
      <x:c r="I593" s="231" t="str">
        <x:v>4 — Major</x:v>
      </x:c>
      <x:c r="J593" s="231" t="str">
        <x:v>High</x:v>
      </x:c>
      <x:c r="K593" s="231" t="str">
        <x:v>Rare</x:v>
      </x:c>
      <x:c r="L593" s="231" t="str">
        <x:v>Yes</x:v>
      </x:c>
      <x:c r="M593" s="231" t="str">
        <x:v>1 Kings 17:8–16 | Divided monarchy | Shared canon</x:v>
      </x:c>
      <x:c r="N593" s="231" t="str">
        <x:v>Elijah; Widow of Zarephath; Zarephath</x:v>
      </x:c>
      <x:c r="O593" s="231" t="str">
        <x:v>Idea</x:v>
      </x:c>
      <x:c r="P593" s="231"/>
      <x:c r="Q593" s="231" t="str">
        <x:v>Deferred from the 100-card first-pass active set; reconsider in a later expansion/deep-catalog pass.</x:v>
      </x:c>
      <x:c r="R593" s="231"/>
      <x:c r="S593" s="231"/>
      <x:c r="T593" s="231"/>
      <x:c r="U593" s="205"/>
    </x:row>
    <x:row r="594" s="202" customFormat="1" ht="25.5" customHeight="1">
      <x:c r="A594" s="231" t="str">
        <x:v>Biblical Items</x:v>
      </x:c>
      <x:c r="B594" s="231" t="str">
        <x:v>BI-115</x:v>
      </x:c>
      <x:c r="C594" s="231" t="str">
        <x:v>Widow of Zarephath's Oil Jug</x:v>
      </x:c>
      <x:c r="D594" s="231" t="str">
        <x:v>Scripture</x:v>
      </x:c>
      <x:c r="E594" s="231" t="str">
        <x:v>Biblical Items — Shared Canon</x:v>
      </x:c>
      <x:c r="F594" s="231" t="str">
        <x:v>Vessel</x:v>
      </x:c>
      <x:c r="G594" s="231" t="str">
        <x:v>The small jug of oil remains supplied during famine alongside the widow's flour.</x:v>
      </x:c>
      <x:c r="H594" s="231" t="n">
        <x:v>4</x:v>
      </x:c>
      <x:c r="I594" s="231" t="str">
        <x:v>4 — Major</x:v>
      </x:c>
      <x:c r="J594" s="231" t="str">
        <x:v>High</x:v>
      </x:c>
      <x:c r="K594" s="231" t="str">
        <x:v>Rare</x:v>
      </x:c>
      <x:c r="L594" s="231" t="str">
        <x:v>Maybe</x:v>
      </x:c>
      <x:c r="M594" s="231" t="str">
        <x:v>1 Kings 17:8–16 | Divided monarchy | Shared canon</x:v>
      </x:c>
      <x:c r="N594" s="231" t="str">
        <x:v>Elijah; Widow of Zarephath; Flour Jar</x:v>
      </x:c>
      <x:c r="O594" s="231" t="str">
        <x:v>Idea</x:v>
      </x:c>
      <x:c r="P594" s="231"/>
      <x:c r="Q594" s="231" t="str">
        <x:v>Deferred from the 100-card first-pass active set; reconsider in a later expansion/deep-catalog pass.</x:v>
      </x:c>
      <x:c r="R594" s="231"/>
      <x:c r="S594" s="231"/>
      <x:c r="T594" s="231"/>
      <x:c r="U594" s="205"/>
    </x:row>
    <x:row r="595" s="202" customFormat="1" ht="25.5" customHeight="1">
      <x:c r="A595" s="231" t="str">
        <x:v>Biblical Items</x:v>
      </x:c>
      <x:c r="B595" s="231" t="str">
        <x:v>BI-116</x:v>
      </x:c>
      <x:c r="C595" s="231" t="str">
        <x:v>Elijah's Altar Stones</x:v>
      </x:c>
      <x:c r="D595" s="231" t="str">
        <x:v>Scripture</x:v>
      </x:c>
      <x:c r="E595" s="231" t="str">
        <x:v>Biblical Items — Shared Canon</x:v>
      </x:c>
      <x:c r="F595" s="231" t="str">
        <x:v>Worship Object</x:v>
      </x:c>
      <x:c r="G595" s="231" t="str">
        <x:v>Twelve stones rebuilt into an altar on Mount Carmel frame Elijah's confrontation with Baal's prophets.</x:v>
      </x:c>
      <x:c r="H595" s="231" t="n">
        <x:v>4</x:v>
      </x:c>
      <x:c r="I595" s="231" t="str">
        <x:v>4 — Major</x:v>
      </x:c>
      <x:c r="J595" s="231" t="str">
        <x:v>Exceptional</x:v>
      </x:c>
      <x:c r="K595" s="231" t="str">
        <x:v>Rare</x:v>
      </x:c>
      <x:c r="L595" s="231" t="str">
        <x:v>Yes</x:v>
      </x:c>
      <x:c r="M595" s="231" t="str">
        <x:v>1 Kings 18:30–39 | Divided monarchy | Shared canon</x:v>
      </x:c>
      <x:c r="N595" s="231" t="str">
        <x:v>Elijah; Mount Carmel; Prophets of Baal</x:v>
      </x:c>
      <x:c r="O595" s="231" t="str">
        <x:v>Idea</x:v>
      </x:c>
      <x:c r="P595" s="231"/>
      <x:c r="Q595" s="231" t="str">
        <x:v>Deferred from the 100-card first-pass active set; reconsider in a later expansion/deep-catalog pass.</x:v>
      </x:c>
      <x:c r="R595" s="231"/>
      <x:c r="S595" s="231"/>
      <x:c r="T595" s="231"/>
      <x:c r="U595" s="205"/>
    </x:row>
    <x:row r="596" s="202" customFormat="1" ht="25.5" customHeight="1">
      <x:c r="A596" s="231" t="str">
        <x:v>Biblical Items</x:v>
      </x:c>
      <x:c r="B596" s="231" t="str">
        <x:v>BI-120</x:v>
      </x:c>
      <x:c r="C596" s="231" t="str">
        <x:v>Elisha's Staff</x:v>
      </x:c>
      <x:c r="D596" s="231" t="str">
        <x:v>Scripture</x:v>
      </x:c>
      <x:c r="E596" s="231" t="str">
        <x:v>Biblical Items — Shared Canon</x:v>
      </x:c>
      <x:c r="F596" s="231" t="str">
        <x:v>Staff</x:v>
      </x:c>
      <x:c r="G596" s="231" t="str">
        <x:v>Elisha's staff is carried by Gehazi toward the Shunammite woman's son before Elisha himself arrives.</x:v>
      </x:c>
      <x:c r="H596" s="231" t="n">
        <x:v>3</x:v>
      </x:c>
      <x:c r="I596" s="231" t="str">
        <x:v>3 — Significant</x:v>
      </x:c>
      <x:c r="J596" s="231" t="str">
        <x:v>High</x:v>
      </x:c>
      <x:c r="K596" s="231" t="str">
        <x:v>Uncommon</x:v>
      </x:c>
      <x:c r="L596" s="231" t="str">
        <x:v>Maybe</x:v>
      </x:c>
      <x:c r="M596" s="231" t="str">
        <x:v>2 Kings 4:29–31 | Divided monarchy | Shared canon</x:v>
      </x:c>
      <x:c r="N596" s="231" t="str">
        <x:v>Elisha; Gehazi; Shunammite Woman</x:v>
      </x:c>
      <x:c r="O596" s="231" t="str">
        <x:v>Idea</x:v>
      </x:c>
      <x:c r="P596" s="231"/>
      <x:c r="Q596" s="231" t="str">
        <x:v>Deferred from the 100-card first-pass active set; reconsider in a later expansion/deep-catalog pass.</x:v>
      </x:c>
      <x:c r="R596" s="231"/>
      <x:c r="S596" s="231"/>
      <x:c r="T596" s="231"/>
      <x:c r="U596" s="205"/>
    </x:row>
    <x:row r="597" s="202" customFormat="1" ht="25.5" customHeight="1">
      <x:c r="A597" s="231" t="str">
        <x:v>Biblical Items</x:v>
      </x:c>
      <x:c r="B597" s="231" t="str">
        <x:v>BI-121</x:v>
      </x:c>
      <x:c r="C597" s="231" t="str">
        <x:v>Widow's Jars of Oil</x:v>
      </x:c>
      <x:c r="D597" s="231" t="str">
        <x:v>Scripture</x:v>
      </x:c>
      <x:c r="E597" s="231" t="str">
        <x:v>Biblical Items — Shared Canon</x:v>
      </x:c>
      <x:c r="F597" s="231" t="str">
        <x:v>Vessel</x:v>
      </x:c>
      <x:c r="G597" s="231" t="str">
        <x:v>Borrowed jars become the containers for miraculously multiplied oil that rescues a prophetic widow from debt.</x:v>
      </x:c>
      <x:c r="H597" s="231" t="n">
        <x:v>4</x:v>
      </x:c>
      <x:c r="I597" s="231" t="str">
        <x:v>4 — Major</x:v>
      </x:c>
      <x:c r="J597" s="231" t="str">
        <x:v>Exceptional</x:v>
      </x:c>
      <x:c r="K597" s="231" t="str">
        <x:v>Rare</x:v>
      </x:c>
      <x:c r="L597" s="231" t="str">
        <x:v>Yes</x:v>
      </x:c>
      <x:c r="M597" s="231" t="str">
        <x:v>2 Kings 4:1–7 | Divided monarchy | Shared canon</x:v>
      </x:c>
      <x:c r="N597" s="231" t="str">
        <x:v>Elisha; Widow of a Prophet</x:v>
      </x:c>
      <x:c r="O597" s="231" t="str">
        <x:v>Idea</x:v>
      </x:c>
      <x:c r="P597" s="231"/>
      <x:c r="Q597" s="231" t="str">
        <x:v>Deferred from the 100-card first-pass active set; reconsider in a later expansion/deep-catalog pass.</x:v>
      </x:c>
      <x:c r="R597" s="231"/>
      <x:c r="S597" s="231"/>
      <x:c r="T597" s="231"/>
      <x:c r="U597" s="205"/>
    </x:row>
    <x:row r="598" s="202" customFormat="1" ht="25.5" customHeight="1">
      <x:c r="A598" s="231" t="str">
        <x:v>Biblical Items</x:v>
      </x:c>
      <x:c r="B598" s="231" t="str">
        <x:v>BI-122</x:v>
      </x:c>
      <x:c r="C598" s="231" t="str">
        <x:v>Naaman's Gifts</x:v>
      </x:c>
      <x:c r="D598" s="231" t="str">
        <x:v>Scripture</x:v>
      </x:c>
      <x:c r="E598" s="231" t="str">
        <x:v>Biblical Items — Shared Canon</x:v>
      </x:c>
      <x:c r="F598" s="231" t="str">
        <x:v>Treasure</x:v>
      </x:c>
      <x:c r="G598" s="231" t="str">
        <x:v>Silver, garments, and other gifts offered after Naaman's healing highlight grace freely given and Gehazi's later greed.</x:v>
      </x:c>
      <x:c r="H598" s="231" t="n">
        <x:v>3</x:v>
      </x:c>
      <x:c r="I598" s="231" t="str">
        <x:v>3 — Significant</x:v>
      </x:c>
      <x:c r="J598" s="231" t="str">
        <x:v>High</x:v>
      </x:c>
      <x:c r="K598" s="231" t="str">
        <x:v>Uncommon</x:v>
      </x:c>
      <x:c r="L598" s="231" t="str">
        <x:v>Maybe</x:v>
      </x:c>
      <x:c r="M598" s="231" t="str">
        <x:v>2 Kings 5:5, 15–27 | Divided monarchy | Shared canon</x:v>
      </x:c>
      <x:c r="N598" s="231" t="str">
        <x:v>Naaman; Elisha; Gehazi</x:v>
      </x:c>
      <x:c r="O598" s="231" t="str">
        <x:v>Idea</x:v>
      </x:c>
      <x:c r="P598" s="231"/>
      <x:c r="Q598" s="231" t="str">
        <x:v>Deferred from the 100-card first-pass active set; reconsider in a later expansion/deep-catalog pass.</x:v>
      </x:c>
      <x:c r="R598" s="231"/>
      <x:c r="S598" s="231"/>
      <x:c r="T598" s="231"/>
      <x:c r="U598" s="205"/>
    </x:row>
    <x:row r="599" s="202" customFormat="1" ht="25.5" customHeight="1">
      <x:c r="A599" s="231" t="str">
        <x:v>Biblical Items</x:v>
      </x:c>
      <x:c r="B599" s="231" t="str">
        <x:v>BI-124</x:v>
      </x:c>
      <x:c r="C599" s="231" t="str">
        <x:v>Poisoned Stew Pot</x:v>
      </x:c>
      <x:c r="D599" s="231" t="str">
        <x:v>Scripture</x:v>
      </x:c>
      <x:c r="E599" s="231" t="str">
        <x:v>Biblical Items — Shared Canon</x:v>
      </x:c>
      <x:c r="F599" s="231" t="str">
        <x:v>Vessel</x:v>
      </x:c>
      <x:c r="G599" s="231" t="str">
        <x:v>A large pot of stew becomes dangerous until Elisha intervenes during famine at Gilgal.</x:v>
      </x:c>
      <x:c r="H599" s="231" t="n">
        <x:v>3</x:v>
      </x:c>
      <x:c r="I599" s="231" t="str">
        <x:v>3 — Significant</x:v>
      </x:c>
      <x:c r="J599" s="231" t="str">
        <x:v>High</x:v>
      </x:c>
      <x:c r="K599" s="231" t="str">
        <x:v>Uncommon</x:v>
      </x:c>
      <x:c r="L599" s="231" t="str">
        <x:v>Maybe</x:v>
      </x:c>
      <x:c r="M599" s="231" t="str">
        <x:v>2 Kings 4:38–41 | Divided monarchy | Shared canon</x:v>
      </x:c>
      <x:c r="N599" s="231" t="str">
        <x:v>Elisha; Sons of the Prophets; Gilgal</x:v>
      </x:c>
      <x:c r="O599" s="231" t="str">
        <x:v>Idea</x:v>
      </x:c>
      <x:c r="P599" s="231"/>
      <x:c r="Q599" s="231" t="str">
        <x:v>Deferred from the 100-card first-pass active set; reconsider in a later expansion/deep-catalog pass.</x:v>
      </x:c>
      <x:c r="R599" s="231"/>
      <x:c r="S599" s="231"/>
      <x:c r="T599" s="231"/>
      <x:c r="U599" s="205"/>
    </x:row>
    <x:row r="600" s="202" customFormat="1" ht="25.5" customHeight="1">
      <x:c r="A600" s="231" t="str">
        <x:v>Biblical Items</x:v>
      </x:c>
      <x:c r="B600" s="231" t="str">
        <x:v>BI-125</x:v>
      </x:c>
      <x:c r="C600" s="231" t="str">
        <x:v>Barley Loaves for Elisha</x:v>
      </x:c>
      <x:c r="D600" s="231" t="str">
        <x:v>Scripture</x:v>
      </x:c>
      <x:c r="E600" s="231" t="str">
        <x:v>Biblical Items — Shared Canon</x:v>
      </x:c>
      <x:c r="F600" s="231" t="str">
        <x:v>Food</x:v>
      </x:c>
      <x:c r="G600" s="231" t="str">
        <x:v>A small offering of barley loaves feeds a hundred men with food left over.</x:v>
      </x:c>
      <x:c r="H600" s="231" t="n">
        <x:v>3</x:v>
      </x:c>
      <x:c r="I600" s="231" t="str">
        <x:v>3 — Significant</x:v>
      </x:c>
      <x:c r="J600" s="231" t="str">
        <x:v>High</x:v>
      </x:c>
      <x:c r="K600" s="231" t="str">
        <x:v>Uncommon</x:v>
      </x:c>
      <x:c r="L600" s="231" t="str">
        <x:v>Maybe</x:v>
      </x:c>
      <x:c r="M600" s="231" t="str">
        <x:v>2 Kings 4:42–44 | Divided monarchy | Shared canon</x:v>
      </x:c>
      <x:c r="N600" s="231" t="str">
        <x:v>Elisha; Feeding of One Hundred</x:v>
      </x:c>
      <x:c r="O600" s="231" t="str">
        <x:v>Idea</x:v>
      </x:c>
      <x:c r="P600" s="231"/>
      <x:c r="Q600" s="231" t="str">
        <x:v>Deferred from the 100-card first-pass active set; reconsider in a later expansion/deep-catalog pass.</x:v>
      </x:c>
      <x:c r="R600" s="231"/>
      <x:c r="S600" s="231"/>
      <x:c r="T600" s="231"/>
      <x:c r="U600" s="205"/>
    </x:row>
    <x:row r="601" s="202" customFormat="1" ht="25.5" customHeight="1">
      <x:c r="A601" s="231" t="str">
        <x:v>Biblical Items</x:v>
      </x:c>
      <x:c r="B601" s="231" t="str">
        <x:v>BI-126</x:v>
      </x:c>
      <x:c r="C601" s="231" t="str">
        <x:v>Jehu's Bow</x:v>
      </x:c>
      <x:c r="D601" s="231" t="str">
        <x:v>Scripture</x:v>
      </x:c>
      <x:c r="E601" s="231" t="str">
        <x:v>Biblical Items — Shared Canon</x:v>
      </x:c>
      <x:c r="F601" s="231" t="str">
        <x:v>Weapon</x:v>
      </x:c>
      <x:c r="G601" s="231" t="str">
        <x:v>Jehu's bow is the weapon used in the death of Joram during the violent overthrow of Ahab's dynasty.</x:v>
      </x:c>
      <x:c r="H601" s="231" t="n">
        <x:v>3</x:v>
      </x:c>
      <x:c r="I601" s="231" t="str">
        <x:v>3 — Significant</x:v>
      </x:c>
      <x:c r="J601" s="231" t="str">
        <x:v>High</x:v>
      </x:c>
      <x:c r="K601" s="231" t="str">
        <x:v>Uncommon</x:v>
      </x:c>
      <x:c r="L601" s="231" t="str">
        <x:v>No</x:v>
      </x:c>
      <x:c r="M601" s="231" t="str">
        <x:v>2 Kings 9:24 | Divided monarchy | Shared canon</x:v>
      </x:c>
      <x:c r="N601" s="231" t="str">
        <x:v>Jehu; Joram; Jezreel</x:v>
      </x:c>
      <x:c r="O601" s="231" t="str">
        <x:v>Idea</x:v>
      </x:c>
      <x:c r="P601" s="231" t="str">
        <x:v>Violent subject; artwork should avoid gratuitous gore.</x:v>
      </x:c>
      <x:c r="Q601" s="231" t="str">
        <x:v>Deferred from the 100-card first-pass active set; reconsider in a later expansion/deep-catalog pass.</x:v>
      </x:c>
      <x:c r="R601" s="231"/>
      <x:c r="S601" s="231"/>
      <x:c r="T601" s="231"/>
      <x:c r="U601" s="205"/>
    </x:row>
    <x:row r="602" s="202" customFormat="1" ht="25.5" customHeight="1">
      <x:c r="A602" s="231" t="str">
        <x:v>Biblical Items</x:v>
      </x:c>
      <x:c r="B602" s="231" t="str">
        <x:v>BI-128</x:v>
      </x:c>
      <x:c r="C602" s="231" t="str">
        <x:v>Joash's Collection Chest</x:v>
      </x:c>
      <x:c r="D602" s="231" t="str">
        <x:v>Scripture</x:v>
      </x:c>
      <x:c r="E602" s="231" t="str">
        <x:v>Biblical Items — Shared Canon</x:v>
      </x:c>
      <x:c r="F602" s="231" t="str">
        <x:v>Temple Object</x:v>
      </x:c>
      <x:c r="G602" s="231" t="str">
        <x:v>A chest placed for temple contributions becomes part of Joash's repair program.</x:v>
      </x:c>
      <x:c r="H602" s="231" t="n">
        <x:v>3</x:v>
      </x:c>
      <x:c r="I602" s="231" t="str">
        <x:v>3 — Significant</x:v>
      </x:c>
      <x:c r="J602" s="231" t="str">
        <x:v>High</x:v>
      </x:c>
      <x:c r="K602" s="231" t="str">
        <x:v>Uncommon</x:v>
      </x:c>
      <x:c r="L602" s="231" t="str">
        <x:v>Maybe</x:v>
      </x:c>
      <x:c r="M602" s="231" t="str">
        <x:v>2 Kings 12:9–12; 2 Chronicles 24:8–11 | Divided monarchy | Shared canon</x:v>
      </x:c>
      <x:c r="N602" s="231" t="str">
        <x:v>Joash; Jehoiada; Jerusalem Temple</x:v>
      </x:c>
      <x:c r="O602" s="231" t="str">
        <x:v>Idea</x:v>
      </x:c>
      <x:c r="P602" s="231"/>
      <x:c r="Q602" s="231" t="str">
        <x:v>Deferred from the 100-card first-pass active set; reconsider in a later expansion/deep-catalog pass.</x:v>
      </x:c>
      <x:c r="R602" s="231"/>
      <x:c r="S602" s="231"/>
      <x:c r="T602" s="231"/>
      <x:c r="U602" s="205"/>
    </x:row>
    <x:row r="603" s="202" customFormat="1" ht="25.5" customHeight="1">
      <x:c r="A603" s="231" t="str">
        <x:v>Biblical Items</x:v>
      </x:c>
      <x:c r="B603" s="231" t="str">
        <x:v>BI-130</x:v>
      </x:c>
      <x:c r="C603" s="231" t="str">
        <x:v>Steps of Ahaz</x:v>
      </x:c>
      <x:c r="D603" s="231" t="str">
        <x:v>Scripture</x:v>
      </x:c>
      <x:c r="E603" s="231" t="str">
        <x:v>Biblical Items — Shared Canon</x:v>
      </x:c>
      <x:c r="F603" s="231" t="str">
        <x:v>Timekeeping Object</x:v>
      </x:c>
      <x:c r="G603" s="231" t="str">
        <x:v>The shadow's reversal on the steps or stairway associated with Ahaz confirms Isaiah's sign to Hezekiah.</x:v>
      </x:c>
      <x:c r="H603" s="231" t="n">
        <x:v>4</x:v>
      </x:c>
      <x:c r="I603" s="231" t="str">
        <x:v>4 — Major</x:v>
      </x:c>
      <x:c r="J603" s="231" t="str">
        <x:v>Exceptional</x:v>
      </x:c>
      <x:c r="K603" s="231" t="str">
        <x:v>Rare</x:v>
      </x:c>
      <x:c r="L603" s="231" t="str">
        <x:v>Yes</x:v>
      </x:c>
      <x:c r="M603" s="231" t="str">
        <x:v>2 Kings 20:8–11; Isaiah 38:7–8 | Divided monarchy | Shared canon</x:v>
      </x:c>
      <x:c r="N603" s="231" t="str">
        <x:v>Hezekiah; Isaiah</x:v>
      </x:c>
      <x:c r="O603" s="231" t="str">
        <x:v>Idea</x:v>
      </x:c>
      <x:c r="P603" s="231" t="str">
        <x:v>Translations differ on whether this was a stairway/steps or a specific sundial-like device; art should remain flexible.</x:v>
      </x:c>
      <x:c r="Q603" s="231" t="str">
        <x:v>Deferred from the 100-card first-pass active set; reconsider in a later expansion/deep-catalog pass.</x:v>
      </x:c>
      <x:c r="R603" s="231"/>
      <x:c r="S603" s="231"/>
      <x:c r="T603" s="231"/>
      <x:c r="U603" s="205"/>
    </x:row>
    <x:row r="604" s="202" customFormat="1" ht="25.5" customHeight="1">
      <x:c r="A604" s="231" t="str">
        <x:v>Biblical Items</x:v>
      </x:c>
      <x:c r="B604" s="231" t="str">
        <x:v>BI-133</x:v>
      </x:c>
      <x:c r="C604" s="231" t="str">
        <x:v>Jeremiah's Potter's Jar</x:v>
      </x:c>
      <x:c r="D604" s="231" t="str">
        <x:v>Scripture</x:v>
      </x:c>
      <x:c r="E604" s="231" t="str">
        <x:v>Biblical Items — Shared Canon</x:v>
      </x:c>
      <x:c r="F604" s="231" t="str">
        <x:v>Prophetic Sign Object</x:v>
      </x:c>
      <x:c r="G604" s="231" t="str">
        <x:v>A clay jar shattered before witnesses embodies Jeremiah's warning of coming judgment on Jerusalem.</x:v>
      </x:c>
      <x:c r="H604" s="231" t="n">
        <x:v>4</x:v>
      </x:c>
      <x:c r="I604" s="231" t="str">
        <x:v>4 — Major</x:v>
      </x:c>
      <x:c r="J604" s="231" t="str">
        <x:v>Exceptional</x:v>
      </x:c>
      <x:c r="K604" s="231" t="str">
        <x:v>Rare</x:v>
      </x:c>
      <x:c r="L604" s="231" t="str">
        <x:v>Yes</x:v>
      </x:c>
      <x:c r="M604" s="231" t="str">
        <x:v>Jeremiah 19:1–13 | Late monarchy | Shared canon</x:v>
      </x:c>
      <x:c r="N604" s="231" t="str">
        <x:v>Jeremiah; Valley of Hinnom; Jerusalem</x:v>
      </x:c>
      <x:c r="O604" s="231" t="str">
        <x:v>Idea</x:v>
      </x:c>
      <x:c r="P604" s="231"/>
      <x:c r="Q604" s="231" t="str">
        <x:v>Deferred from the 100-card first-pass active set; reconsider in a later expansion/deep-catalog pass.</x:v>
      </x:c>
      <x:c r="R604" s="231"/>
      <x:c r="S604" s="231"/>
      <x:c r="T604" s="231"/>
      <x:c r="U604" s="205"/>
    </x:row>
    <x:row r="605" s="202" customFormat="1" ht="25.5" customHeight="1">
      <x:c r="A605" s="231" t="str">
        <x:v>Biblical Items</x:v>
      </x:c>
      <x:c r="B605" s="231" t="str">
        <x:v>BI-136</x:v>
      </x:c>
      <x:c r="C605" s="231" t="str">
        <x:v>Jehoiakim's Knife</x:v>
      </x:c>
      <x:c r="D605" s="231" t="str">
        <x:v>Scripture</x:v>
      </x:c>
      <x:c r="E605" s="231" t="str">
        <x:v>Biblical Items — Shared Canon</x:v>
      </x:c>
      <x:c r="F605" s="231" t="str">
        <x:v>Tool</x:v>
      </x:c>
      <x:c r="G605" s="231" t="str">
        <x:v>The king's knife cuts Jeremiah's scroll column by column before the pieces are burned.</x:v>
      </x:c>
      <x:c r="H605" s="231" t="n">
        <x:v>4</x:v>
      </x:c>
      <x:c r="I605" s="231" t="str">
        <x:v>4 — Major</x:v>
      </x:c>
      <x:c r="J605" s="231" t="str">
        <x:v>High</x:v>
      </x:c>
      <x:c r="K605" s="231" t="str">
        <x:v>Rare</x:v>
      </x:c>
      <x:c r="L605" s="231" t="str">
        <x:v>Maybe</x:v>
      </x:c>
      <x:c r="M605" s="231" t="str">
        <x:v>Jeremiah 36:20–26 | Late monarchy | Shared canon</x:v>
      </x:c>
      <x:c r="N605" s="231" t="str">
        <x:v>Jehoiakim; Jeremiah; Baruch; Jeremiah's Scroll</x:v>
      </x:c>
      <x:c r="O605" s="231" t="str">
        <x:v>Idea</x:v>
      </x:c>
      <x:c r="P605" s="231"/>
      <x:c r="Q605" s="231" t="str">
        <x:v>Deferred from the 100-card first-pass active set; reconsider in a later expansion/deep-catalog pass.</x:v>
      </x:c>
      <x:c r="R605" s="231"/>
      <x:c r="S605" s="231"/>
      <x:c r="T605" s="231"/>
      <x:c r="U605" s="205"/>
    </x:row>
    <x:row r="606" s="202" customFormat="1" ht="25.5" customHeight="1">
      <x:c r="A606" s="231" t="str">
        <x:v>Biblical Items</x:v>
      </x:c>
      <x:c r="B606" s="231" t="str">
        <x:v>BI-137</x:v>
      </x:c>
      <x:c r="C606" s="231" t="str">
        <x:v>Basket of Good Figs</x:v>
      </x:c>
      <x:c r="D606" s="231" t="str">
        <x:v>Scripture</x:v>
      </x:c>
      <x:c r="E606" s="231" t="str">
        <x:v>Biblical Items — Shared Canon</x:v>
      </x:c>
      <x:c r="F606" s="231" t="str">
        <x:v>Prophetic Sign Object</x:v>
      </x:c>
      <x:c r="G606" s="231" t="str">
        <x:v>One basket in Jeremiah's vision represents exiles whom God promises to restore and build up.</x:v>
      </x:c>
      <x:c r="H606" s="231" t="n">
        <x:v>3</x:v>
      </x:c>
      <x:c r="I606" s="231" t="str">
        <x:v>3 — Significant</x:v>
      </x:c>
      <x:c r="J606" s="231" t="str">
        <x:v>High</x:v>
      </x:c>
      <x:c r="K606" s="231" t="str">
        <x:v>Uncommon</x:v>
      </x:c>
      <x:c r="L606" s="231" t="str">
        <x:v>Maybe</x:v>
      </x:c>
      <x:c r="M606" s="231" t="str">
        <x:v>Jeremiah 24 | Exilic period | Shared canon</x:v>
      </x:c>
      <x:c r="N606" s="231" t="str">
        <x:v>Jeremiah; Babylonian Exile; Basket of Bad Figs</x:v>
      </x:c>
      <x:c r="O606" s="231" t="str">
        <x:v>Idea</x:v>
      </x:c>
      <x:c r="P606" s="231"/>
      <x:c r="Q606" s="231" t="str">
        <x:v>Deferred from the 100-card first-pass active set; reconsider in a later expansion/deep-catalog pass.</x:v>
      </x:c>
      <x:c r="R606" s="231"/>
      <x:c r="S606" s="231"/>
      <x:c r="T606" s="231"/>
      <x:c r="U606" s="205"/>
    </x:row>
    <x:row r="607" s="202" customFormat="1" ht="25.5" customHeight="1">
      <x:c r="A607" s="231" t="str">
        <x:v>Biblical Items</x:v>
      </x:c>
      <x:c r="B607" s="231" t="str">
        <x:v>BI-138</x:v>
      </x:c>
      <x:c r="C607" s="231" t="str">
        <x:v>Basket of Bad Figs</x:v>
      </x:c>
      <x:c r="D607" s="231" t="str">
        <x:v>Scripture</x:v>
      </x:c>
      <x:c r="E607" s="231" t="str">
        <x:v>Biblical Items — Shared Canon</x:v>
      </x:c>
      <x:c r="F607" s="231" t="str">
        <x:v>Prophetic Sign Object</x:v>
      </x:c>
      <x:c r="G607" s="231" t="str">
        <x:v>The second basket of inedible figs represents judgment on those resisting the prophetic word.</x:v>
      </x:c>
      <x:c r="H607" s="231" t="n">
        <x:v>3</x:v>
      </x:c>
      <x:c r="I607" s="231" t="str">
        <x:v>3 — Significant</x:v>
      </x:c>
      <x:c r="J607" s="231" t="str">
        <x:v>High</x:v>
      </x:c>
      <x:c r="K607" s="231" t="str">
        <x:v>Uncommon</x:v>
      </x:c>
      <x:c r="L607" s="231" t="str">
        <x:v>Maybe</x:v>
      </x:c>
      <x:c r="M607" s="231" t="str">
        <x:v>Jeremiah 24 | Exilic period | Shared canon</x:v>
      </x:c>
      <x:c r="N607" s="231" t="str">
        <x:v>Jeremiah; Babylonian Exile; Basket of Good Figs</x:v>
      </x:c>
      <x:c r="O607" s="231" t="str">
        <x:v>Idea</x:v>
      </x:c>
      <x:c r="P607" s="231"/>
      <x:c r="Q607" s="231" t="str">
        <x:v>Deferred from the 100-card first-pass active set; reconsider in a later expansion/deep-catalog pass.</x:v>
      </x:c>
      <x:c r="R607" s="231"/>
      <x:c r="S607" s="231"/>
      <x:c r="T607" s="231"/>
      <x:c r="U607" s="205"/>
    </x:row>
    <x:row r="608" s="202" customFormat="1" ht="25.5" customHeight="1">
      <x:c r="A608" s="231" t="str">
        <x:v>Biblical Items</x:v>
      </x:c>
      <x:c r="B608" s="231" t="str">
        <x:v>BI-139</x:v>
      </x:c>
      <x:c r="C608" s="231" t="str">
        <x:v>Ezekiel's Scroll</x:v>
      </x:c>
      <x:c r="D608" s="231" t="str">
        <x:v>Scripture</x:v>
      </x:c>
      <x:c r="E608" s="231" t="str">
        <x:v>Biblical Items — Shared Canon</x:v>
      </x:c>
      <x:c r="F608" s="231" t="str">
        <x:v>Vision Object</x:v>
      </x:c>
      <x:c r="G608" s="231" t="str">
        <x:v>Ezekiel eats a written scroll as a sign of receiving and internalizing the prophetic message.</x:v>
      </x:c>
      <x:c r="H608" s="231" t="n">
        <x:v>4</x:v>
      </x:c>
      <x:c r="I608" s="231" t="str">
        <x:v>4 — Major</x:v>
      </x:c>
      <x:c r="J608" s="231" t="str">
        <x:v>Exceptional</x:v>
      </x:c>
      <x:c r="K608" s="231" t="str">
        <x:v>Rare</x:v>
      </x:c>
      <x:c r="L608" s="231" t="str">
        <x:v>Yes</x:v>
      </x:c>
      <x:c r="M608" s="231" t="str">
        <x:v>Ezekiel 2:8–3:3 | Exilic period | Shared canon</x:v>
      </x:c>
      <x:c r="N608" s="231" t="str">
        <x:v>Ezekiel; Call of Ezekiel</x:v>
      </x:c>
      <x:c r="O608" s="231" t="str">
        <x:v>Idea</x:v>
      </x:c>
      <x:c r="P608" s="231"/>
      <x:c r="Q608" s="231" t="str">
        <x:v>Deferred from the 100-card first-pass active set; reconsider in a later expansion/deep-catalog pass.</x:v>
      </x:c>
      <x:c r="R608" s="231"/>
      <x:c r="S608" s="231"/>
      <x:c r="T608" s="231"/>
      <x:c r="U608" s="205"/>
    </x:row>
    <x:row r="609" s="202" customFormat="1" ht="25.5" customHeight="1">
      <x:c r="A609" s="231" t="str">
        <x:v>Biblical Items</x:v>
      </x:c>
      <x:c r="B609" s="231" t="str">
        <x:v>BI-140</x:v>
      </x:c>
      <x:c r="C609" s="231" t="str">
        <x:v>Ezekiel's Brick</x:v>
      </x:c>
      <x:c r="D609" s="231" t="str">
        <x:v>Scripture</x:v>
      </x:c>
      <x:c r="E609" s="231" t="str">
        <x:v>Biblical Items — Shared Canon</x:v>
      </x:c>
      <x:c r="F609" s="231" t="str">
        <x:v>Prophetic Sign Object</x:v>
      </x:c>
      <x:c r="G609" s="231" t="str">
        <x:v>A brick inscribed with Jerusalem becomes the center of Ezekiel's enacted siege sign.</x:v>
      </x:c>
      <x:c r="H609" s="231" t="n">
        <x:v>3</x:v>
      </x:c>
      <x:c r="I609" s="231" t="str">
        <x:v>3 — Significant</x:v>
      </x:c>
      <x:c r="J609" s="231" t="str">
        <x:v>High</x:v>
      </x:c>
      <x:c r="K609" s="231" t="str">
        <x:v>Uncommon</x:v>
      </x:c>
      <x:c r="L609" s="231" t="str">
        <x:v>Maybe</x:v>
      </x:c>
      <x:c r="M609" s="231" t="str">
        <x:v>Ezekiel 4:1–3 | Exilic period | Shared canon</x:v>
      </x:c>
      <x:c r="N609" s="231" t="str">
        <x:v>Ezekiel; Jerusalem; Siege of Jerusalem</x:v>
      </x:c>
      <x:c r="O609" s="231" t="str">
        <x:v>Idea</x:v>
      </x:c>
      <x:c r="P609" s="231"/>
      <x:c r="Q609" s="231" t="str">
        <x:v>Deferred from the 100-card first-pass active set; reconsider in a later expansion/deep-catalog pass.</x:v>
      </x:c>
      <x:c r="R609" s="231"/>
      <x:c r="S609" s="231"/>
      <x:c r="T609" s="231"/>
      <x:c r="U609" s="205"/>
    </x:row>
    <x:row r="610" s="202" customFormat="1" ht="25.5" customHeight="1">
      <x:c r="A610" s="231" t="str">
        <x:v>Biblical Items</x:v>
      </x:c>
      <x:c r="B610" s="231" t="str">
        <x:v>BI-141</x:v>
      </x:c>
      <x:c r="C610" s="231" t="str">
        <x:v>Ezekiel's Measuring Reed</x:v>
      </x:c>
      <x:c r="D610" s="231" t="str">
        <x:v>Scripture</x:v>
      </x:c>
      <x:c r="E610" s="231" t="str">
        <x:v>Biblical Items — Shared Canon</x:v>
      </x:c>
      <x:c r="F610" s="231" t="str">
        <x:v>Vision Object</x:v>
      </x:c>
      <x:c r="G610" s="231" t="str">
        <x:v>A measuring reed is used in Ezekiel's extensive vision of a restored temple complex.</x:v>
      </x:c>
      <x:c r="H610" s="231" t="n">
        <x:v>3</x:v>
      </x:c>
      <x:c r="I610" s="231" t="str">
        <x:v>3 — Significant</x:v>
      </x:c>
      <x:c r="J610" s="231" t="str">
        <x:v>High</x:v>
      </x:c>
      <x:c r="K610" s="231" t="str">
        <x:v>Uncommon</x:v>
      </x:c>
      <x:c r="L610" s="231" t="str">
        <x:v>Maybe</x:v>
      </x:c>
      <x:c r="M610" s="231" t="str">
        <x:v>Ezekiel 40:3–5 | Exilic period | Shared canon</x:v>
      </x:c>
      <x:c r="N610" s="231" t="str">
        <x:v>Ezekiel; Temple Vision</x:v>
      </x:c>
      <x:c r="O610" s="231" t="str">
        <x:v>Idea</x:v>
      </x:c>
      <x:c r="P610" s="231"/>
      <x:c r="Q610" s="231" t="str">
        <x:v>Deferred from the 100-card first-pass active set; reconsider in a later expansion/deep-catalog pass.</x:v>
      </x:c>
      <x:c r="R610" s="231"/>
      <x:c r="S610" s="231"/>
      <x:c r="T610" s="231"/>
      <x:c r="U610" s="205"/>
    </x:row>
    <x:row r="611" s="202" customFormat="1" ht="25.5" customHeight="1">
      <x:c r="A611" s="231" t="str">
        <x:v>Biblical Items</x:v>
      </x:c>
      <x:c r="B611" s="231" t="str">
        <x:v>BI-142</x:v>
      </x:c>
      <x:c r="C611" s="231" t="str">
        <x:v>Ezekiel's Cooking Pot</x:v>
      </x:c>
      <x:c r="D611" s="231" t="str">
        <x:v>Scripture</x:v>
      </x:c>
      <x:c r="E611" s="231" t="str">
        <x:v>Biblical Items — Shared Canon</x:v>
      </x:c>
      <x:c r="F611" s="231" t="str">
        <x:v>Prophetic Sign Object</x:v>
      </x:c>
      <x:c r="G611" s="231" t="str">
        <x:v>The cooking pot image in Ezekiel dramatizes judgment on Jerusalem in vivid domestic imagery.</x:v>
      </x:c>
      <x:c r="H611" s="231" t="n">
        <x:v>3</x:v>
      </x:c>
      <x:c r="I611" s="231" t="str">
        <x:v>3 — Significant</x:v>
      </x:c>
      <x:c r="J611" s="231" t="str">
        <x:v>High</x:v>
      </x:c>
      <x:c r="K611" s="231" t="str">
        <x:v>Uncommon</x:v>
      </x:c>
      <x:c r="L611" s="231" t="str">
        <x:v>Maybe</x:v>
      </x:c>
      <x:c r="M611" s="231" t="str">
        <x:v>Ezekiel 24:1–14 | Exilic period | Shared canon</x:v>
      </x:c>
      <x:c r="N611" s="231" t="str">
        <x:v>Ezekiel; Jerusalem</x:v>
      </x:c>
      <x:c r="O611" s="231" t="str">
        <x:v>Idea</x:v>
      </x:c>
      <x:c r="P611" s="231"/>
      <x:c r="Q611" s="231" t="str">
        <x:v>Deferred from the 100-card first-pass active set; reconsider in a later expansion/deep-catalog pass.</x:v>
      </x:c>
      <x:c r="R611" s="231"/>
      <x:c r="S611" s="231"/>
      <x:c r="T611" s="231"/>
      <x:c r="U611" s="205"/>
    </x:row>
    <x:row r="612" s="202" customFormat="1" ht="25.5" customHeight="1">
      <x:c r="A612" s="231" t="str">
        <x:v>Biblical Items</x:v>
      </x:c>
      <x:c r="B612" s="231" t="str">
        <x:v>BI-144</x:v>
      </x:c>
      <x:c r="C612" s="231" t="str">
        <x:v>Isaiah's Scroll</x:v>
      </x:c>
      <x:c r="D612" s="231" t="str">
        <x:v>Scripture</x:v>
      </x:c>
      <x:c r="E612" s="231" t="str">
        <x:v>Biblical Items — Shared Canon</x:v>
      </x:c>
      <x:c r="F612" s="231" t="str">
        <x:v>Sacred Text</x:v>
      </x:c>
      <x:c r="G612" s="231" t="str">
        <x:v>The prophetic scroll becomes especially important in later biblical scenes, including Jesus' reading at Nazareth.</x:v>
      </x:c>
      <x:c r="H612" s="231" t="n">
        <x:v>3</x:v>
      </x:c>
      <x:c r="I612" s="231" t="str">
        <x:v>3 — Significant</x:v>
      </x:c>
      <x:c r="J612" s="231" t="str">
        <x:v>High</x:v>
      </x:c>
      <x:c r="K612" s="231" t="str">
        <x:v>Uncommon</x:v>
      </x:c>
      <x:c r="L612" s="231" t="str">
        <x:v>Maybe</x:v>
      </x:c>
      <x:c r="M612" s="231" t="str">
        <x:v>Isaiah; Luke 4:16–21 | Prophetic / Gospel reception | Shared canon</x:v>
      </x:c>
      <x:c r="N612" s="231" t="str">
        <x:v>Isaiah; Jesus Christ; Nazareth</x:v>
      </x:c>
      <x:c r="O612" s="231" t="str">
        <x:v>Idea</x:v>
      </x:c>
      <x:c r="P612" s="231"/>
      <x:c r="Q612" s="231" t="str">
        <x:v>Deferred from the 100-card first-pass active set; reconsider in a later expansion/deep-catalog pass.</x:v>
      </x:c>
      <x:c r="R612" s="231"/>
      <x:c r="S612" s="231"/>
      <x:c r="T612" s="231"/>
      <x:c r="U612" s="205"/>
    </x:row>
    <x:row r="613" s="202" customFormat="1" ht="25.5" customHeight="1">
      <x:c r="A613" s="231" t="str">
        <x:v>Biblical Items</x:v>
      </x:c>
      <x:c r="B613" s="231" t="str">
        <x:v>BI-146</x:v>
      </x:c>
      <x:c r="C613" s="231" t="str">
        <x:v>Amos's Basket of Summer Fruit</x:v>
      </x:c>
      <x:c r="D613" s="231" t="str">
        <x:v>Scripture</x:v>
      </x:c>
      <x:c r="E613" s="231" t="str">
        <x:v>Biblical Items — Shared Canon</x:v>
      </x:c>
      <x:c r="F613" s="231" t="str">
        <x:v>Vision Object</x:v>
      </x:c>
      <x:c r="G613" s="231" t="str">
        <x:v>A basket of ripe fruit becomes a wordplay-laden sign that Israel's end has come.</x:v>
      </x:c>
      <x:c r="H613" s="231" t="n">
        <x:v>3</x:v>
      </x:c>
      <x:c r="I613" s="231" t="str">
        <x:v>3 — Significant</x:v>
      </x:c>
      <x:c r="J613" s="231" t="str">
        <x:v>Exceptional</x:v>
      </x:c>
      <x:c r="K613" s="231" t="str">
        <x:v>Uncommon</x:v>
      </x:c>
      <x:c r="L613" s="231" t="str">
        <x:v>Maybe</x:v>
      </x:c>
      <x:c r="M613" s="231" t="str">
        <x:v>Amos 8:1–3 | Prophetic period | Shared canon</x:v>
      </x:c>
      <x:c r="N613" s="231" t="str">
        <x:v>Amos; Northern Kingdom</x:v>
      </x:c>
      <x:c r="O613" s="231" t="str">
        <x:v>Idea</x:v>
      </x:c>
      <x:c r="P613" s="231"/>
      <x:c r="Q613" s="231" t="str">
        <x:v>Deferred from the 100-card first-pass active set; reconsider in a later expansion/deep-catalog pass.</x:v>
      </x:c>
      <x:c r="R613" s="231"/>
      <x:c r="S613" s="231"/>
      <x:c r="T613" s="231"/>
      <x:c r="U613" s="205"/>
    </x:row>
    <x:row r="614" s="202" customFormat="1" ht="25.5" customHeight="1">
      <x:c r="A614" s="231" t="str">
        <x:v>Biblical Items</x:v>
      </x:c>
      <x:c r="B614" s="231" t="str">
        <x:v>BI-148</x:v>
      </x:c>
      <x:c r="C614" s="231" t="str">
        <x:v>Zechariah's Flying Scroll</x:v>
      </x:c>
      <x:c r="D614" s="231" t="str">
        <x:v>Scripture</x:v>
      </x:c>
      <x:c r="E614" s="231" t="str">
        <x:v>Biblical Items — Shared Canon</x:v>
      </x:c>
      <x:c r="F614" s="231" t="str">
        <x:v>Vision Object</x:v>
      </x:c>
      <x:c r="G614" s="231" t="str">
        <x:v>An enormous flying scroll represents a curse going out over the land against theft and false swearing.</x:v>
      </x:c>
      <x:c r="H614" s="231" t="n">
        <x:v>4</x:v>
      </x:c>
      <x:c r="I614" s="231" t="str">
        <x:v>4 — Major</x:v>
      </x:c>
      <x:c r="J614" s="231" t="str">
        <x:v>Exceptional</x:v>
      </x:c>
      <x:c r="K614" s="231" t="str">
        <x:v>Rare</x:v>
      </x:c>
      <x:c r="L614" s="231" t="str">
        <x:v>Yes</x:v>
      </x:c>
      <x:c r="M614" s="231" t="str">
        <x:v>Zechariah 5:1–4 | Post-exilic period | Shared canon</x:v>
      </x:c>
      <x:c r="N614" s="231" t="str">
        <x:v>Zechariah; Flying Scroll Vision</x:v>
      </x:c>
      <x:c r="O614" s="231" t="str">
        <x:v>Idea</x:v>
      </x:c>
      <x:c r="P614" s="231"/>
      <x:c r="Q614" s="231" t="str">
        <x:v>Deferred from the 100-card first-pass active set; reconsider in a later expansion/deep-catalog pass.</x:v>
      </x:c>
      <x:c r="R614" s="231"/>
      <x:c r="S614" s="231"/>
      <x:c r="T614" s="231" t="str">
        <x:v>v12: historical alternate record of PDV-047 Zechariah's Flying Scroll, now also deferred. Neither version is active; do not treat this as a distinct ready-to-add replacement.</x:v>
      </x:c>
      <x:c r="U614" s="205"/>
    </x:row>
    <x:row r="615" s="202" customFormat="1" ht="25.5" customHeight="1">
      <x:c r="A615" s="231" t="str">
        <x:v>Biblical Items</x:v>
      </x:c>
      <x:c r="B615" s="231" t="str">
        <x:v>BI-149</x:v>
      </x:c>
      <x:c r="C615" s="231" t="str">
        <x:v>Zechariah's Measuring Line</x:v>
      </x:c>
      <x:c r="D615" s="231" t="str">
        <x:v>Scripture</x:v>
      </x:c>
      <x:c r="E615" s="231" t="str">
        <x:v>Biblical Items — Shared Canon</x:v>
      </x:c>
      <x:c r="F615" s="231" t="str">
        <x:v>Vision Object</x:v>
      </x:c>
      <x:c r="G615" s="231" t="str">
        <x:v>A measuring line appears in a vision of Jerusalem's future expansion and divine protection.</x:v>
      </x:c>
      <x:c r="H615" s="231" t="n">
        <x:v>3</x:v>
      </x:c>
      <x:c r="I615" s="231" t="str">
        <x:v>3 — Significant</x:v>
      </x:c>
      <x:c r="J615" s="231" t="str">
        <x:v>High</x:v>
      </x:c>
      <x:c r="K615" s="231" t="str">
        <x:v>Uncommon</x:v>
      </x:c>
      <x:c r="L615" s="231" t="str">
        <x:v>Maybe</x:v>
      </x:c>
      <x:c r="M615" s="231" t="str">
        <x:v>Zechariah 2:1–5 | Post-exilic period | Shared canon</x:v>
      </x:c>
      <x:c r="N615" s="231" t="str">
        <x:v>Zechariah; Jerusalem</x:v>
      </x:c>
      <x:c r="O615" s="231" t="str">
        <x:v>Idea</x:v>
      </x:c>
      <x:c r="P615" s="231"/>
      <x:c r="Q615" s="231" t="str">
        <x:v>Deferred from the 100-card first-pass active set; reconsider in a later expansion/deep-catalog pass.</x:v>
      </x:c>
      <x:c r="R615" s="231"/>
      <x:c r="S615" s="231"/>
      <x:c r="T615" s="231"/>
      <x:c r="U615" s="205"/>
    </x:row>
    <x:row r="616" s="202" customFormat="1" ht="25.5" customHeight="1">
      <x:c r="A616" s="231" t="str">
        <x:v>Biblical Items</x:v>
      </x:c>
      <x:c r="B616" s="231" t="str">
        <x:v>BI-150</x:v>
      </x:c>
      <x:c r="C616" s="231" t="str">
        <x:v>Zechariah's Crowns</x:v>
      </x:c>
      <x:c r="D616" s="231" t="str">
        <x:v>Scripture</x:v>
      </x:c>
      <x:c r="E616" s="231" t="str">
        <x:v>Biblical Items — Shared Canon</x:v>
      </x:c>
      <x:c r="F616" s="231" t="str">
        <x:v>Prophetic Sign Object</x:v>
      </x:c>
      <x:c r="G616" s="231" t="str">
        <x:v>Silver and gold are fashioned into a crown or crowns for Joshua the high priest in a messianic sign-act.</x:v>
      </x:c>
      <x:c r="H616" s="231" t="n">
        <x:v>3</x:v>
      </x:c>
      <x:c r="I616" s="231" t="str">
        <x:v>3 — Significant</x:v>
      </x:c>
      <x:c r="J616" s="231" t="str">
        <x:v>Exceptional</x:v>
      </x:c>
      <x:c r="K616" s="231" t="str">
        <x:v>Uncommon</x:v>
      </x:c>
      <x:c r="L616" s="231" t="str">
        <x:v>Maybe</x:v>
      </x:c>
      <x:c r="M616" s="231" t="str">
        <x:v>Zechariah 6:9–15 | Post-exilic period | Shared canon</x:v>
      </x:c>
      <x:c r="N616" s="231" t="str">
        <x:v>Zechariah; Joshua the High Priest; Zerubbabel</x:v>
      </x:c>
      <x:c r="O616" s="231" t="str">
        <x:v>Idea</x:v>
      </x:c>
      <x:c r="P616" s="231" t="str">
        <x:v>Translations and interpretation differ on the singular/plural handling and symbolic arrangement of the crowns.</x:v>
      </x:c>
      <x:c r="Q616" s="231" t="str">
        <x:v>Deferred from the 100-card first-pass active set; reconsider in a later expansion/deep-catalog pass.</x:v>
      </x:c>
      <x:c r="R616" s="231"/>
      <x:c r="S616" s="231"/>
      <x:c r="T616" s="231"/>
      <x:c r="U616" s="205"/>
    </x:row>
    <x:row r="617" s="202" customFormat="1" ht="25.5" customHeight="1">
      <x:c r="A617" s="231" t="str">
        <x:v>Biblical Items</x:v>
      </x:c>
      <x:c r="B617" s="231" t="str">
        <x:v>BI-151</x:v>
      </x:c>
      <x:c r="C617" s="231" t="str">
        <x:v>Jonah's Plant</x:v>
      </x:c>
      <x:c r="D617" s="231" t="str">
        <x:v>Scripture</x:v>
      </x:c>
      <x:c r="E617" s="231" t="str">
        <x:v>Biblical Items — Shared Canon</x:v>
      </x:c>
      <x:c r="F617" s="231" t="str">
        <x:v>Natural Object</x:v>
      </x:c>
      <x:c r="G617" s="231" t="str">
        <x:v>The fast-growing plant that shades Jonah and then dies exposes his misplaced anger and God's concern for Nineveh.</x:v>
      </x:c>
      <x:c r="H617" s="231" t="n">
        <x:v>3</x:v>
      </x:c>
      <x:c r="I617" s="231" t="str">
        <x:v>3 — Significant</x:v>
      </x:c>
      <x:c r="J617" s="231" t="str">
        <x:v>High</x:v>
      </x:c>
      <x:c r="K617" s="231" t="str">
        <x:v>Uncommon</x:v>
      </x:c>
      <x:c r="L617" s="231" t="str">
        <x:v>Maybe</x:v>
      </x:c>
      <x:c r="M617" s="231" t="str">
        <x:v>Jonah 4:6–11 | Prophetic narrative | Shared canon</x:v>
      </x:c>
      <x:c r="N617" s="231" t="str">
        <x:v>Jonah; Nineveh</x:v>
      </x:c>
      <x:c r="O617" s="231" t="str">
        <x:v>Idea</x:v>
      </x:c>
      <x:c r="P617" s="231"/>
      <x:c r="Q617" s="231" t="str">
        <x:v>Deferred from the 100-card first-pass active set; reconsider in a later expansion/deep-catalog pass.</x:v>
      </x:c>
      <x:c r="R617" s="231"/>
      <x:c r="S617" s="231"/>
      <x:c r="T617" s="231"/>
      <x:c r="U617" s="205"/>
    </x:row>
    <x:row r="618" s="202" customFormat="1" ht="25.5" customHeight="1">
      <x:c r="A618" s="231" t="str">
        <x:v>Biblical Items</x:v>
      </x:c>
      <x:c r="B618" s="231" t="str">
        <x:v>BI-152</x:v>
      </x:c>
      <x:c r="C618" s="231" t="str">
        <x:v>Lots Cast for Jonah</x:v>
      </x:c>
      <x:c r="D618" s="231" t="str">
        <x:v>Scripture</x:v>
      </x:c>
      <x:c r="E618" s="231" t="str">
        <x:v>Biblical Items — Shared Canon</x:v>
      </x:c>
      <x:c r="F618" s="231" t="str">
        <x:v>Divination / Decision Object</x:v>
      </x:c>
      <x:c r="G618" s="231" t="str">
        <x:v>Sailors cast lots to identify responsibility for the storm, leading to Jonah's confession.</x:v>
      </x:c>
      <x:c r="H618" s="231" t="n">
        <x:v>2</x:v>
      </x:c>
      <x:c r="I618" s="231" t="str">
        <x:v>2 — Supporting</x:v>
      </x:c>
      <x:c r="J618" s="231" t="str">
        <x:v>High</x:v>
      </x:c>
      <x:c r="K618" s="231" t="str">
        <x:v>Common</x:v>
      </x:c>
      <x:c r="L618" s="231" t="str">
        <x:v>No</x:v>
      </x:c>
      <x:c r="M618" s="231" t="str">
        <x:v>Jonah 1:7 | Prophetic narrative | Shared canon</x:v>
      </x:c>
      <x:c r="N618" s="231" t="str">
        <x:v>Jonah; Storm at Sea</x:v>
      </x:c>
      <x:c r="O618" s="231" t="str">
        <x:v>Idea</x:v>
      </x:c>
      <x:c r="P618" s="231"/>
      <x:c r="Q618" s="231" t="str">
        <x:v>Deferred from the 100-card first-pass active set; reconsider in a later expansion/deep-catalog pass.</x:v>
      </x:c>
      <x:c r="R618" s="231"/>
      <x:c r="S618" s="231"/>
      <x:c r="T618" s="231"/>
      <x:c r="U618" s="205"/>
    </x:row>
    <x:row r="619" s="202" customFormat="1" ht="25.5" customHeight="1">
      <x:c r="A619" s="231" t="str">
        <x:v>Biblical Items</x:v>
      </x:c>
      <x:c r="B619" s="231" t="str">
        <x:v>BI-153</x:v>
      </x:c>
      <x:c r="C619" s="231" t="str">
        <x:v>Job's Potsherd</x:v>
      </x:c>
      <x:c r="D619" s="231" t="str">
        <x:v>Scripture</x:v>
      </x:c>
      <x:c r="E619" s="231" t="str">
        <x:v>Biblical Items — Shared Canon</x:v>
      </x:c>
      <x:c r="F619" s="231" t="str">
        <x:v>Tool / Object</x:v>
      </x:c>
      <x:c r="G619" s="231" t="str">
        <x:v>Job scrapes himself with a broken piece of pottery while sitting among the ashes.</x:v>
      </x:c>
      <x:c r="H619" s="231" t="n">
        <x:v>3</x:v>
      </x:c>
      <x:c r="I619" s="231" t="str">
        <x:v>3 — Significant</x:v>
      </x:c>
      <x:c r="J619" s="231" t="str">
        <x:v>High</x:v>
      </x:c>
      <x:c r="K619" s="231" t="str">
        <x:v>Uncommon</x:v>
      </x:c>
      <x:c r="L619" s="231" t="str">
        <x:v>Maybe</x:v>
      </x:c>
      <x:c r="M619" s="231" t="str">
        <x:v>Job 2:7–8 | Wisdom literature | Shared canon</x:v>
      </x:c>
      <x:c r="N619" s="231" t="str">
        <x:v>Job; Job's Suffering</x:v>
      </x:c>
      <x:c r="O619" s="231" t="str">
        <x:v>Idea</x:v>
      </x:c>
      <x:c r="P619" s="231"/>
      <x:c r="Q619" s="231" t="str">
        <x:v>Deferred from the 100-card first-pass active set; reconsider in a later expansion/deep-catalog pass.</x:v>
      </x:c>
      <x:c r="R619" s="231"/>
      <x:c r="S619" s="231"/>
      <x:c r="T619" s="231"/>
      <x:c r="U619" s="205"/>
    </x:row>
    <x:row r="620" s="202" customFormat="1" ht="25.5" customHeight="1">
      <x:c r="A620" s="231" t="str">
        <x:v>Biblical Items</x:v>
      </x:c>
      <x:c r="B620" s="231" t="str">
        <x:v>BI-154</x:v>
      </x:c>
      <x:c r="C620" s="231" t="str">
        <x:v>Job's Sackcloth</x:v>
      </x:c>
      <x:c r="D620" s="231" t="str">
        <x:v>Scripture</x:v>
      </x:c>
      <x:c r="E620" s="231" t="str">
        <x:v>Biblical Items — Shared Canon</x:v>
      </x:c>
      <x:c r="F620" s="231" t="str">
        <x:v>Garment</x:v>
      </x:c>
      <x:c r="G620" s="231" t="str">
        <x:v>Job describes sewing sackcloth over his skin as part of his embodied lament.</x:v>
      </x:c>
      <x:c r="H620" s="231" t="n">
        <x:v>2</x:v>
      </x:c>
      <x:c r="I620" s="231" t="str">
        <x:v>2 — Supporting</x:v>
      </x:c>
      <x:c r="J620" s="231" t="str">
        <x:v>Medium</x:v>
      </x:c>
      <x:c r="K620" s="231" t="str">
        <x:v>Common</x:v>
      </x:c>
      <x:c r="L620" s="231" t="str">
        <x:v>No</x:v>
      </x:c>
      <x:c r="M620" s="231" t="str">
        <x:v>Job 16:15 | Wisdom literature | Shared canon</x:v>
      </x:c>
      <x:c r="N620" s="231" t="str">
        <x:v>Job; Job's Lament</x:v>
      </x:c>
      <x:c r="O620" s="231" t="str">
        <x:v>Idea</x:v>
      </x:c>
      <x:c r="P620" s="231"/>
      <x:c r="Q620" s="231" t="str">
        <x:v>Deferred from the 100-card first-pass active set; reconsider in a later expansion/deep-catalog pass.</x:v>
      </x:c>
      <x:c r="R620" s="231"/>
      <x:c r="S620" s="231"/>
      <x:c r="T620" s="231"/>
      <x:c r="U620" s="205"/>
    </x:row>
    <x:row r="621" s="202" customFormat="1" ht="25.5" customHeight="1">
      <x:c r="A621" s="231" t="str">
        <x:v>Biblical Items</x:v>
      </x:c>
      <x:c r="B621" s="231" t="str">
        <x:v>BI-157</x:v>
      </x:c>
      <x:c r="C621" s="231" t="str">
        <x:v>Persian Royal Signet Ring</x:v>
      </x:c>
      <x:c r="D621" s="231" t="str">
        <x:v>Scripture</x:v>
      </x:c>
      <x:c r="E621" s="231" t="str">
        <x:v>Biblical Items — Shared Canon</x:v>
      </x:c>
      <x:c r="F621" s="231" t="str">
        <x:v>Royal Object</x:v>
      </x:c>
      <x:c r="G621" s="231" t="str">
        <x:v>The king's signet ring authorizes Haman and later Mordecai, making it a compact symbol of delegated imperial power.</x:v>
      </x:c>
      <x:c r="H621" s="231" t="n">
        <x:v>4</x:v>
      </x:c>
      <x:c r="I621" s="231" t="str">
        <x:v>4 — Major</x:v>
      </x:c>
      <x:c r="J621" s="231" t="str">
        <x:v>Exceptional</x:v>
      </x:c>
      <x:c r="K621" s="231" t="str">
        <x:v>Rare</x:v>
      </x:c>
      <x:c r="L621" s="231" t="str">
        <x:v>Maybe</x:v>
      </x:c>
      <x:c r="M621" s="231" t="str">
        <x:v>Esther 3:10–12; 8:2, 8–10 | Persian period | Shared canon</x:v>
      </x:c>
      <x:c r="N621" s="231" t="str">
        <x:v>Ahasuerus; Haman; Mordecai</x:v>
      </x:c>
      <x:c r="O621" s="231" t="str">
        <x:v>Idea</x:v>
      </x:c>
      <x:c r="P621" s="231"/>
      <x:c r="Q621" s="231" t="str">
        <x:v>Deferred from the 100-card first-pass active set; reconsider in a later expansion/deep-catalog pass.</x:v>
      </x:c>
      <x:c r="R621" s="231"/>
      <x:c r="S621" s="231"/>
      <x:c r="T621" s="231"/>
      <x:c r="U621" s="205"/>
    </x:row>
    <x:row r="622" s="202" customFormat="1" ht="25.5" customHeight="1">
      <x:c r="A622" s="231" t="str">
        <x:v>Biblical Items</x:v>
      </x:c>
      <x:c r="B622" s="231" t="str">
        <x:v>BI-161</x:v>
      </x:c>
      <x:c r="C622" s="231" t="str">
        <x:v>Haman's Gallows</x:v>
      </x:c>
      <x:c r="D622" s="231" t="str">
        <x:v>Scripture</x:v>
      </x:c>
      <x:c r="E622" s="231" t="str">
        <x:v>Biblical Items — Shared Canon</x:v>
      </x:c>
      <x:c r="F622" s="231" t="str">
        <x:v>Execution Structure</x:v>
      </x:c>
      <x:c r="G622" s="231" t="str">
        <x:v>The structure prepared for Mordecai becomes the site of Haman's own execution in Esther's reversal narrative.</x:v>
      </x:c>
      <x:c r="H622" s="231" t="n">
        <x:v>4</x:v>
      </x:c>
      <x:c r="I622" s="231" t="str">
        <x:v>4 — Major</x:v>
      </x:c>
      <x:c r="J622" s="231" t="str">
        <x:v>Exceptional</x:v>
      </x:c>
      <x:c r="K622" s="231" t="str">
        <x:v>Rare</x:v>
      </x:c>
      <x:c r="L622" s="231" t="str">
        <x:v>Maybe</x:v>
      </x:c>
      <x:c r="M622" s="231" t="str">
        <x:v>Esther 5:14; 7:9–10 | Persian period | Shared canon</x:v>
      </x:c>
      <x:c r="N622" s="231" t="str">
        <x:v>Haman; Mordecai; Esther</x:v>
      </x:c>
      <x:c r="O622" s="231" t="str">
        <x:v>Idea</x:v>
      </x:c>
      <x:c r="P622" s="231" t="str">
        <x:v>The Hebrew term may refer to a stake or pole rather than a modern gallows; art should not assume a specific later execution apparatus.</x:v>
      </x:c>
      <x:c r="Q622" s="231" t="str">
        <x:v>Deferred from the 100-card first-pass active set; reconsider in a later expansion/deep-catalog pass.</x:v>
      </x:c>
      <x:c r="R622" s="231"/>
      <x:c r="S622" s="231"/>
      <x:c r="T622" s="231"/>
      <x:c r="U622" s="205"/>
    </x:row>
    <x:row r="623" s="202" customFormat="1" ht="25.5" customHeight="1">
      <x:c r="A623" s="231" t="str">
        <x:v>Biblical Items</x:v>
      </x:c>
      <x:c r="B623" s="231" t="str">
        <x:v>BI-162</x:v>
      </x:c>
      <x:c r="C623" s="231" t="str">
        <x:v>Mordecai's Sackcloth</x:v>
      </x:c>
      <x:c r="D623" s="231" t="str">
        <x:v>Scripture</x:v>
      </x:c>
      <x:c r="E623" s="231" t="str">
        <x:v>Biblical Items — Shared Canon</x:v>
      </x:c>
      <x:c r="F623" s="231" t="str">
        <x:v>Garment</x:v>
      </x:c>
      <x:c r="G623" s="231" t="str">
        <x:v>Mordecai's mourning clothes embody the Jewish community's distress after Haman's decree.</x:v>
      </x:c>
      <x:c r="H623" s="231" t="n">
        <x:v>3</x:v>
      </x:c>
      <x:c r="I623" s="231" t="str">
        <x:v>3 — Significant</x:v>
      </x:c>
      <x:c r="J623" s="231" t="str">
        <x:v>High</x:v>
      </x:c>
      <x:c r="K623" s="231" t="str">
        <x:v>Uncommon</x:v>
      </x:c>
      <x:c r="L623" s="231" t="str">
        <x:v>Maybe</x:v>
      </x:c>
      <x:c r="M623" s="231" t="str">
        <x:v>Esther 4:1–4 | Persian period | Shared canon</x:v>
      </x:c>
      <x:c r="N623" s="231" t="str">
        <x:v>Mordecai; Esther; Haman's Decree</x:v>
      </x:c>
      <x:c r="O623" s="231" t="str">
        <x:v>Idea</x:v>
      </x:c>
      <x:c r="P623" s="231"/>
      <x:c r="Q623" s="231" t="str">
        <x:v>Deferred from the 100-card first-pass active set; reconsider in a later expansion/deep-catalog pass.</x:v>
      </x:c>
      <x:c r="R623" s="231"/>
      <x:c r="S623" s="231"/>
      <x:c r="T623" s="231"/>
      <x:c r="U623" s="205"/>
    </x:row>
    <x:row r="624" s="202" customFormat="1" ht="25.5" customHeight="1">
      <x:c r="A624" s="231" t="str">
        <x:v>Biblical Items</x:v>
      </x:c>
      <x:c r="B624" s="231" t="str">
        <x:v>BI-165</x:v>
      </x:c>
      <x:c r="C624" s="231" t="str">
        <x:v>Decree of Jewish Deliverance</x:v>
      </x:c>
      <x:c r="D624" s="231" t="str">
        <x:v>Scripture</x:v>
      </x:c>
      <x:c r="E624" s="231" t="str">
        <x:v>Biblical Items — Shared Canon</x:v>
      </x:c>
      <x:c r="F624" s="231" t="str">
        <x:v>Document</x:v>
      </x:c>
      <x:c r="G624" s="231" t="str">
        <x:v>A second royal decree grants the Jews authority to defend themselves against those seeking their destruction.</x:v>
      </x:c>
      <x:c r="H624" s="231" t="n">
        <x:v>4</x:v>
      </x:c>
      <x:c r="I624" s="231" t="str">
        <x:v>4 — Major</x:v>
      </x:c>
      <x:c r="J624" s="231" t="str">
        <x:v>High</x:v>
      </x:c>
      <x:c r="K624" s="231" t="str">
        <x:v>Rare</x:v>
      </x:c>
      <x:c r="L624" s="231" t="str">
        <x:v>Yes</x:v>
      </x:c>
      <x:c r="M624" s="231" t="str">
        <x:v>Esther 8:8–14 | Persian period | Shared canon</x:v>
      </x:c>
      <x:c r="N624" s="231" t="str">
        <x:v>Esther; Mordecai; Purim</x:v>
      </x:c>
      <x:c r="O624" s="231" t="str">
        <x:v>Idea</x:v>
      </x:c>
      <x:c r="P624" s="231"/>
      <x:c r="Q624" s="231" t="str">
        <x:v>Deferred from the 100-card first-pass active set; reconsider in a later expansion/deep-catalog pass.</x:v>
      </x:c>
      <x:c r="R624" s="231"/>
      <x:c r="S624" s="231"/>
      <x:c r="T624" s="231"/>
      <x:c r="U624" s="205"/>
    </x:row>
    <x:row r="625" s="202" customFormat="1" ht="25.5" customHeight="1">
      <x:c r="A625" s="231" t="str">
        <x:v>Biblical Items</x:v>
      </x:c>
      <x:c r="B625" s="231" t="str">
        <x:v>BI-166</x:v>
      </x:c>
      <x:c r="C625" s="231" t="str">
        <x:v>The Pur</x:v>
      </x:c>
      <x:c r="D625" s="231" t="str">
        <x:v>Scripture</x:v>
      </x:c>
      <x:c r="E625" s="231" t="str">
        <x:v>Biblical Items — Shared Canon</x:v>
      </x:c>
      <x:c r="F625" s="231" t="str">
        <x:v>Decision Object</x:v>
      </x:c>
      <x:c r="G625" s="231" t="str">
        <x:v>The lot cast by Haman gives the feast of Purim its name and date-setting background.</x:v>
      </x:c>
      <x:c r="H625" s="231" t="n">
        <x:v>4</x:v>
      </x:c>
      <x:c r="I625" s="231" t="str">
        <x:v>4 — Major</x:v>
      </x:c>
      <x:c r="J625" s="231" t="str">
        <x:v>High</x:v>
      </x:c>
      <x:c r="K625" s="231" t="str">
        <x:v>Rare</x:v>
      </x:c>
      <x:c r="L625" s="231" t="str">
        <x:v>Maybe</x:v>
      </x:c>
      <x:c r="M625" s="231" t="str">
        <x:v>Esther 3:7; 9:24–26 | Persian period | Shared canon</x:v>
      </x:c>
      <x:c r="N625" s="231" t="str">
        <x:v>Haman; Purim; Esther</x:v>
      </x:c>
      <x:c r="O625" s="231" t="str">
        <x:v>Idea</x:v>
      </x:c>
      <x:c r="P625" s="231" t="str">
        <x:v>The precise physical form of the pur/lot is unknown.</x:v>
      </x:c>
      <x:c r="Q625" s="231" t="str">
        <x:v>Deferred from the 100-card first-pass active set; reconsider in a later expansion/deep-catalog pass.</x:v>
      </x:c>
      <x:c r="R625" s="231"/>
      <x:c r="S625" s="231"/>
      <x:c r="T625" s="231"/>
      <x:c r="U625" s="205"/>
    </x:row>
    <x:row r="626" s="202" customFormat="1" ht="25.5" customHeight="1">
      <x:c r="A626" s="231" t="str">
        <x:v>Biblical Items</x:v>
      </x:c>
      <x:c r="B626" s="231" t="str">
        <x:v>BI-168</x:v>
      </x:c>
      <x:c r="C626" s="231" t="str">
        <x:v>Nehemiah's Letters</x:v>
      </x:c>
      <x:c r="D626" s="231" t="str">
        <x:v>Scripture</x:v>
      </x:c>
      <x:c r="E626" s="231" t="str">
        <x:v>Biblical Items — Shared Canon</x:v>
      </x:c>
      <x:c r="F626" s="231" t="str">
        <x:v>Document</x:v>
      </x:c>
      <x:c r="G626" s="231" t="str">
        <x:v>Royal letters provide Nehemiah safe passage and timber authorization for rebuilding work in Jerusalem.</x:v>
      </x:c>
      <x:c r="H626" s="231" t="n">
        <x:v>3</x:v>
      </x:c>
      <x:c r="I626" s="231" t="str">
        <x:v>3 — Significant</x:v>
      </x:c>
      <x:c r="J626" s="231" t="str">
        <x:v>High</x:v>
      </x:c>
      <x:c r="K626" s="231" t="str">
        <x:v>Uncommon</x:v>
      </x:c>
      <x:c r="L626" s="231" t="str">
        <x:v>Maybe</x:v>
      </x:c>
      <x:c r="M626" s="231" t="str">
        <x:v>Nehemiah 2:7–9 | Post-exilic period | Shared canon</x:v>
      </x:c>
      <x:c r="N626" s="231" t="str">
        <x:v>Nehemiah; Artaxerxes; Jerusalem</x:v>
      </x:c>
      <x:c r="O626" s="231" t="str">
        <x:v>Idea</x:v>
      </x:c>
      <x:c r="P626" s="231"/>
      <x:c r="Q626" s="231" t="str">
        <x:v>Deferred from the 100-card first-pass active set; reconsider in a later expansion/deep-catalog pass.</x:v>
      </x:c>
      <x:c r="R626" s="231"/>
      <x:c r="S626" s="231"/>
      <x:c r="T626" s="231"/>
      <x:c r="U626" s="205"/>
    </x:row>
    <x:row r="627" s="202" customFormat="1" ht="25.5" customHeight="1">
      <x:c r="A627" s="231" t="str">
        <x:v>Biblical Items</x:v>
      </x:c>
      <x:c r="B627" s="231" t="str">
        <x:v>BI-169</x:v>
      </x:c>
      <x:c r="C627" s="231" t="str">
        <x:v>Nehemiah's Cup</x:v>
      </x:c>
      <x:c r="D627" s="231" t="str">
        <x:v>Scripture</x:v>
      </x:c>
      <x:c r="E627" s="231" t="str">
        <x:v>Biblical Items — Shared Canon</x:v>
      </x:c>
      <x:c r="F627" s="231" t="str">
        <x:v>Royal Vessel</x:v>
      </x:c>
      <x:c r="G627" s="231" t="str">
        <x:v>Nehemiah's role as royal cupbearer introduces his position and access before the king.</x:v>
      </x:c>
      <x:c r="H627" s="231" t="n">
        <x:v>3</x:v>
      </x:c>
      <x:c r="I627" s="231" t="str">
        <x:v>3 — Significant</x:v>
      </x:c>
      <x:c r="J627" s="231" t="str">
        <x:v>High</x:v>
      </x:c>
      <x:c r="K627" s="231" t="str">
        <x:v>Uncommon</x:v>
      </x:c>
      <x:c r="L627" s="231" t="str">
        <x:v>Maybe</x:v>
      </x:c>
      <x:c r="M627" s="231" t="str">
        <x:v>Nehemiah 1:11–2:1 | Post-exilic period | Shared canon</x:v>
      </x:c>
      <x:c r="N627" s="231" t="str">
        <x:v>Nehemiah; Artaxerxes</x:v>
      </x:c>
      <x:c r="O627" s="231" t="str">
        <x:v>Idea</x:v>
      </x:c>
      <x:c r="P627" s="231"/>
      <x:c r="Q627" s="231" t="str">
        <x:v>Deferred from the 100-card first-pass active set; reconsider in a later expansion/deep-catalog pass.</x:v>
      </x:c>
      <x:c r="R627" s="231"/>
      <x:c r="S627" s="231"/>
      <x:c r="T627" s="231"/>
      <x:c r="U627" s="205"/>
    </x:row>
    <x:row r="628" s="202" customFormat="1" ht="25.5" customHeight="1">
      <x:c r="A628" s="231" t="str">
        <x:v>Biblical Items</x:v>
      </x:c>
      <x:c r="B628" s="231" t="str">
        <x:v>BI-170</x:v>
      </x:c>
      <x:c r="C628" s="231" t="str">
        <x:v>Builder's Trowel</x:v>
      </x:c>
      <x:c r="D628" s="231" t="str">
        <x:v>Scripture</x:v>
      </x:c>
      <x:c r="E628" s="231" t="str">
        <x:v>Biblical Items — Shared Canon</x:v>
      </x:c>
      <x:c r="F628" s="231" t="str">
        <x:v>Tool</x:v>
      </x:c>
      <x:c r="G628" s="231" t="str">
        <x:v>Rebuilding imagery in Nehemiah combines construction with vigilance as the wall is restored under threat.</x:v>
      </x:c>
      <x:c r="H628" s="231" t="n">
        <x:v>3</x:v>
      </x:c>
      <x:c r="I628" s="231" t="str">
        <x:v>3 — Significant</x:v>
      </x:c>
      <x:c r="J628" s="231" t="str">
        <x:v>High</x:v>
      </x:c>
      <x:c r="K628" s="231" t="str">
        <x:v>Uncommon</x:v>
      </x:c>
      <x:c r="L628" s="231" t="str">
        <x:v>Maybe</x:v>
      </x:c>
      <x:c r="M628" s="231" t="str">
        <x:v>Nehemiah 4:15–18 | Post-exilic period | Shared canon</x:v>
      </x:c>
      <x:c r="N628" s="231" t="str">
        <x:v>Nehemiah; Jerusalem Wall; Builder's Sword</x:v>
      </x:c>
      <x:c r="O628" s="231" t="str">
        <x:v>Idea</x:v>
      </x:c>
      <x:c r="P628" s="231"/>
      <x:c r="Q628" s="231" t="str">
        <x:v>Deferred from the 100-card first-pass active set; reconsider in a later expansion/deep-catalog pass.</x:v>
      </x:c>
      <x:c r="R628" s="231"/>
      <x:c r="S628" s="231"/>
      <x:c r="T628" s="231"/>
      <x:c r="U628" s="205"/>
    </x:row>
    <x:row r="629" s="202" customFormat="1" ht="25.5" customHeight="1">
      <x:c r="A629" s="231" t="str">
        <x:v>Biblical Items</x:v>
      </x:c>
      <x:c r="B629" s="231" t="str">
        <x:v>BI-171</x:v>
      </x:c>
      <x:c r="C629" s="231" t="str">
        <x:v>Builder's Sword</x:v>
      </x:c>
      <x:c r="D629" s="231" t="str">
        <x:v>Scripture</x:v>
      </x:c>
      <x:c r="E629" s="231" t="str">
        <x:v>Biblical Items — Shared Canon</x:v>
      </x:c>
      <x:c r="F629" s="231" t="str">
        <x:v>Weapon</x:v>
      </x:c>
      <x:c r="G629" s="231" t="str">
        <x:v>Workers rebuilding Jerusalem remain armed because of the threat of attack, capturing the tension of the project.</x:v>
      </x:c>
      <x:c r="H629" s="231" t="n">
        <x:v>3</x:v>
      </x:c>
      <x:c r="I629" s="231" t="str">
        <x:v>3 — Significant</x:v>
      </x:c>
      <x:c r="J629" s="231" t="str">
        <x:v>High</x:v>
      </x:c>
      <x:c r="K629" s="231" t="str">
        <x:v>Uncommon</x:v>
      </x:c>
      <x:c r="L629" s="231" t="str">
        <x:v>Maybe</x:v>
      </x:c>
      <x:c r="M629" s="231" t="str">
        <x:v>Nehemiah 4:16–18 | Post-exilic period | Shared canon</x:v>
      </x:c>
      <x:c r="N629" s="231" t="str">
        <x:v>Nehemiah; Jerusalem Wall; Builder's Trowel</x:v>
      </x:c>
      <x:c r="O629" s="231" t="str">
        <x:v>Idea</x:v>
      </x:c>
      <x:c r="P629" s="231"/>
      <x:c r="Q629" s="231" t="str">
        <x:v>Deferred from the 100-card first-pass active set; reconsider in a later expansion/deep-catalog pass.</x:v>
      </x:c>
      <x:c r="R629" s="231"/>
      <x:c r="S629" s="231"/>
      <x:c r="T629" s="231"/>
      <x:c r="U629" s="205"/>
    </x:row>
    <x:row r="630" s="202" customFormat="1" ht="25.5" customHeight="1">
      <x:c r="A630" s="231" t="str">
        <x:v>Biblical Items</x:v>
      </x:c>
      <x:c r="B630" s="231" t="str">
        <x:v>BI-172</x:v>
      </x:c>
      <x:c r="C630" s="231" t="str">
        <x:v>Bars and Bolts of Jerusalem's Gates</x:v>
      </x:c>
      <x:c r="D630" s="231" t="str">
        <x:v>Scripture</x:v>
      </x:c>
      <x:c r="E630" s="231" t="str">
        <x:v>Biblical Items — Shared Canon</x:v>
      </x:c>
      <x:c r="F630" s="231" t="str">
        <x:v>Building Component</x:v>
      </x:c>
      <x:c r="G630" s="231" t="str">
        <x:v>Repeated gate-building details emphasize the practical reconstruction of Jerusalem's defenses.</x:v>
      </x:c>
      <x:c r="H630" s="231" t="n">
        <x:v>2</x:v>
      </x:c>
      <x:c r="I630" s="231" t="str">
        <x:v>2 — Supporting</x:v>
      </x:c>
      <x:c r="J630" s="231" t="str">
        <x:v>Medium</x:v>
      </x:c>
      <x:c r="K630" s="231" t="str">
        <x:v>Common</x:v>
      </x:c>
      <x:c r="L630" s="231" t="str">
        <x:v>No</x:v>
      </x:c>
      <x:c r="M630" s="231" t="str">
        <x:v>Nehemiah 3 | Post-exilic period | Shared canon</x:v>
      </x:c>
      <x:c r="N630" s="231" t="str">
        <x:v>Nehemiah; Jerusalem Wall; Gates of Jerusalem</x:v>
      </x:c>
      <x:c r="O630" s="231" t="str">
        <x:v>Idea</x:v>
      </x:c>
      <x:c r="P630" s="231"/>
      <x:c r="Q630" s="231" t="str">
        <x:v>Deferred from the 100-card first-pass active set; reconsider in a later expansion/deep-catalog pass.</x:v>
      </x:c>
      <x:c r="R630" s="231"/>
      <x:c r="S630" s="231"/>
      <x:c r="T630" s="231"/>
      <x:c r="U630" s="205"/>
    </x:row>
    <x:row r="631" s="202" customFormat="1" ht="25.5" customHeight="1">
      <x:c r="A631" s="231" t="str">
        <x:v>Biblical Items</x:v>
      </x:c>
      <x:c r="B631" s="231" t="str">
        <x:v>BI-173</x:v>
      </x:c>
      <x:c r="C631" s="231" t="str">
        <x:v>Second-Temple Trumpets and Cymbals</x:v>
      </x:c>
      <x:c r="D631" s="231" t="str">
        <x:v>Scripture</x:v>
      </x:c>
      <x:c r="E631" s="231" t="str">
        <x:v>Biblical Items — Shared Canon</x:v>
      </x:c>
      <x:c r="F631" s="231" t="str">
        <x:v>Instrument</x:v>
      </x:c>
      <x:c r="G631" s="231" t="str">
        <x:v>Priests and Levites use trumpets and cymbals when the foundation of the restored temple is laid.</x:v>
      </x:c>
      <x:c r="H631" s="231" t="n">
        <x:v>3</x:v>
      </x:c>
      <x:c r="I631" s="231" t="str">
        <x:v>3 — Significant</x:v>
      </x:c>
      <x:c r="J631" s="231" t="str">
        <x:v>Exceptional</x:v>
      </x:c>
      <x:c r="K631" s="231" t="str">
        <x:v>Uncommon</x:v>
      </x:c>
      <x:c r="L631" s="231" t="str">
        <x:v>Maybe</x:v>
      </x:c>
      <x:c r="M631" s="231" t="str">
        <x:v>Ezra 3:10–13 | Post-exilic period | Shared canon</x:v>
      </x:c>
      <x:c r="N631" s="231" t="str">
        <x:v>Ezra; Zerubbabel; Second Temple</x:v>
      </x:c>
      <x:c r="O631" s="231" t="str">
        <x:v>Idea</x:v>
      </x:c>
      <x:c r="P631" s="231"/>
      <x:c r="Q631" s="231" t="str">
        <x:v>Deferred from the 100-card first-pass active set; reconsider in a later expansion/deep-catalog pass.</x:v>
      </x:c>
      <x:c r="R631" s="231"/>
      <x:c r="S631" s="231"/>
      <x:c r="T631" s="231"/>
      <x:c r="U631" s="205"/>
    </x:row>
    <x:row r="632" s="202" customFormat="1" ht="25.5" customHeight="1">
      <x:c r="A632" s="231" t="str">
        <x:v>Biblical Items</x:v>
      </x:c>
      <x:c r="B632" s="231" t="str">
        <x:v>BI-174</x:v>
      </x:c>
      <x:c r="C632" s="231" t="str">
        <x:v>Restored Temple Vessels</x:v>
      </x:c>
      <x:c r="D632" s="231" t="str">
        <x:v>Scripture</x:v>
      </x:c>
      <x:c r="E632" s="231" t="str">
        <x:v>Biblical Items — Shared Canon</x:v>
      </x:c>
      <x:c r="F632" s="231" t="str">
        <x:v>Sacred Vessels</x:v>
      </x:c>
      <x:c r="G632" s="231" t="str">
        <x:v>Cyrus returns vessels taken from Jerusalem so they can be carried back with the returning exiles.</x:v>
      </x:c>
      <x:c r="H632" s="231" t="n">
        <x:v>3</x:v>
      </x:c>
      <x:c r="I632" s="231" t="str">
        <x:v>3 — Significant</x:v>
      </x:c>
      <x:c r="J632" s="231" t="str">
        <x:v>High</x:v>
      </x:c>
      <x:c r="K632" s="231" t="str">
        <x:v>Uncommon</x:v>
      </x:c>
      <x:c r="L632" s="231" t="str">
        <x:v>Maybe</x:v>
      </x:c>
      <x:c r="M632" s="231" t="str">
        <x:v>Ezra 1:7–11 | Post-exilic period | Shared canon</x:v>
      </x:c>
      <x:c r="N632" s="231" t="str">
        <x:v>Cyrus the Great; Sheshbazzar; Jerusalem Temple</x:v>
      </x:c>
      <x:c r="O632" s="231" t="str">
        <x:v>Idea</x:v>
      </x:c>
      <x:c r="P632" s="231"/>
      <x:c r="Q632" s="231" t="str">
        <x:v>Deferred from the 100-card first-pass active set; reconsider in a later expansion/deep-catalog pass.</x:v>
      </x:c>
      <x:c r="R632" s="231"/>
      <x:c r="S632" s="231"/>
      <x:c r="T632" s="231"/>
      <x:c r="U632" s="205"/>
    </x:row>
    <x:row r="633" s="202" customFormat="1" ht="25.5" customHeight="1">
      <x:c r="A633" s="231" t="str">
        <x:v>Biblical Items</x:v>
      </x:c>
      <x:c r="B633" s="231" t="str">
        <x:v>BI-175</x:v>
      </x:c>
      <x:c r="C633" s="231" t="str">
        <x:v>Foundation Stones of the Second Temple</x:v>
      </x:c>
      <x:c r="D633" s="231" t="str">
        <x:v>Scripture</x:v>
      </x:c>
      <x:c r="E633" s="231" t="str">
        <x:v>Biblical Items — Shared Canon</x:v>
      </x:c>
      <x:c r="F633" s="231" t="str">
        <x:v>Building Component</x:v>
      </x:c>
      <x:c r="G633" s="231" t="str">
        <x:v>The laying of the temple foundation produces both celebration and weeping among the returned community.</x:v>
      </x:c>
      <x:c r="H633" s="231" t="n">
        <x:v>3</x:v>
      </x:c>
      <x:c r="I633" s="231" t="str">
        <x:v>3 — Significant</x:v>
      </x:c>
      <x:c r="J633" s="231" t="str">
        <x:v>Exceptional</x:v>
      </x:c>
      <x:c r="K633" s="231" t="str">
        <x:v>Uncommon</x:v>
      </x:c>
      <x:c r="L633" s="231" t="str">
        <x:v>Maybe</x:v>
      </x:c>
      <x:c r="M633" s="231" t="str">
        <x:v>Ezra 3:10–13 | Post-exilic period | Shared canon</x:v>
      </x:c>
      <x:c r="N633" s="231" t="str">
        <x:v>Zerubbabel; Jeshua; Second Temple</x:v>
      </x:c>
      <x:c r="O633" s="231" t="str">
        <x:v>Idea</x:v>
      </x:c>
      <x:c r="P633" s="231"/>
      <x:c r="Q633" s="231" t="str">
        <x:v>Deferred from the 100-card first-pass active set; reconsider in a later expansion/deep-catalog pass.</x:v>
      </x:c>
      <x:c r="R633" s="231"/>
      <x:c r="S633" s="231"/>
      <x:c r="T633" s="231"/>
      <x:c r="U633" s="205"/>
    </x:row>
    <x:row r="634" s="202" customFormat="1" ht="25.5" customHeight="1">
      <x:c r="A634" s="231" t="str">
        <x:v>Biblical Items</x:v>
      </x:c>
      <x:c r="B634" s="231" t="str">
        <x:v>BI-177</x:v>
      </x:c>
      <x:c r="C634" s="231" t="str">
        <x:v>Swaddling Cloths</x:v>
      </x:c>
      <x:c r="D634" s="231" t="str">
        <x:v>Scripture</x:v>
      </x:c>
      <x:c r="E634" s="231" t="str">
        <x:v>Biblical Items — Shared Canon</x:v>
      </x:c>
      <x:c r="F634" s="231" t="str">
        <x:v>Textile</x:v>
      </x:c>
      <x:c r="G634" s="231" t="str">
        <x:v>The infant Jesus is wrapped in swaddling cloths, part of the sign given to the shepherds.</x:v>
      </x:c>
      <x:c r="H634" s="231" t="n">
        <x:v>4</x:v>
      </x:c>
      <x:c r="I634" s="231" t="str">
        <x:v>4 — Major</x:v>
      </x:c>
      <x:c r="J634" s="231" t="str">
        <x:v>High</x:v>
      </x:c>
      <x:c r="K634" s="231" t="str">
        <x:v>Rare</x:v>
      </x:c>
      <x:c r="L634" s="231" t="str">
        <x:v>Maybe</x:v>
      </x:c>
      <x:c r="M634" s="231" t="str">
        <x:v>Luke 2:7, 12 | Gospel / Nativity | Shared canon</x:v>
      </x:c>
      <x:c r="N634" s="231" t="str">
        <x:v>Jesus Christ; Mary; Shepherds; Manger</x:v>
      </x:c>
      <x:c r="O634" s="231" t="str">
        <x:v>Idea</x:v>
      </x:c>
      <x:c r="P634" s="231"/>
      <x:c r="Q634" s="231" t="str">
        <x:v>Deferred from the 100-card first-pass active set; reconsider in a later expansion/deep-catalog pass.</x:v>
      </x:c>
      <x:c r="R634" s="231"/>
      <x:c r="S634" s="231"/>
      <x:c r="T634" s="231"/>
      <x:c r="U634" s="205"/>
    </x:row>
    <x:row r="635" s="202" customFormat="1" ht="25.5" customHeight="1">
      <x:c r="A635" s="231" t="str">
        <x:v>Biblical Items</x:v>
      </x:c>
      <x:c r="B635" s="231" t="str">
        <x:v>BI-181</x:v>
      </x:c>
      <x:c r="C635" s="231" t="str">
        <x:v>John the Baptist's Camel-Hair Garment</x:v>
      </x:c>
      <x:c r="D635" s="231" t="str">
        <x:v>Scripture</x:v>
      </x:c>
      <x:c r="E635" s="231" t="str">
        <x:v>Biblical Items — Shared Canon</x:v>
      </x:c>
      <x:c r="F635" s="231" t="str">
        <x:v>Garment</x:v>
      </x:c>
      <x:c r="G635" s="231" t="str">
        <x:v>John's rough clothing visually reinforces his wilderness-prophet identity.</x:v>
      </x:c>
      <x:c r="H635" s="231" t="n">
        <x:v>3</x:v>
      </x:c>
      <x:c r="I635" s="231" t="str">
        <x:v>3 — Significant</x:v>
      </x:c>
      <x:c r="J635" s="231" t="str">
        <x:v>High</x:v>
      </x:c>
      <x:c r="K635" s="231" t="str">
        <x:v>Uncommon</x:v>
      </x:c>
      <x:c r="L635" s="231" t="str">
        <x:v>Maybe</x:v>
      </x:c>
      <x:c r="M635" s="231" t="str">
        <x:v>Matthew 3:4; Mark 1:6 | Gospel ministry | Shared canon</x:v>
      </x:c>
      <x:c r="N635" s="231" t="str">
        <x:v>John the Baptist; Judean Wilderness</x:v>
      </x:c>
      <x:c r="O635" s="231" t="str">
        <x:v>Idea</x:v>
      </x:c>
      <x:c r="P635" s="231"/>
      <x:c r="Q635" s="231" t="str">
        <x:v>Deferred from the 100-card first-pass active set; reconsider in a later expansion/deep-catalog pass.</x:v>
      </x:c>
      <x:c r="R635" s="231"/>
      <x:c r="S635" s="231"/>
      <x:c r="T635" s="231"/>
      <x:c r="U635" s="205"/>
    </x:row>
    <x:row r="636" s="202" customFormat="1" ht="25.5" customHeight="1">
      <x:c r="A636" s="231" t="str">
        <x:v>Biblical Items</x:v>
      </x:c>
      <x:c r="B636" s="231" t="str">
        <x:v>BI-182</x:v>
      </x:c>
      <x:c r="C636" s="231" t="str">
        <x:v>John the Baptist's Leather Belt</x:v>
      </x:c>
      <x:c r="D636" s="231" t="str">
        <x:v>Scripture</x:v>
      </x:c>
      <x:c r="E636" s="231" t="str">
        <x:v>Biblical Items — Shared Canon</x:v>
      </x:c>
      <x:c r="F636" s="231" t="str">
        <x:v>Garment</x:v>
      </x:c>
      <x:c r="G636" s="231" t="str">
        <x:v>John's leather belt contributes to the Gospel's deliberate prophetic portrait of him.</x:v>
      </x:c>
      <x:c r="H636" s="231" t="n">
        <x:v>2</x:v>
      </x:c>
      <x:c r="I636" s="231" t="str">
        <x:v>2 — Supporting</x:v>
      </x:c>
      <x:c r="J636" s="231" t="str">
        <x:v>Medium</x:v>
      </x:c>
      <x:c r="K636" s="231" t="str">
        <x:v>Common</x:v>
      </x:c>
      <x:c r="L636" s="231" t="str">
        <x:v>No</x:v>
      </x:c>
      <x:c r="M636" s="231" t="str">
        <x:v>Matthew 3:4; Mark 1:6 | Gospel ministry | Shared canon</x:v>
      </x:c>
      <x:c r="N636" s="231" t="str">
        <x:v>John the Baptist; Elijah</x:v>
      </x:c>
      <x:c r="O636" s="231" t="str">
        <x:v>Idea</x:v>
      </x:c>
      <x:c r="P636" s="231"/>
      <x:c r="Q636" s="231" t="str">
        <x:v>Deferred from the 100-card first-pass active set; reconsider in a later expansion/deep-catalog pass.</x:v>
      </x:c>
      <x:c r="R636" s="231"/>
      <x:c r="S636" s="231"/>
      <x:c r="T636" s="231"/>
      <x:c r="U636" s="205"/>
    </x:row>
    <x:row r="637" s="202" customFormat="1" ht="25.5" customHeight="1">
      <x:c r="A637" s="231" t="str">
        <x:v>Biblical Items</x:v>
      </x:c>
      <x:c r="B637" s="231" t="str">
        <x:v>BI-185</x:v>
      </x:c>
      <x:c r="C637" s="231" t="str">
        <x:v>Peter's Fishing Boat</x:v>
      </x:c>
      <x:c r="D637" s="231" t="str">
        <x:v>Scripture</x:v>
      </x:c>
      <x:c r="E637" s="231" t="str">
        <x:v>Biblical Items — Shared Canon</x:v>
      </x:c>
      <x:c r="F637" s="231" t="str">
        <x:v>Vessel</x:v>
      </x:c>
      <x:c r="G637" s="231" t="str">
        <x:v>A fishing boat becomes the platform for teaching, miraculous catches, storms, and journeys across Galilee.</x:v>
      </x:c>
      <x:c r="H637" s="231" t="n">
        <x:v>4</x:v>
      </x:c>
      <x:c r="I637" s="231" t="str">
        <x:v>4 — Major</x:v>
      </x:c>
      <x:c r="J637" s="231" t="str">
        <x:v>Exceptional</x:v>
      </x:c>
      <x:c r="K637" s="231" t="str">
        <x:v>Rare</x:v>
      </x:c>
      <x:c r="L637" s="231" t="str">
        <x:v>Yes</x:v>
      </x:c>
      <x:c r="M637" s="231" t="str">
        <x:v>Luke 5:1–11; Mark 4:35–41 and parallels | Gospel ministry | Shared canon</x:v>
      </x:c>
      <x:c r="N637" s="231" t="str">
        <x:v>Peter; Jesus Christ; Sea of Galilee; Miraculous Catch</x:v>
      </x:c>
      <x:c r="O637" s="231" t="str">
        <x:v>Idea</x:v>
      </x:c>
      <x:c r="P637" s="231"/>
      <x:c r="Q637" s="231" t="str">
        <x:v>Deferred from the 100-card first-pass active set; reconsider in a later expansion/deep-catalog pass.</x:v>
      </x:c>
      <x:c r="R637" s="231"/>
      <x:c r="S637" s="231"/>
      <x:c r="T637" s="231"/>
      <x:c r="U637" s="205"/>
    </x:row>
    <x:row r="638" s="202" customFormat="1" ht="25.5" customHeight="1">
      <x:c r="A638" s="231" t="str">
        <x:v>Biblical Items</x:v>
      </x:c>
      <x:c r="B638" s="231" t="str">
        <x:v>BI-188</x:v>
      </x:c>
      <x:c r="C638" s="231" t="str">
        <x:v>Whip of Cords</x:v>
      </x:c>
      <x:c r="D638" s="231" t="str">
        <x:v>Scripture</x:v>
      </x:c>
      <x:c r="E638" s="231" t="str">
        <x:v>Biblical Items — Shared Canon</x:v>
      </x:c>
      <x:c r="F638" s="231" t="str">
        <x:v>Tool</x:v>
      </x:c>
      <x:c r="G638" s="231" t="str">
        <x:v>Jesus makes a whip of cords during the temple-cleansing scene in John's Gospel.</x:v>
      </x:c>
      <x:c r="H638" s="231" t="n">
        <x:v>3</x:v>
      </x:c>
      <x:c r="I638" s="231" t="str">
        <x:v>3 — Significant</x:v>
      </x:c>
      <x:c r="J638" s="231" t="str">
        <x:v>High</x:v>
      </x:c>
      <x:c r="K638" s="231" t="str">
        <x:v>Uncommon</x:v>
      </x:c>
      <x:c r="L638" s="231" t="str">
        <x:v>Maybe</x:v>
      </x:c>
      <x:c r="M638" s="231" t="str">
        <x:v>John 2:13–17 | Gospel ministry | Shared canon</x:v>
      </x:c>
      <x:c r="N638" s="231" t="str">
        <x:v>Jesus Christ; Jerusalem Temple; Cleansing of the Temple</x:v>
      </x:c>
      <x:c r="O638" s="231" t="str">
        <x:v>Idea</x:v>
      </x:c>
      <x:c r="P638" s="231"/>
      <x:c r="Q638" s="231" t="str">
        <x:v>Deferred from the 100-card first-pass active set; reconsider in a later expansion/deep-catalog pass.</x:v>
      </x:c>
      <x:c r="R638" s="231"/>
      <x:c r="S638" s="231"/>
      <x:c r="T638" s="231"/>
      <x:c r="U638" s="205"/>
    </x:row>
    <x:row r="639" s="202" customFormat="1" ht="25.5" customHeight="1">
      <x:c r="A639" s="231" t="str">
        <x:v>Biblical Items</x:v>
      </x:c>
      <x:c r="B639" s="231" t="str">
        <x:v>BI-189</x:v>
      </x:c>
      <x:c r="C639" s="231" t="str">
        <x:v>Paralytic's Mat</x:v>
      </x:c>
      <x:c r="D639" s="231" t="str">
        <x:v>Scripture</x:v>
      </x:c>
      <x:c r="E639" s="231" t="str">
        <x:v>Biblical Items — Shared Canon</x:v>
      </x:c>
      <x:c r="F639" s="231" t="str">
        <x:v>Household Object</x:v>
      </x:c>
      <x:c r="G639" s="231" t="str">
        <x:v>The mat carried by the healed paralytic becomes a visible sign of restored mobility and Jesus' authority.</x:v>
      </x:c>
      <x:c r="H639" s="231" t="n">
        <x:v>3</x:v>
      </x:c>
      <x:c r="I639" s="231" t="str">
        <x:v>3 — Significant</x:v>
      </x:c>
      <x:c r="J639" s="231" t="str">
        <x:v>High</x:v>
      </x:c>
      <x:c r="K639" s="231" t="str">
        <x:v>Uncommon</x:v>
      </x:c>
      <x:c r="L639" s="231" t="str">
        <x:v>Maybe</x:v>
      </x:c>
      <x:c r="M639" s="231" t="str">
        <x:v>Mark 2:1–12 and parallels; John 5:8–9 | Gospel ministry | Shared canon</x:v>
      </x:c>
      <x:c r="N639" s="231" t="str">
        <x:v>Jesus Christ; Healing of the Paralytic</x:v>
      </x:c>
      <x:c r="O639" s="231" t="str">
        <x:v>Idea</x:v>
      </x:c>
      <x:c r="P639" s="231"/>
      <x:c r="Q639" s="231" t="str">
        <x:v>Deferred from the 100-card first-pass active set; reconsider in a later expansion/deep-catalog pass.</x:v>
      </x:c>
      <x:c r="R639" s="231"/>
      <x:c r="S639" s="231"/>
      <x:c r="T639" s="231"/>
      <x:c r="U639" s="205"/>
    </x:row>
    <x:row r="640" s="202" customFormat="1" ht="25.5" customHeight="1">
      <x:c r="A640" s="231" t="str">
        <x:v>Biblical Items</x:v>
      </x:c>
      <x:c r="B640" s="231" t="str">
        <x:v>BI-191</x:v>
      </x:c>
      <x:c r="C640" s="231" t="str">
        <x:v>Lamp on a Stand</x:v>
      </x:c>
      <x:c r="D640" s="231" t="str">
        <x:v>Scripture</x:v>
      </x:c>
      <x:c r="E640" s="231" t="str">
        <x:v>Biblical Items — Shared Canon</x:v>
      </x:c>
      <x:c r="F640" s="231" t="str">
        <x:v>Teaching Object</x:v>
      </x:c>
      <x:c r="G640" s="231" t="str">
        <x:v>Jesus' lamp imagery teaches that light is meant to be revealed rather than hidden.</x:v>
      </x:c>
      <x:c r="H640" s="231" t="n">
        <x:v>3</x:v>
      </x:c>
      <x:c r="I640" s="231" t="str">
        <x:v>3 — Significant</x:v>
      </x:c>
      <x:c r="J640" s="231" t="str">
        <x:v>Exceptional</x:v>
      </x:c>
      <x:c r="K640" s="231" t="str">
        <x:v>Uncommon</x:v>
      </x:c>
      <x:c r="L640" s="231" t="str">
        <x:v>Maybe</x:v>
      </x:c>
      <x:c r="M640" s="231" t="str">
        <x:v>Matthew 5:14–16; Mark 4:21–22; Luke 8:16 | Gospel teaching | Shared canon</x:v>
      </x:c>
      <x:c r="N640" s="231" t="str">
        <x:v>Jesus Christ; Sermon on the Mount</x:v>
      </x:c>
      <x:c r="O640" s="231" t="str">
        <x:v>Idea</x:v>
      </x:c>
      <x:c r="P640" s="231"/>
      <x:c r="Q640" s="231" t="str">
        <x:v>Deferred from the 100-card first-pass active set; reconsider in a later expansion/deep-catalog pass.</x:v>
      </x:c>
      <x:c r="R640" s="231"/>
      <x:c r="S640" s="231"/>
      <x:c r="T640" s="231"/>
      <x:c r="U640" s="205"/>
    </x:row>
    <x:row r="641" s="202" customFormat="1" ht="25.5" customHeight="1">
      <x:c r="A641" s="231" t="str">
        <x:v>Biblical Items</x:v>
      </x:c>
      <x:c r="B641" s="231" t="str">
        <x:v>BI-192</x:v>
      </x:c>
      <x:c r="C641" s="231" t="str">
        <x:v>New Wineskins</x:v>
      </x:c>
      <x:c r="D641" s="231" t="str">
        <x:v>Scripture</x:v>
      </x:c>
      <x:c r="E641" s="231" t="str">
        <x:v>Biblical Items — Shared Canon</x:v>
      </x:c>
      <x:c r="F641" s="231" t="str">
        <x:v>Teaching Object</x:v>
      </x:c>
      <x:c r="G641" s="231" t="str">
        <x:v>New wineskins illustrate the incompatibility of new wine with old containers in Jesus' teaching.</x:v>
      </x:c>
      <x:c r="H641" s="231" t="n">
        <x:v>3</x:v>
      </x:c>
      <x:c r="I641" s="231" t="str">
        <x:v>3 — Significant</x:v>
      </x:c>
      <x:c r="J641" s="231" t="str">
        <x:v>High</x:v>
      </x:c>
      <x:c r="K641" s="231" t="str">
        <x:v>Uncommon</x:v>
      </x:c>
      <x:c r="L641" s="231" t="str">
        <x:v>Maybe</x:v>
      </x:c>
      <x:c r="M641" s="231" t="str">
        <x:v>Matthew 9:17; Mark 2:22; Luke 5:37–38 | Gospel teaching | Shared canon</x:v>
      </x:c>
      <x:c r="N641" s="231" t="str">
        <x:v>Jesus Christ; New Wine</x:v>
      </x:c>
      <x:c r="O641" s="231" t="str">
        <x:v>Idea</x:v>
      </x:c>
      <x:c r="P641" s="231"/>
      <x:c r="Q641" s="231" t="str">
        <x:v>Deferred from the 100-card first-pass active set; reconsider in a later expansion/deep-catalog pass.</x:v>
      </x:c>
      <x:c r="R641" s="231"/>
      <x:c r="S641" s="231"/>
      <x:c r="T641" s="231"/>
      <x:c r="U641" s="205"/>
    </x:row>
    <x:row r="642" s="202" customFormat="1" ht="25.5" customHeight="1">
      <x:c r="A642" s="231" t="str">
        <x:v>Biblical Items</x:v>
      </x:c>
      <x:c r="B642" s="231" t="str">
        <x:v>BI-193</x:v>
      </x:c>
      <x:c r="C642" s="231" t="str">
        <x:v>The Sower's Seed</x:v>
      </x:c>
      <x:c r="D642" s="231" t="str">
        <x:v>Scripture</x:v>
      </x:c>
      <x:c r="E642" s="231" t="str">
        <x:v>Biblical Items — Shared Canon</x:v>
      </x:c>
      <x:c r="F642" s="231" t="str">
        <x:v>Teaching Object</x:v>
      </x:c>
      <x:c r="G642" s="231" t="str">
        <x:v>Seed scattered on different soils anchors the parable about hearing and responding to God's word.</x:v>
      </x:c>
      <x:c r="H642" s="231" t="n">
        <x:v>3</x:v>
      </x:c>
      <x:c r="I642" s="231" t="str">
        <x:v>3 — Significant</x:v>
      </x:c>
      <x:c r="J642" s="231" t="str">
        <x:v>Exceptional</x:v>
      </x:c>
      <x:c r="K642" s="231" t="str">
        <x:v>Uncommon</x:v>
      </x:c>
      <x:c r="L642" s="231" t="str">
        <x:v>Maybe</x:v>
      </x:c>
      <x:c r="M642" s="231" t="str">
        <x:v>Matthew 13:1–23; Mark 4:1–20; Luke 8:4–15 | Gospel teaching | Shared canon</x:v>
      </x:c>
      <x:c r="N642" s="231" t="str">
        <x:v>Jesus Christ; Parable of the Sower</x:v>
      </x:c>
      <x:c r="O642" s="231" t="str">
        <x:v>Idea</x:v>
      </x:c>
      <x:c r="P642" s="231"/>
      <x:c r="Q642" s="231" t="str">
        <x:v>Deferred from the 100-card first-pass active set; reconsider in a later expansion/deep-catalog pass.</x:v>
      </x:c>
      <x:c r="R642" s="231"/>
      <x:c r="S642" s="231"/>
      <x:c r="T642" s="231"/>
      <x:c r="U642" s="205"/>
    </x:row>
    <x:row r="643" s="202" customFormat="1" ht="25.5" customHeight="1">
      <x:c r="A643" s="231" t="str">
        <x:v>Biblical Items</x:v>
      </x:c>
      <x:c r="B643" s="231" t="str">
        <x:v>BI-194</x:v>
      </x:c>
      <x:c r="C643" s="231" t="str">
        <x:v>Pearl of Great Price</x:v>
      </x:c>
      <x:c r="D643" s="231" t="str">
        <x:v>Scripture</x:v>
      </x:c>
      <x:c r="E643" s="231" t="str">
        <x:v>Biblical Items — Shared Canon</x:v>
      </x:c>
      <x:c r="F643" s="231" t="str">
        <x:v>Teaching Object</x:v>
      </x:c>
      <x:c r="G643" s="231" t="str">
        <x:v>A merchant's exceptionally valuable pearl illustrates the surpassing worth of the kingdom of heaven.</x:v>
      </x:c>
      <x:c r="H643" s="231" t="n">
        <x:v>4</x:v>
      </x:c>
      <x:c r="I643" s="231" t="str">
        <x:v>4 — Major</x:v>
      </x:c>
      <x:c r="J643" s="231" t="str">
        <x:v>Exceptional</x:v>
      </x:c>
      <x:c r="K643" s="231" t="str">
        <x:v>Rare</x:v>
      </x:c>
      <x:c r="L643" s="231" t="str">
        <x:v>Yes</x:v>
      </x:c>
      <x:c r="M643" s="231" t="str">
        <x:v>Matthew 13:45–46 | Gospel teaching | Shared canon</x:v>
      </x:c>
      <x:c r="N643" s="231" t="str">
        <x:v>Jesus Christ; Parables of the Kingdom</x:v>
      </x:c>
      <x:c r="O643" s="231" t="str">
        <x:v>Idea</x:v>
      </x:c>
      <x:c r="P643" s="231"/>
      <x:c r="Q643" s="231" t="str">
        <x:v>Deferred from the 100-card first-pass active set; reconsider in a later expansion/deep-catalog pass.</x:v>
      </x:c>
      <x:c r="R643" s="231"/>
      <x:c r="S643" s="231"/>
      <x:c r="T643" s="231"/>
      <x:c r="U643" s="205"/>
    </x:row>
    <x:row r="644" s="202" customFormat="1" ht="25.5" customHeight="1">
      <x:c r="A644" s="231" t="str">
        <x:v>Biblical Items</x:v>
      </x:c>
      <x:c r="B644" s="231" t="str">
        <x:v>BI-195</x:v>
      </x:c>
      <x:c r="C644" s="231" t="str">
        <x:v>Treasure Hidden in a Field</x:v>
      </x:c>
      <x:c r="D644" s="231" t="str">
        <x:v>Scripture</x:v>
      </x:c>
      <x:c r="E644" s="231" t="str">
        <x:v>Biblical Items — Shared Canon</x:v>
      </x:c>
      <x:c r="F644" s="231" t="str">
        <x:v>Teaching Object</x:v>
      </x:c>
      <x:c r="G644" s="231" t="str">
        <x:v>Hidden treasure sold for at great cost illustrates joyful single-minded pursuit of the kingdom.</x:v>
      </x:c>
      <x:c r="H644" s="231" t="n">
        <x:v>4</x:v>
      </x:c>
      <x:c r="I644" s="231" t="str">
        <x:v>4 — Major</x:v>
      </x:c>
      <x:c r="J644" s="231" t="str">
        <x:v>Exceptional</x:v>
      </x:c>
      <x:c r="K644" s="231" t="str">
        <x:v>Rare</x:v>
      </x:c>
      <x:c r="L644" s="231" t="str">
        <x:v>Yes</x:v>
      </x:c>
      <x:c r="M644" s="231" t="str">
        <x:v>Matthew 13:44 | Gospel teaching | Shared canon</x:v>
      </x:c>
      <x:c r="N644" s="231" t="str">
        <x:v>Jesus Christ; Parables of the Kingdom</x:v>
      </x:c>
      <x:c r="O644" s="231" t="str">
        <x:v>Idea</x:v>
      </x:c>
      <x:c r="P644" s="231"/>
      <x:c r="Q644" s="231" t="str">
        <x:v>Deferred from the 100-card first-pass active set; reconsider in a later expansion/deep-catalog pass.</x:v>
      </x:c>
      <x:c r="R644" s="231"/>
      <x:c r="S644" s="231"/>
      <x:c r="T644" s="231"/>
      <x:c r="U644" s="205"/>
    </x:row>
    <x:row r="645" s="202" customFormat="1" ht="25.5" customHeight="1">
      <x:c r="A645" s="231" t="str">
        <x:v>Biblical Items</x:v>
      </x:c>
      <x:c r="B645" s="231" t="str">
        <x:v>BI-199</x:v>
      </x:c>
      <x:c r="C645" s="231" t="str">
        <x:v>Two Fish</x:v>
      </x:c>
      <x:c r="D645" s="231" t="str">
        <x:v>Scripture</x:v>
      </x:c>
      <x:c r="E645" s="231" t="str">
        <x:v>Biblical Items — Shared Canon</x:v>
      </x:c>
      <x:c r="F645" s="231" t="str">
        <x:v>Food</x:v>
      </x:c>
      <x:c r="G645" s="231" t="str">
        <x:v>Two fish accompany the loaves in the feeding of the five thousand and complete one of the Gospels' most recognizable meal images.</x:v>
      </x:c>
      <x:c r="H645" s="231" t="n">
        <x:v>3</x:v>
      </x:c>
      <x:c r="I645" s="231" t="str">
        <x:v>3 — Significant</x:v>
      </x:c>
      <x:c r="J645" s="231" t="str">
        <x:v>Exceptional</x:v>
      </x:c>
      <x:c r="K645" s="231" t="str">
        <x:v>Uncommon</x:v>
      </x:c>
      <x:c r="L645" s="231" t="str">
        <x:v>Maybe</x:v>
      </x:c>
      <x:c r="M645" s="231" t="str">
        <x:v>Matthew 14:13–21; John 6:1–13 | Gospel ministry | Shared canon</x:v>
      </x:c>
      <x:c r="N645" s="231" t="str">
        <x:v>Jesus Christ; Feeding of the Five Thousand; Five Barley Loaves</x:v>
      </x:c>
      <x:c r="O645" s="231" t="str">
        <x:v>Idea</x:v>
      </x:c>
      <x:c r="P645" s="231"/>
      <x:c r="Q645" s="231" t="str">
        <x:v>Deferred from the 100-card first-pass active set; reconsider in a later expansion/deep-catalog pass.</x:v>
      </x:c>
      <x:c r="R645" s="231"/>
      <x:c r="S645" s="231"/>
      <x:c r="T645" s="231"/>
      <x:c r="U645" s="205"/>
    </x:row>
    <x:row r="646" s="202" customFormat="1" ht="25.5" customHeight="1">
      <x:c r="A646" s="231" t="str">
        <x:v>Biblical Items</x:v>
      </x:c>
      <x:c r="B646" s="231" t="str">
        <x:v>BI-200</x:v>
      </x:c>
      <x:c r="C646" s="231" t="str">
        <x:v>Twelve Baskets of Fragments</x:v>
      </x:c>
      <x:c r="D646" s="231" t="str">
        <x:v>Scripture</x:v>
      </x:c>
      <x:c r="E646" s="231" t="str">
        <x:v>Biblical Items — Shared Canon</x:v>
      </x:c>
      <x:c r="F646" s="231" t="str">
        <x:v>Vessel / Food</x:v>
      </x:c>
      <x:c r="G646" s="231" t="str">
        <x:v>The baskets of leftovers underscore abundance after the feeding of the five thousand.</x:v>
      </x:c>
      <x:c r="H646" s="231" t="n">
        <x:v>3</x:v>
      </x:c>
      <x:c r="I646" s="231" t="str">
        <x:v>3 — Significant</x:v>
      </x:c>
      <x:c r="J646" s="231" t="str">
        <x:v>Exceptional</x:v>
      </x:c>
      <x:c r="K646" s="231" t="str">
        <x:v>Uncommon</x:v>
      </x:c>
      <x:c r="L646" s="231" t="str">
        <x:v>Maybe</x:v>
      </x:c>
      <x:c r="M646" s="231" t="str">
        <x:v>Matthew 14:20; John 6:13 | Gospel ministry | Shared canon</x:v>
      </x:c>
      <x:c r="N646" s="231" t="str">
        <x:v>Jesus Christ; Feeding of the Five Thousand</x:v>
      </x:c>
      <x:c r="O646" s="231" t="str">
        <x:v>Idea</x:v>
      </x:c>
      <x:c r="P646" s="231"/>
      <x:c r="Q646" s="231" t="str">
        <x:v>Deferred from the 100-card first-pass active set; reconsider in a later expansion/deep-catalog pass.</x:v>
      </x:c>
      <x:c r="R646" s="231"/>
      <x:c r="S646" s="231"/>
      <x:c r="T646" s="231"/>
      <x:c r="U646" s="205"/>
    </x:row>
    <x:row r="647" s="202" customFormat="1" ht="25.5" customHeight="1">
      <x:c r="A647" s="231" t="str">
        <x:v>Biblical Items</x:v>
      </x:c>
      <x:c r="B647" s="231" t="str">
        <x:v>BI-201</x:v>
      </x:c>
      <x:c r="C647" s="231" t="str">
        <x:v>Fringe of Jesus' Garment</x:v>
      </x:c>
      <x:c r="D647" s="231" t="str">
        <x:v>Scripture</x:v>
      </x:c>
      <x:c r="E647" s="231" t="str">
        <x:v>Biblical Items — Shared Canon</x:v>
      </x:c>
      <x:c r="F647" s="231" t="str">
        <x:v>Garment</x:v>
      </x:c>
      <x:c r="G647" s="231" t="str">
        <x:v>The woman suffering from bleeding reaches for Jesus' garment and is healed, making the fringe a striking faith-and-healing image.</x:v>
      </x:c>
      <x:c r="H647" s="231" t="n">
        <x:v>4</x:v>
      </x:c>
      <x:c r="I647" s="231" t="str">
        <x:v>4 — Major</x:v>
      </x:c>
      <x:c r="J647" s="231" t="str">
        <x:v>High</x:v>
      </x:c>
      <x:c r="K647" s="231" t="str">
        <x:v>Rare</x:v>
      </x:c>
      <x:c r="L647" s="231" t="str">
        <x:v>Yes</x:v>
      </x:c>
      <x:c r="M647" s="231" t="str">
        <x:v>Matthew 9:20–22; Mark 5:25–34; Luke 8:43–48 | Gospel ministry | Shared canon</x:v>
      </x:c>
      <x:c r="N647" s="231" t="str">
        <x:v>Jesus Christ; Woman with the Issue of Blood</x:v>
      </x:c>
      <x:c r="O647" s="231" t="str">
        <x:v>Idea</x:v>
      </x:c>
      <x:c r="P647" s="231"/>
      <x:c r="Q647" s="231" t="str">
        <x:v>Deferred from the 100-card first-pass active set; reconsider in a later expansion/deep-catalog pass.</x:v>
      </x:c>
      <x:c r="R647" s="231"/>
      <x:c r="S647" s="231"/>
      <x:c r="T647" s="231"/>
      <x:c r="U647" s="205"/>
    </x:row>
    <x:row r="648" s="202" customFormat="1" ht="25.5" customHeight="1">
      <x:c r="A648" s="231" t="str">
        <x:v>Biblical Items</x:v>
      </x:c>
      <x:c r="B648" s="231" t="str">
        <x:v>BI-203</x:v>
      </x:c>
      <x:c r="C648" s="231" t="str">
        <x:v>Pure Nard Perfume</x:v>
      </x:c>
      <x:c r="D648" s="231" t="str">
        <x:v>Scripture</x:v>
      </x:c>
      <x:c r="E648" s="231" t="str">
        <x:v>Biblical Items — Shared Canon</x:v>
      </x:c>
      <x:c r="F648" s="231" t="str">
        <x:v>Perfume / Spice</x:v>
      </x:c>
      <x:c r="G648" s="231" t="str">
        <x:v>Costly nard poured on Jesus at Bethany becomes associated with devotion and preparation for burial.</x:v>
      </x:c>
      <x:c r="H648" s="231" t="n">
        <x:v>4</x:v>
      </x:c>
      <x:c r="I648" s="231" t="str">
        <x:v>4 — Major</x:v>
      </x:c>
      <x:c r="J648" s="231" t="str">
        <x:v>Exceptional</x:v>
      </x:c>
      <x:c r="K648" s="231" t="str">
        <x:v>Rare</x:v>
      </x:c>
      <x:c r="L648" s="231" t="str">
        <x:v>Yes</x:v>
      </x:c>
      <x:c r="M648" s="231" t="str">
        <x:v>John 12:1–8; Mark 14:3 | Gospel ministry / Passion approach | Shared canon</x:v>
      </x:c>
      <x:c r="N648" s="231" t="str">
        <x:v>Mary of Bethany; Jesus Christ; Alabaster Jar</x:v>
      </x:c>
      <x:c r="O648" s="231" t="str">
        <x:v>Idea</x:v>
      </x:c>
      <x:c r="P648" s="231"/>
      <x:c r="Q648" s="231" t="str">
        <x:v>Deferred from the 100-card first-pass active set; reconsider in a later expansion/deep-catalog pass.</x:v>
      </x:c>
      <x:c r="R648" s="231"/>
      <x:c r="S648" s="231"/>
      <x:c r="T648" s="231"/>
      <x:c r="U648" s="205"/>
    </x:row>
    <x:row r="649" s="202" customFormat="1" ht="25.5" customHeight="1">
      <x:c r="A649" s="231" t="str">
        <x:v>Biblical Items</x:v>
      </x:c>
      <x:c r="B649" s="231" t="str">
        <x:v>BI-205</x:v>
      </x:c>
      <x:c r="C649" s="231" t="str">
        <x:v>Stone of Lazarus's Tomb</x:v>
      </x:c>
      <x:c r="D649" s="231" t="str">
        <x:v>Scripture</x:v>
      </x:c>
      <x:c r="E649" s="231" t="str">
        <x:v>Biblical Items — Shared Canon</x:v>
      </x:c>
      <x:c r="F649" s="231" t="str">
        <x:v>Stone / Burial Object</x:v>
      </x:c>
      <x:c r="G649" s="231" t="str">
        <x:v>The stone ordered removed from Lazarus's tomb sets the stage for the sign of his raising.</x:v>
      </x:c>
      <x:c r="H649" s="231" t="n">
        <x:v>3</x:v>
      </x:c>
      <x:c r="I649" s="231" t="str">
        <x:v>3 — Significant</x:v>
      </x:c>
      <x:c r="J649" s="231" t="str">
        <x:v>High</x:v>
      </x:c>
      <x:c r="K649" s="231" t="str">
        <x:v>Uncommon</x:v>
      </x:c>
      <x:c r="L649" s="231" t="str">
        <x:v>Maybe</x:v>
      </x:c>
      <x:c r="M649" s="231" t="str">
        <x:v>John 11:38–41 | Gospel ministry | Shared canon</x:v>
      </x:c>
      <x:c r="N649" s="231" t="str">
        <x:v>Lazarus; Jesus Christ; Bethany</x:v>
      </x:c>
      <x:c r="O649" s="231" t="str">
        <x:v>Idea</x:v>
      </x:c>
      <x:c r="P649" s="231"/>
      <x:c r="Q649" s="231" t="str">
        <x:v>Deferred from the 100-card first-pass active set; reconsider in a later expansion/deep-catalog pass.</x:v>
      </x:c>
      <x:c r="R649" s="231"/>
      <x:c r="S649" s="231"/>
      <x:c r="T649" s="231"/>
      <x:c r="U649" s="205"/>
    </x:row>
    <x:row r="650" s="202" customFormat="1" ht="25.5" customHeight="1">
      <x:c r="A650" s="231" t="str">
        <x:v>Biblical Items</x:v>
      </x:c>
      <x:c r="B650" s="231" t="str">
        <x:v>BI-207</x:v>
      </x:c>
      <x:c r="C650" s="231" t="str">
        <x:v>Temple Offering Chests</x:v>
      </x:c>
      <x:c r="D650" s="231" t="str">
        <x:v>Scripture</x:v>
      </x:c>
      <x:c r="E650" s="231" t="str">
        <x:v>Biblical Items — Shared Canon</x:v>
      </x:c>
      <x:c r="F650" s="231" t="str">
        <x:v>Temple Object</x:v>
      </x:c>
      <x:c r="G650" s="231" t="str">
        <x:v>The temple treasury setting frames Jesus' observation of the widow's small but costly offering.</x:v>
      </x:c>
      <x:c r="H650" s="231" t="n">
        <x:v>3</x:v>
      </x:c>
      <x:c r="I650" s="231" t="str">
        <x:v>3 — Significant</x:v>
      </x:c>
      <x:c r="J650" s="231" t="str">
        <x:v>High</x:v>
      </x:c>
      <x:c r="K650" s="231" t="str">
        <x:v>Uncommon</x:v>
      </x:c>
      <x:c r="L650" s="231" t="str">
        <x:v>Maybe</x:v>
      </x:c>
      <x:c r="M650" s="231" t="str">
        <x:v>Mark 12:41–44; Luke 21:1–4 | Gospel ministry | Shared canon</x:v>
      </x:c>
      <x:c r="N650" s="231" t="str">
        <x:v>Widow's Two Small Coins; Jerusalem Temple</x:v>
      </x:c>
      <x:c r="O650" s="231" t="str">
        <x:v>Idea</x:v>
      </x:c>
      <x:c r="P650" s="231"/>
      <x:c r="Q650" s="231" t="str">
        <x:v>Deferred from the 100-card first-pass active set; reconsider in a later expansion/deep-catalog pass.</x:v>
      </x:c>
      <x:c r="R650" s="231"/>
      <x:c r="S650" s="231"/>
      <x:c r="T650" s="231"/>
      <x:c r="U650" s="205"/>
    </x:row>
    <x:row r="651" s="202" customFormat="1" ht="38.25" customHeight="1">
      <x:c r="A651" s="231" t="str">
        <x:v>Biblical Items</x:v>
      </x:c>
      <x:c r="B651" s="231" t="str">
        <x:v>BI-212</x:v>
      </x:c>
      <x:c r="C651" s="231" t="str">
        <x:v>Cloaks on the Road</x:v>
      </x:c>
      <x:c r="D651" s="231" t="str">
        <x:v>Scripture</x:v>
      </x:c>
      <x:c r="E651" s="231" t="str">
        <x:v>Biblical Items — Shared Canon</x:v>
      </x:c>
      <x:c r="F651" s="231" t="str">
        <x:v>Garment</x:v>
      </x:c>
      <x:c r="G651" s="231" t="str">
        <x:v>People spread garments on the road before Jesus during the triumphal entry, forming part of the royal welcome imagery.</x:v>
      </x:c>
      <x:c r="H651" s="231" t="n">
        <x:v>3</x:v>
      </x:c>
      <x:c r="I651" s="231" t="str">
        <x:v>3 — Significant</x:v>
      </x:c>
      <x:c r="J651" s="231" t="str">
        <x:v>High</x:v>
      </x:c>
      <x:c r="K651" s="231" t="str">
        <x:v>Uncommon</x:v>
      </x:c>
      <x:c r="L651" s="231" t="str">
        <x:v>Maybe</x:v>
      </x:c>
      <x:c r="M651" s="231" t="str">
        <x:v>Matthew 21:7–8; Mark 11:7–8; Luke 19:35–36 | Passion approach | Shared canon</x:v>
      </x:c>
      <x:c r="N651" s="231" t="str">
        <x:v>Jesus Christ; Triumphal Entry; Jerusalem</x:v>
      </x:c>
      <x:c r="O651" s="231" t="str">
        <x:v>Idea</x:v>
      </x:c>
      <x:c r="P651" s="231"/>
      <x:c r="Q651" s="231" t="str">
        <x:v>Deferred from the 100-card first-pass active set; reconsider in a later expansion/deep-catalog pass.</x:v>
      </x:c>
      <x:c r="R651" s="231"/>
      <x:c r="S651" s="231"/>
      <x:c r="T651" s="231"/>
      <x:c r="U651" s="205"/>
    </x:row>
    <x:row r="652" s="202" customFormat="1" ht="25.5" customHeight="1">
      <x:c r="A652" s="231" t="str">
        <x:v>Biblical Items</x:v>
      </x:c>
      <x:c r="B652" s="231" t="str">
        <x:v>BI-216</x:v>
      </x:c>
      <x:c r="C652" s="231" t="str">
        <x:v>Purple Robe</x:v>
      </x:c>
      <x:c r="D652" s="231" t="str">
        <x:v>Scripture</x:v>
      </x:c>
      <x:c r="E652" s="231" t="str">
        <x:v>Biblical Items — Shared Canon</x:v>
      </x:c>
      <x:c r="F652" s="231" t="str">
        <x:v>Garment</x:v>
      </x:c>
      <x:c r="G652" s="231" t="str">
        <x:v>A purple or scarlet robe is placed on Jesus as soldiers stage a mocking royal investiture.</x:v>
      </x:c>
      <x:c r="H652" s="231" t="n">
        <x:v>4</x:v>
      </x:c>
      <x:c r="I652" s="231" t="str">
        <x:v>4 — Major</x:v>
      </x:c>
      <x:c r="J652" s="231" t="str">
        <x:v>Exceptional</x:v>
      </x:c>
      <x:c r="K652" s="231" t="str">
        <x:v>Rare</x:v>
      </x:c>
      <x:c r="L652" s="231" t="str">
        <x:v>Yes</x:v>
      </x:c>
      <x:c r="M652" s="231" t="str">
        <x:v>Matthew 27:28; Mark 15:17; John 19:2–5 | Passion | Shared canon</x:v>
      </x:c>
      <x:c r="N652" s="231" t="str">
        <x:v>Jesus Christ; Crown of Thorns; Roman Soldiers</x:v>
      </x:c>
      <x:c r="O652" s="231" t="str">
        <x:v>Idea</x:v>
      </x:c>
      <x:c r="P652" s="231" t="str">
        <x:v>Gospel color terminology varies between scarlet and purple; artwork can emphasize royal mockery without forcing a single shade.</x:v>
      </x:c>
      <x:c r="Q652" s="231" t="str">
        <x:v>Deferred from the 100-card first-pass active set; reconsider in a later expansion/deep-catalog pass.</x:v>
      </x:c>
      <x:c r="R652" s="231"/>
      <x:c r="S652" s="231"/>
      <x:c r="T652" s="231"/>
      <x:c r="U652" s="205"/>
    </x:row>
    <x:row r="653" s="202" customFormat="1" ht="25.5" customHeight="1">
      <x:c r="A653" s="231" t="str">
        <x:v>Biblical Items</x:v>
      </x:c>
      <x:c r="B653" s="231" t="str">
        <x:v>BI-217</x:v>
      </x:c>
      <x:c r="C653" s="231" t="str">
        <x:v>Reed Scepter</x:v>
      </x:c>
      <x:c r="D653" s="231" t="str">
        <x:v>Scripture</x:v>
      </x:c>
      <x:c r="E653" s="231" t="str">
        <x:v>Biblical Items — Shared Canon</x:v>
      </x:c>
      <x:c r="F653" s="231" t="str">
        <x:v>Mock Royal Object</x:v>
      </x:c>
      <x:c r="G653" s="231" t="str">
        <x:v>A reed placed in Jesus' hand completes the soldiers' parody of royal regalia before the crucifixion.</x:v>
      </x:c>
      <x:c r="H653" s="231" t="n">
        <x:v>3</x:v>
      </x:c>
      <x:c r="I653" s="231" t="str">
        <x:v>3 — Significant</x:v>
      </x:c>
      <x:c r="J653" s="231" t="str">
        <x:v>High</x:v>
      </x:c>
      <x:c r="K653" s="231" t="str">
        <x:v>Uncommon</x:v>
      </x:c>
      <x:c r="L653" s="231" t="str">
        <x:v>Maybe</x:v>
      </x:c>
      <x:c r="M653" s="231" t="str">
        <x:v>Matthew 27:29–30 | Passion | Shared canon</x:v>
      </x:c>
      <x:c r="N653" s="231" t="str">
        <x:v>Jesus Christ; Crown of Thorns; Purple Robe</x:v>
      </x:c>
      <x:c r="O653" s="231" t="str">
        <x:v>Idea</x:v>
      </x:c>
      <x:c r="P653" s="231"/>
      <x:c r="Q653" s="231" t="str">
        <x:v>Deferred from the 100-card first-pass active set; reconsider in a later expansion/deep-catalog pass.</x:v>
      </x:c>
      <x:c r="R653" s="231"/>
      <x:c r="S653" s="231"/>
      <x:c r="T653" s="231"/>
      <x:c r="U653" s="205"/>
    </x:row>
    <x:row r="654" s="202" customFormat="1" ht="25.5" customHeight="1">
      <x:c r="A654" s="231" t="str">
        <x:v>Biblical Items</x:v>
      </x:c>
      <x:c r="B654" s="231" t="str">
        <x:v>BI-219</x:v>
      </x:c>
      <x:c r="C654" s="231" t="str">
        <x:v>Crucifixion Nails</x:v>
      </x:c>
      <x:c r="D654" s="231" t="str">
        <x:v>Scripture</x:v>
      </x:c>
      <x:c r="E654" s="231" t="str">
        <x:v>Biblical Items — Shared Canon</x:v>
      </x:c>
      <x:c r="F654" s="231" t="str">
        <x:v>Execution Object</x:v>
      </x:c>
      <x:c r="G654" s="231" t="str">
        <x:v>Thomas's demand to see the nail marks confirms nails as part of Jesus' crucifixion and later Christian Passion imagery.</x:v>
      </x:c>
      <x:c r="H654" s="231" t="n">
        <x:v>4</x:v>
      </x:c>
      <x:c r="I654" s="231" t="str">
        <x:v>4 — Major</x:v>
      </x:c>
      <x:c r="J654" s="231" t="str">
        <x:v>High</x:v>
      </x:c>
      <x:c r="K654" s="231" t="str">
        <x:v>Rare</x:v>
      </x:c>
      <x:c r="L654" s="231" t="str">
        <x:v>Yes</x:v>
      </x:c>
      <x:c r="M654" s="231" t="str">
        <x:v>John 20:25 | Passion / Resurrection | Shared canon</x:v>
      </x:c>
      <x:c r="N654" s="231" t="str">
        <x:v>Jesus Christ; Cross of Jesus; Thomas</x:v>
      </x:c>
      <x:c r="O654" s="231" t="str">
        <x:v>Idea</x:v>
      </x:c>
      <x:c r="P654" s="231" t="str">
        <x:v>The Passion narratives do not narrate the act of nailing in detail; John 20:25 provides the explicit textual anchor.</x:v>
      </x:c>
      <x:c r="Q654" s="231" t="str">
        <x:v>Deferred from the 100-card first-pass active set; reconsider in a later expansion/deep-catalog pass.</x:v>
      </x:c>
      <x:c r="R654" s="231"/>
      <x:c r="S654" s="231"/>
      <x:c r="T654" s="231"/>
      <x:c r="U654" s="205"/>
    </x:row>
    <x:row r="655" s="202" customFormat="1" ht="25.5" customHeight="1">
      <x:c r="A655" s="231" t="str">
        <x:v>Biblical Items</x:v>
      </x:c>
      <x:c r="B655" s="231" t="str">
        <x:v>BI-221</x:v>
      </x:c>
      <x:c r="C655" s="231" t="str">
        <x:v>Sponge of Sour Wine</x:v>
      </x:c>
      <x:c r="D655" s="231" t="str">
        <x:v>Scripture</x:v>
      </x:c>
      <x:c r="E655" s="231" t="str">
        <x:v>Biblical Items — Shared Canon</x:v>
      </x:c>
      <x:c r="F655" s="231" t="str">
        <x:v>Vessel / Object</x:v>
      </x:c>
      <x:c r="G655" s="231" t="str">
        <x:v>A sponge soaked with sour wine is raised to Jesus during the crucifixion.</x:v>
      </x:c>
      <x:c r="H655" s="231" t="n">
        <x:v>3</x:v>
      </x:c>
      <x:c r="I655" s="231" t="str">
        <x:v>3 — Significant</x:v>
      </x:c>
      <x:c r="J655" s="231" t="str">
        <x:v>High</x:v>
      </x:c>
      <x:c r="K655" s="231" t="str">
        <x:v>Uncommon</x:v>
      </x:c>
      <x:c r="L655" s="231" t="str">
        <x:v>Maybe</x:v>
      </x:c>
      <x:c r="M655" s="231" t="str">
        <x:v>Matthew 27:48; Mark 15:36; John 19:29–30 | Passion | Shared canon</x:v>
      </x:c>
      <x:c r="N655" s="231" t="str">
        <x:v>Jesus Christ; Crucifixion</x:v>
      </x:c>
      <x:c r="O655" s="231" t="str">
        <x:v>Idea</x:v>
      </x:c>
      <x:c r="P655" s="231"/>
      <x:c r="Q655" s="231" t="str">
        <x:v>Deferred from the 100-card first-pass active set; reconsider in a later expansion/deep-catalog pass.</x:v>
      </x:c>
      <x:c r="R655" s="231"/>
      <x:c r="S655" s="231"/>
      <x:c r="T655" s="231"/>
      <x:c r="U655" s="205"/>
    </x:row>
    <x:row r="656" s="202" customFormat="1" ht="25.5" customHeight="1">
      <x:c r="A656" s="231" t="str">
        <x:v>Biblical Items</x:v>
      </x:c>
      <x:c r="B656" s="231" t="str">
        <x:v>BI-222</x:v>
      </x:c>
      <x:c r="C656" s="231" t="str">
        <x:v>Hyssop Branch at the Cross</x:v>
      </x:c>
      <x:c r="D656" s="231" t="str">
        <x:v>Scripture</x:v>
      </x:c>
      <x:c r="E656" s="231" t="str">
        <x:v>Biblical Items — Shared Canon</x:v>
      </x:c>
      <x:c r="F656" s="231" t="str">
        <x:v>Natural / Ritual Object</x:v>
      </x:c>
      <x:c r="G656" s="231" t="str">
        <x:v>John describes the sour-wine sponge being lifted on hyssop, creating a distinctive Passover-associated detail.</x:v>
      </x:c>
      <x:c r="H656" s="231" t="n">
        <x:v>3</x:v>
      </x:c>
      <x:c r="I656" s="231" t="str">
        <x:v>3 — Significant</x:v>
      </x:c>
      <x:c r="J656" s="231" t="str">
        <x:v>High</x:v>
      </x:c>
      <x:c r="K656" s="231" t="str">
        <x:v>Uncommon</x:v>
      </x:c>
      <x:c r="L656" s="231" t="str">
        <x:v>Maybe</x:v>
      </x:c>
      <x:c r="M656" s="231" t="str">
        <x:v>John 19:29 | Passion | Shared canon</x:v>
      </x:c>
      <x:c r="N656" s="231" t="str">
        <x:v>Jesus Christ; Crucifixion; Sponge of Sour Wine</x:v>
      </x:c>
      <x:c r="O656" s="231" t="str">
        <x:v>Idea</x:v>
      </x:c>
      <x:c r="P656" s="231" t="str">
        <x:v>The physical implementation of a hyssop stalk in this scene has prompted interpretive discussion; artwork should avoid technical overprecision.</x:v>
      </x:c>
      <x:c r="Q656" s="231" t="str">
        <x:v>Deferred from the 100-card first-pass active set; reconsider in a later expansion/deep-catalog pass.</x:v>
      </x:c>
      <x:c r="R656" s="231"/>
      <x:c r="S656" s="231"/>
      <x:c r="T656" s="231"/>
      <x:c r="U656" s="205"/>
    </x:row>
    <x:row r="657" s="202" customFormat="1" ht="25.5" customHeight="1">
      <x:c r="A657" s="231" t="str">
        <x:v>Biblical Items</x:v>
      </x:c>
      <x:c r="B657" s="231" t="str">
        <x:v>BI-223</x:v>
      </x:c>
      <x:c r="C657" s="231" t="str">
        <x:v>Seamless Tunic</x:v>
      </x:c>
      <x:c r="D657" s="231" t="str">
        <x:v>Scripture</x:v>
      </x:c>
      <x:c r="E657" s="231" t="str">
        <x:v>Biblical Items — Shared Canon</x:v>
      </x:c>
      <x:c r="F657" s="231" t="str">
        <x:v>Garment</x:v>
      </x:c>
      <x:c r="G657" s="231" t="str">
        <x:v>Jesus' tunic is not torn because soldiers cast lots for it, linking the scene with scriptural fulfillment language.</x:v>
      </x:c>
      <x:c r="H657" s="231" t="n">
        <x:v>4</x:v>
      </x:c>
      <x:c r="I657" s="231" t="str">
        <x:v>4 — Major</x:v>
      </x:c>
      <x:c r="J657" s="231" t="str">
        <x:v>Exceptional</x:v>
      </x:c>
      <x:c r="K657" s="231" t="str">
        <x:v>Rare</x:v>
      </x:c>
      <x:c r="L657" s="231" t="str">
        <x:v>Yes</x:v>
      </x:c>
      <x:c r="M657" s="231" t="str">
        <x:v>John 19:23–24 | Passion | Shared canon</x:v>
      </x:c>
      <x:c r="N657" s="231" t="str">
        <x:v>Jesus Christ; Roman Soldiers; Casting Lots</x:v>
      </x:c>
      <x:c r="O657" s="231" t="str">
        <x:v>Idea</x:v>
      </x:c>
      <x:c r="P657" s="231"/>
      <x:c r="Q657" s="231" t="str">
        <x:v>Deferred from the 100-card first-pass active set; reconsider in a later expansion/deep-catalog pass.</x:v>
      </x:c>
      <x:c r="R657" s="231"/>
      <x:c r="S657" s="231"/>
      <x:c r="T657" s="231"/>
      <x:c r="U657" s="205"/>
    </x:row>
    <x:row r="658" s="202" customFormat="1" ht="25.5" customHeight="1">
      <x:c r="A658" s="231" t="str">
        <x:v>Biblical Items</x:v>
      </x:c>
      <x:c r="B658" s="231" t="str">
        <x:v>BI-224</x:v>
      </x:c>
      <x:c r="C658" s="231" t="str">
        <x:v>Soldiers' Lots</x:v>
      </x:c>
      <x:c r="D658" s="231" t="str">
        <x:v>Scripture</x:v>
      </x:c>
      <x:c r="E658" s="231" t="str">
        <x:v>Biblical Items — Shared Canon</x:v>
      </x:c>
      <x:c r="F658" s="231" t="str">
        <x:v>Decision Object</x:v>
      </x:c>
      <x:c r="G658" s="231" t="str">
        <x:v>Soldiers cast lots over Jesus' clothing beneath the cross.</x:v>
      </x:c>
      <x:c r="H658" s="231" t="n">
        <x:v>3</x:v>
      </x:c>
      <x:c r="I658" s="231" t="str">
        <x:v>3 — Significant</x:v>
      </x:c>
      <x:c r="J658" s="231" t="str">
        <x:v>High</x:v>
      </x:c>
      <x:c r="K658" s="231" t="str">
        <x:v>Uncommon</x:v>
      </x:c>
      <x:c r="L658" s="231" t="str">
        <x:v>Maybe</x:v>
      </x:c>
      <x:c r="M658" s="231" t="str">
        <x:v>Matthew 27:35; John 19:23–24 | Passion | Shared canon</x:v>
      </x:c>
      <x:c r="N658" s="231" t="str">
        <x:v>Jesus Christ; Seamless Tunic; Roman Soldiers</x:v>
      </x:c>
      <x:c r="O658" s="231" t="str">
        <x:v>Idea</x:v>
      </x:c>
      <x:c r="P658" s="231"/>
      <x:c r="Q658" s="231" t="str">
        <x:v>Deferred from the 100-card first-pass active set; reconsider in a later expansion/deep-catalog pass.</x:v>
      </x:c>
      <x:c r="R658" s="231"/>
      <x:c r="S658" s="231"/>
      <x:c r="T658" s="231"/>
      <x:c r="U658" s="205"/>
    </x:row>
    <x:row r="659" s="202" customFormat="1" ht="25.5" customHeight="1">
      <x:c r="A659" s="231" t="str">
        <x:v>Biblical Items</x:v>
      </x:c>
      <x:c r="B659" s="231" t="str">
        <x:v>BI-225</x:v>
      </x:c>
      <x:c r="C659" s="231" t="str">
        <x:v>Spear at Jesus' Side</x:v>
      </x:c>
      <x:c r="D659" s="231" t="str">
        <x:v>Scripture</x:v>
      </x:c>
      <x:c r="E659" s="231" t="str">
        <x:v>Biblical Items — Shared Canon</x:v>
      </x:c>
      <x:c r="F659" s="231" t="str">
        <x:v>Weapon</x:v>
      </x:c>
      <x:c r="G659" s="231" t="str">
        <x:v>A soldier pierces Jesus' side after his death, producing the blood-and-water detail unique to John's Gospel.</x:v>
      </x:c>
      <x:c r="H659" s="231" t="n">
        <x:v>4</x:v>
      </x:c>
      <x:c r="I659" s="231" t="str">
        <x:v>4 — Major</x:v>
      </x:c>
      <x:c r="J659" s="231" t="str">
        <x:v>Exceptional</x:v>
      </x:c>
      <x:c r="K659" s="231" t="str">
        <x:v>Rare</x:v>
      </x:c>
      <x:c r="L659" s="231" t="str">
        <x:v>Yes</x:v>
      </x:c>
      <x:c r="M659" s="231" t="str">
        <x:v>John 19:31–37 | Passion | Shared canon</x:v>
      </x:c>
      <x:c r="N659" s="231" t="str">
        <x:v>Jesus Christ; Crucifixion; Roman Soldiers</x:v>
      </x:c>
      <x:c r="O659" s="231" t="str">
        <x:v>Idea</x:v>
      </x:c>
      <x:c r="P659" s="231"/>
      <x:c r="Q659" s="231" t="str">
        <x:v>Deferred from the 100-card first-pass active set; reconsider in a later expansion/deep-catalog pass.</x:v>
      </x:c>
      <x:c r="R659" s="231"/>
      <x:c r="S659" s="231"/>
      <x:c r="T659" s="231"/>
      <x:c r="U659" s="205"/>
    </x:row>
    <x:row r="660" s="202" customFormat="1" ht="25.5" customHeight="1">
      <x:c r="A660" s="231" t="str">
        <x:v>Biblical Items</x:v>
      </x:c>
      <x:c r="B660" s="231" t="str">
        <x:v>BI-229</x:v>
      </x:c>
      <x:c r="C660" s="231" t="str">
        <x:v>Seal on the Tomb</x:v>
      </x:c>
      <x:c r="D660" s="231" t="str">
        <x:v>Scripture</x:v>
      </x:c>
      <x:c r="E660" s="231" t="str">
        <x:v>Biblical Items — Shared Canon</x:v>
      </x:c>
      <x:c r="F660" s="231" t="str">
        <x:v>Official Object</x:v>
      </x:c>
      <x:c r="G660" s="231" t="str">
        <x:v>Matthew describes the guarded tomb being secured by sealing the stone.</x:v>
      </x:c>
      <x:c r="H660" s="231" t="n">
        <x:v>3</x:v>
      </x:c>
      <x:c r="I660" s="231" t="str">
        <x:v>3 — Significant</x:v>
      </x:c>
      <x:c r="J660" s="231" t="str">
        <x:v>High</x:v>
      </x:c>
      <x:c r="K660" s="231" t="str">
        <x:v>Uncommon</x:v>
      </x:c>
      <x:c r="L660" s="231" t="str">
        <x:v>Maybe</x:v>
      </x:c>
      <x:c r="M660" s="231" t="str">
        <x:v>Matthew 27:62–66 | Passion / Resurrection | Shared canon</x:v>
      </x:c>
      <x:c r="N660" s="231" t="str">
        <x:v>Jesus Christ; Tomb Guard; Stone of Jesus' Tomb</x:v>
      </x:c>
      <x:c r="O660" s="231" t="str">
        <x:v>Idea</x:v>
      </x:c>
      <x:c r="P660" s="231" t="str">
        <x:v>The Gospel does not describe the seal's exact physical design.</x:v>
      </x:c>
      <x:c r="Q660" s="231" t="str">
        <x:v>Deferred from the 100-card first-pass active set; reconsider in a later expansion/deep-catalog pass.</x:v>
      </x:c>
      <x:c r="R660" s="231"/>
      <x:c r="S660" s="231"/>
      <x:c r="T660" s="231"/>
      <x:c r="U660" s="205"/>
    </x:row>
    <x:row r="661" s="202" customFormat="1" ht="25.5" customHeight="1">
      <x:c r="A661" s="231" t="str">
        <x:v>Biblical Items</x:v>
      </x:c>
      <x:c r="B661" s="231" t="str">
        <x:v>BI-230</x:v>
      </x:c>
      <x:c r="C661" s="231" t="str">
        <x:v>Folded Face Cloth</x:v>
      </x:c>
      <x:c r="D661" s="231" t="str">
        <x:v>Scripture</x:v>
      </x:c>
      <x:c r="E661" s="231" t="str">
        <x:v>Biblical Items — Shared Canon</x:v>
      </x:c>
      <x:c r="F661" s="231" t="str">
        <x:v>Burial Textile</x:v>
      </x:c>
      <x:c r="G661" s="231" t="str">
        <x:v>John notes the face cloth lying separately from the other linen wrappings in the empty tomb.</x:v>
      </x:c>
      <x:c r="H661" s="231" t="n">
        <x:v>4</x:v>
      </x:c>
      <x:c r="I661" s="231" t="str">
        <x:v>4 — Major</x:v>
      </x:c>
      <x:c r="J661" s="231" t="str">
        <x:v>High</x:v>
      </x:c>
      <x:c r="K661" s="231" t="str">
        <x:v>Rare</x:v>
      </x:c>
      <x:c r="L661" s="231" t="str">
        <x:v>Yes</x:v>
      </x:c>
      <x:c r="M661" s="231" t="str">
        <x:v>John 20:6–7 | Resurrection | Shared canon</x:v>
      </x:c>
      <x:c r="N661" s="231" t="str">
        <x:v>Jesus Christ; Peter; John; Empty Tomb</x:v>
      </x:c>
      <x:c r="O661" s="231" t="str">
        <x:v>Idea</x:v>
      </x:c>
      <x:c r="P661" s="231"/>
      <x:c r="Q661" s="231" t="str">
        <x:v>Deferred from the 100-card first-pass active set; reconsider in a later expansion/deep-catalog pass.</x:v>
      </x:c>
      <x:c r="R661" s="231"/>
      <x:c r="S661" s="231"/>
      <x:c r="T661" s="231"/>
      <x:c r="U661" s="205"/>
    </x:row>
    <x:row r="662" s="202" customFormat="1" ht="25.5" customHeight="1">
      <x:c r="A662" s="231" t="str">
        <x:v>Biblical Items</x:v>
      </x:c>
      <x:c r="B662" s="231" t="str">
        <x:v>BI-233</x:v>
      </x:c>
      <x:c r="C662" s="231" t="str">
        <x:v>Lots for Matthias</x:v>
      </x:c>
      <x:c r="D662" s="231" t="str">
        <x:v>Scripture</x:v>
      </x:c>
      <x:c r="E662" s="231" t="str">
        <x:v>Biblical Items — Shared Canon</x:v>
      </x:c>
      <x:c r="F662" s="231" t="str">
        <x:v>Decision Object</x:v>
      </x:c>
      <x:c r="G662" s="231" t="str">
        <x:v>The apostles cast lots after prayer when selecting Matthias to replace Judas among the Twelve.</x:v>
      </x:c>
      <x:c r="H662" s="231" t="n">
        <x:v>3</x:v>
      </x:c>
      <x:c r="I662" s="231" t="str">
        <x:v>3 — Significant</x:v>
      </x:c>
      <x:c r="J662" s="231" t="str">
        <x:v>High</x:v>
      </x:c>
      <x:c r="K662" s="231" t="str">
        <x:v>Uncommon</x:v>
      </x:c>
      <x:c r="L662" s="231" t="str">
        <x:v>Maybe</x:v>
      </x:c>
      <x:c r="M662" s="231" t="str">
        <x:v>Acts 1:23–26 | Apostolic period | Shared canon</x:v>
      </x:c>
      <x:c r="N662" s="231" t="str">
        <x:v>Matthias; Eleven Apostles; Judas Iscariot</x:v>
      </x:c>
      <x:c r="O662" s="231" t="str">
        <x:v>Idea</x:v>
      </x:c>
      <x:c r="P662" s="231"/>
      <x:c r="Q662" s="231" t="str">
        <x:v>Deferred from the 100-card first-pass active set; reconsider in a later expansion/deep-catalog pass.</x:v>
      </x:c>
      <x:c r="R662" s="231"/>
      <x:c r="S662" s="231"/>
      <x:c r="T662" s="231"/>
      <x:c r="U662" s="205"/>
    </x:row>
    <x:row r="663" s="202" customFormat="1" ht="25.5" customHeight="1">
      <x:c r="A663" s="231" t="str">
        <x:v>Biblical Items</x:v>
      </x:c>
      <x:c r="B663" s="231" t="str">
        <x:v>BI-234</x:v>
      </x:c>
      <x:c r="C663" s="231" t="str">
        <x:v>Proceeds from Ananias and Sapphira's Land</x:v>
      </x:c>
      <x:c r="D663" s="231" t="str">
        <x:v>Scripture</x:v>
      </x:c>
      <x:c r="E663" s="231" t="str">
        <x:v>Biblical Items — Shared Canon</x:v>
      </x:c>
      <x:c r="F663" s="231" t="str">
        <x:v>Currency</x:v>
      </x:c>
      <x:c r="G663" s="231" t="str">
        <x:v>Money from a land sale becomes the concrete object around which Ananias and Sapphira's deception is exposed.</x:v>
      </x:c>
      <x:c r="H663" s="231" t="n">
        <x:v>3</x:v>
      </x:c>
      <x:c r="I663" s="231" t="str">
        <x:v>3 — Significant</x:v>
      </x:c>
      <x:c r="J663" s="231" t="str">
        <x:v>High</x:v>
      </x:c>
      <x:c r="K663" s="231" t="str">
        <x:v>Uncommon</x:v>
      </x:c>
      <x:c r="L663" s="231" t="str">
        <x:v>Maybe</x:v>
      </x:c>
      <x:c r="M663" s="231" t="str">
        <x:v>Acts 5:1–11 | Apostolic period | Shared canon</x:v>
      </x:c>
      <x:c r="N663" s="231" t="str">
        <x:v>Ananias; Sapphira; Peter</x:v>
      </x:c>
      <x:c r="O663" s="231" t="str">
        <x:v>Idea</x:v>
      </x:c>
      <x:c r="P663" s="231"/>
      <x:c r="Q663" s="231" t="str">
        <x:v>Deferred from the 100-card first-pass active set; reconsider in a later expansion/deep-catalog pass.</x:v>
      </x:c>
      <x:c r="R663" s="231"/>
      <x:c r="S663" s="231"/>
      <x:c r="T663" s="231"/>
      <x:c r="U663" s="205"/>
    </x:row>
    <x:row r="664" s="202" customFormat="1" ht="25.5" customHeight="1">
      <x:c r="A664" s="231" t="str">
        <x:v>Biblical Items</x:v>
      </x:c>
      <x:c r="B664" s="231" t="str">
        <x:v>BI-235</x:v>
      </x:c>
      <x:c r="C664" s="231" t="str">
        <x:v>Stones of Stephen's Martyrdom</x:v>
      </x:c>
      <x:c r="D664" s="231" t="str">
        <x:v>Scripture</x:v>
      </x:c>
      <x:c r="E664" s="231" t="str">
        <x:v>Biblical Items — Shared Canon</x:v>
      </x:c>
      <x:c r="F664" s="231" t="str">
        <x:v>Weapon / Object</x:v>
      </x:c>
      <x:c r="G664" s="231" t="str">
        <x:v>Stones used in Stephen's execution mark the first Christian martyrdom narrated in Acts.</x:v>
      </x:c>
      <x:c r="H664" s="231" t="n">
        <x:v>3</x:v>
      </x:c>
      <x:c r="I664" s="231" t="str">
        <x:v>3 — Significant</x:v>
      </x:c>
      <x:c r="J664" s="231" t="str">
        <x:v>High</x:v>
      </x:c>
      <x:c r="K664" s="231" t="str">
        <x:v>Uncommon</x:v>
      </x:c>
      <x:c r="L664" s="231" t="str">
        <x:v>Maybe</x:v>
      </x:c>
      <x:c r="M664" s="231" t="str">
        <x:v>Acts 7:54–60 | Apostolic period | Shared canon</x:v>
      </x:c>
      <x:c r="N664" s="231" t="str">
        <x:v>Stephen; Saul; Martyrdom of Stephen</x:v>
      </x:c>
      <x:c r="O664" s="231" t="str">
        <x:v>Idea</x:v>
      </x:c>
      <x:c r="P664" s="231" t="str">
        <x:v>Violent subject; artwork should emphasize witness and context rather than gore.</x:v>
      </x:c>
      <x:c r="Q664" s="231" t="str">
        <x:v>Deferred from the 100-card first-pass active set; reconsider in a later expansion/deep-catalog pass.</x:v>
      </x:c>
      <x:c r="R664" s="231"/>
      <x:c r="S664" s="231"/>
      <x:c r="T664" s="231"/>
      <x:c r="U664" s="205"/>
    </x:row>
    <x:row r="665" s="202" customFormat="1" ht="25.5" customHeight="1">
      <x:c r="A665" s="231" t="str">
        <x:v>Biblical Items</x:v>
      </x:c>
      <x:c r="B665" s="231" t="str">
        <x:v>BI-237</x:v>
      </x:c>
      <x:c r="C665" s="231" t="str">
        <x:v>Ethiopian Eunuch's Chariot</x:v>
      </x:c>
      <x:c r="D665" s="231" t="str">
        <x:v>Scripture</x:v>
      </x:c>
      <x:c r="E665" s="231" t="str">
        <x:v>Biblical Items — Shared Canon</x:v>
      </x:c>
      <x:c r="F665" s="231" t="str">
        <x:v>Vehicle</x:v>
      </x:c>
      <x:c r="G665" s="231" t="str">
        <x:v>The traveling official's chariot provides the setting for Philip's Scripture conversation and subsequent baptism.</x:v>
      </x:c>
      <x:c r="H665" s="231" t="n">
        <x:v>3</x:v>
      </x:c>
      <x:c r="I665" s="231" t="str">
        <x:v>3 — Significant</x:v>
      </x:c>
      <x:c r="J665" s="231" t="str">
        <x:v>Exceptional</x:v>
      </x:c>
      <x:c r="K665" s="231" t="str">
        <x:v>Uncommon</x:v>
      </x:c>
      <x:c r="L665" s="231" t="str">
        <x:v>Maybe</x:v>
      </x:c>
      <x:c r="M665" s="231" t="str">
        <x:v>Acts 8:27–39 | Apostolic period | Shared canon</x:v>
      </x:c>
      <x:c r="N665" s="231" t="str">
        <x:v>Philip the Evangelist; Ethiopian Eunuch; Gaza Road</x:v>
      </x:c>
      <x:c r="O665" s="231" t="str">
        <x:v>Idea</x:v>
      </x:c>
      <x:c r="P665" s="231"/>
      <x:c r="Q665" s="231" t="str">
        <x:v>Deferred from the 100-card first-pass active set; reconsider in a later expansion/deep-catalog pass.</x:v>
      </x:c>
      <x:c r="R665" s="231"/>
      <x:c r="S665" s="231"/>
      <x:c r="T665" s="231"/>
      <x:c r="U665" s="205"/>
    </x:row>
    <x:row r="666" s="202" customFormat="1" ht="25.5" customHeight="1">
      <x:c r="A666" s="231" t="str">
        <x:v>Biblical Items</x:v>
      </x:c>
      <x:c r="B666" s="231" t="str">
        <x:v>BI-238</x:v>
      </x:c>
      <x:c r="C666" s="231" t="str">
        <x:v>Saul's Letters to Damascus</x:v>
      </x:c>
      <x:c r="D666" s="231" t="str">
        <x:v>Scripture</x:v>
      </x:c>
      <x:c r="E666" s="231" t="str">
        <x:v>Biblical Items — Shared Canon</x:v>
      </x:c>
      <x:c r="F666" s="231" t="str">
        <x:v>Document</x:v>
      </x:c>
      <x:c r="G666" s="231" t="str">
        <x:v>Letters from the high priest authorize Saul's mission against followers of the Way before his encounter with Christ.</x:v>
      </x:c>
      <x:c r="H666" s="231" t="n">
        <x:v>4</x:v>
      </x:c>
      <x:c r="I666" s="231" t="str">
        <x:v>4 — Major</x:v>
      </x:c>
      <x:c r="J666" s="231" t="str">
        <x:v>High</x:v>
      </x:c>
      <x:c r="K666" s="231" t="str">
        <x:v>Rare</x:v>
      </x:c>
      <x:c r="L666" s="231" t="str">
        <x:v>Yes</x:v>
      </x:c>
      <x:c r="M666" s="231" t="str">
        <x:v>Acts 9:1–2 | Apostolic period | Shared canon</x:v>
      </x:c>
      <x:c r="N666" s="231" t="str">
        <x:v>Saul / Paul; Damascus; Conversion of Paul</x:v>
      </x:c>
      <x:c r="O666" s="231" t="str">
        <x:v>Idea</x:v>
      </x:c>
      <x:c r="P666" s="231"/>
      <x:c r="Q666" s="231" t="str">
        <x:v>Deferred from the 100-card first-pass active set; reconsider in a later expansion/deep-catalog pass.</x:v>
      </x:c>
      <x:c r="R666" s="231"/>
      <x:c r="S666" s="231"/>
      <x:c r="T666" s="231"/>
      <x:c r="U666" s="205"/>
    </x:row>
    <x:row r="667" s="202" customFormat="1" ht="25.5" customHeight="1">
      <x:c r="A667" s="231" t="str">
        <x:v>Biblical Items</x:v>
      </x:c>
      <x:c r="B667" s="231" t="str">
        <x:v>BI-241</x:v>
      </x:c>
      <x:c r="C667" s="231" t="str">
        <x:v>Philippian Prison Doors</x:v>
      </x:c>
      <x:c r="D667" s="231" t="str">
        <x:v>Scripture</x:v>
      </x:c>
      <x:c r="E667" s="231" t="str">
        <x:v>Biblical Items — Shared Canon</x:v>
      </x:c>
      <x:c r="F667" s="231" t="str">
        <x:v>Architectural Object</x:v>
      </x:c>
      <x:c r="G667" s="231" t="str">
        <x:v>The prison doors open after an earthquake while Paul and Silas remain, leading into the jailer's conversion.</x:v>
      </x:c>
      <x:c r="H667" s="231" t="n">
        <x:v>3</x:v>
      </x:c>
      <x:c r="I667" s="231" t="str">
        <x:v>3 — Significant</x:v>
      </x:c>
      <x:c r="J667" s="231" t="str">
        <x:v>Exceptional</x:v>
      </x:c>
      <x:c r="K667" s="231" t="str">
        <x:v>Uncommon</x:v>
      </x:c>
      <x:c r="L667" s="231" t="str">
        <x:v>Maybe</x:v>
      </x:c>
      <x:c r="M667" s="231" t="str">
        <x:v>Acts 16:25–34 | Apostolic period | Shared canon</x:v>
      </x:c>
      <x:c r="N667" s="231" t="str">
        <x:v>Paul; Silas; Philippian Jailer; Philippi</x:v>
      </x:c>
      <x:c r="O667" s="231" t="str">
        <x:v>Idea</x:v>
      </x:c>
      <x:c r="P667" s="231"/>
      <x:c r="Q667" s="231" t="str">
        <x:v>Deferred from the 100-card first-pass active set; reconsider in a later expansion/deep-catalog pass.</x:v>
      </x:c>
      <x:c r="R667" s="231"/>
      <x:c r="S667" s="231"/>
      <x:c r="T667" s="231"/>
      <x:c r="U667" s="205"/>
    </x:row>
    <x:row r="668" s="202" customFormat="1" ht="25.5" customHeight="1">
      <x:c r="A668" s="231" t="str">
        <x:v>Biblical Items</x:v>
      </x:c>
      <x:c r="B668" s="231" t="str">
        <x:v>BI-242</x:v>
      </x:c>
      <x:c r="C668" s="231" t="str">
        <x:v>Lydia's Purple Cloth</x:v>
      </x:c>
      <x:c r="D668" s="231" t="str">
        <x:v>Scripture</x:v>
      </x:c>
      <x:c r="E668" s="231" t="str">
        <x:v>Biblical Items — Shared Canon</x:v>
      </x:c>
      <x:c r="F668" s="231" t="str">
        <x:v>Trade Good / Textile</x:v>
      </x:c>
      <x:c r="G668" s="231" t="str">
        <x:v>Lydia's occupation as a seller of purple goods provides a vivid material link to commerce and the church at Philippi.</x:v>
      </x:c>
      <x:c r="H668" s="231" t="n">
        <x:v>3</x:v>
      </x:c>
      <x:c r="I668" s="231" t="str">
        <x:v>3 — Significant</x:v>
      </x:c>
      <x:c r="J668" s="231" t="str">
        <x:v>Exceptional</x:v>
      </x:c>
      <x:c r="K668" s="231" t="str">
        <x:v>Uncommon</x:v>
      </x:c>
      <x:c r="L668" s="231" t="str">
        <x:v>Maybe</x:v>
      </x:c>
      <x:c r="M668" s="231" t="str">
        <x:v>Acts 16:14–15 | Apostolic period | Shared canon</x:v>
      </x:c>
      <x:c r="N668" s="231" t="str">
        <x:v>Lydia; Paul; Philippi</x:v>
      </x:c>
      <x:c r="O668" s="231" t="str">
        <x:v>Idea</x:v>
      </x:c>
      <x:c r="P668" s="231"/>
      <x:c r="Q668" s="231" t="str">
        <x:v>Deferred from the 100-card first-pass active set; reconsider in a later expansion/deep-catalog pass.</x:v>
      </x:c>
      <x:c r="R668" s="231"/>
      <x:c r="S668" s="231"/>
      <x:c r="T668" s="231"/>
      <x:c r="U668" s="205"/>
    </x:row>
    <x:row r="669" s="202" customFormat="1" ht="25.5" customHeight="1">
      <x:c r="A669" s="231" t="str">
        <x:v>Biblical Items</x:v>
      </x:c>
      <x:c r="B669" s="231" t="str">
        <x:v>BI-243</x:v>
      </x:c>
      <x:c r="C669" s="231" t="str">
        <x:v>Philippian Jailer's Lights</x:v>
      </x:c>
      <x:c r="D669" s="231" t="str">
        <x:v>Scripture</x:v>
      </x:c>
      <x:c r="E669" s="231" t="str">
        <x:v>Biblical Items — Shared Canon</x:v>
      </x:c>
      <x:c r="F669" s="231" t="str">
        <x:v>Light / Tool</x:v>
      </x:c>
      <x:c r="G669" s="231" t="str">
        <x:v>The jailer calls for lights before rushing into the prison after the earthquake.</x:v>
      </x:c>
      <x:c r="H669" s="231" t="n">
        <x:v>2</x:v>
      </x:c>
      <x:c r="I669" s="231" t="str">
        <x:v>2 — Supporting</x:v>
      </x:c>
      <x:c r="J669" s="231" t="str">
        <x:v>Medium</x:v>
      </x:c>
      <x:c r="K669" s="231" t="str">
        <x:v>Common</x:v>
      </x:c>
      <x:c r="L669" s="231" t="str">
        <x:v>No</x:v>
      </x:c>
      <x:c r="M669" s="231" t="str">
        <x:v>Acts 16:29 | Apostolic period | Shared canon</x:v>
      </x:c>
      <x:c r="N669" s="231" t="str">
        <x:v>Philippian Jailer; Paul; Silas</x:v>
      </x:c>
      <x:c r="O669" s="231" t="str">
        <x:v>Idea</x:v>
      </x:c>
      <x:c r="P669" s="231"/>
      <x:c r="Q669" s="231" t="str">
        <x:v>Deferred from the 100-card first-pass active set; reconsider in a later expansion/deep-catalog pass.</x:v>
      </x:c>
      <x:c r="R669" s="231"/>
      <x:c r="S669" s="231"/>
      <x:c r="T669" s="231"/>
      <x:c r="U669" s="205"/>
    </x:row>
    <x:row r="670" s="202" customFormat="1" ht="25.5" customHeight="1">
      <x:c r="A670" s="231" t="str">
        <x:v>Biblical Items</x:v>
      </x:c>
      <x:c r="B670" s="231" t="str">
        <x:v>BI-244</x:v>
      </x:c>
      <x:c r="C670" s="231" t="str">
        <x:v>Paul's Handkerchiefs and Aprons</x:v>
      </x:c>
      <x:c r="D670" s="231" t="str">
        <x:v>Scripture</x:v>
      </x:c>
      <x:c r="E670" s="231" t="str">
        <x:v>Biblical Items — Shared Canon</x:v>
      </x:c>
      <x:c r="F670" s="231" t="str">
        <x:v>Textile</x:v>
      </x:c>
      <x:c r="G670" s="231" t="str">
        <x:v>Objects that had touched Paul are associated with extraordinary healings during his ministry in Ephesus.</x:v>
      </x:c>
      <x:c r="H670" s="231" t="n">
        <x:v>3</x:v>
      </x:c>
      <x:c r="I670" s="231" t="str">
        <x:v>3 — Significant</x:v>
      </x:c>
      <x:c r="J670" s="231" t="str">
        <x:v>High</x:v>
      </x:c>
      <x:c r="K670" s="231" t="str">
        <x:v>Uncommon</x:v>
      </x:c>
      <x:c r="L670" s="231" t="str">
        <x:v>Maybe</x:v>
      </x:c>
      <x:c r="M670" s="231" t="str">
        <x:v>Acts 19:11–12 | Apostolic period | Shared canon</x:v>
      </x:c>
      <x:c r="N670" s="231" t="str">
        <x:v>Paul; Ephesus; Healings at Ephesus</x:v>
      </x:c>
      <x:c r="O670" s="231" t="str">
        <x:v>Idea</x:v>
      </x:c>
      <x:c r="P670" s="231"/>
      <x:c r="Q670" s="231" t="str">
        <x:v>Deferred from the 100-card first-pass active set; reconsider in a later expansion/deep-catalog pass.</x:v>
      </x:c>
      <x:c r="R670" s="231"/>
      <x:c r="S670" s="231"/>
      <x:c r="T670" s="231"/>
      <x:c r="U670" s="205"/>
    </x:row>
    <x:row r="671" s="202" customFormat="1" ht="25.5" customHeight="1">
      <x:c r="A671" s="231" t="str">
        <x:v>Biblical Items</x:v>
      </x:c>
      <x:c r="B671" s="231" t="str">
        <x:v>BI-245</x:v>
      </x:c>
      <x:c r="C671" s="231" t="str">
        <x:v>Ephesian Magic Books</x:v>
      </x:c>
      <x:c r="D671" s="231" t="str">
        <x:v>Scripture</x:v>
      </x:c>
      <x:c r="E671" s="231" t="str">
        <x:v>Biblical Items — Shared Canon</x:v>
      </x:c>
      <x:c r="F671" s="231" t="str">
        <x:v>Books / Scrolls</x:v>
      </x:c>
      <x:c r="G671" s="231" t="str">
        <x:v>Practitioners publicly burn costly magical texts after renouncing their former practices in Ephesus.</x:v>
      </x:c>
      <x:c r="H671" s="231" t="n">
        <x:v>4</x:v>
      </x:c>
      <x:c r="I671" s="231" t="str">
        <x:v>4 — Major</x:v>
      </x:c>
      <x:c r="J671" s="231" t="str">
        <x:v>Exceptional</x:v>
      </x:c>
      <x:c r="K671" s="231" t="str">
        <x:v>Rare</x:v>
      </x:c>
      <x:c r="L671" s="231" t="str">
        <x:v>Yes</x:v>
      </x:c>
      <x:c r="M671" s="231" t="str">
        <x:v>Acts 19:18–20 | Apostolic period | Shared canon</x:v>
      </x:c>
      <x:c r="N671" s="231" t="str">
        <x:v>Paul; Ephesus; Burning of Magic Books</x:v>
      </x:c>
      <x:c r="O671" s="231" t="str">
        <x:v>Idea</x:v>
      </x:c>
      <x:c r="P671" s="231"/>
      <x:c r="Q671" s="231" t="str">
        <x:v>Deferred from the 100-card first-pass active set; reconsider in a later expansion/deep-catalog pass.</x:v>
      </x:c>
      <x:c r="R671" s="231"/>
      <x:c r="S671" s="231"/>
      <x:c r="T671" s="231"/>
      <x:c r="U671" s="205"/>
    </x:row>
    <x:row r="672" s="202" customFormat="1" ht="25.5" customHeight="1">
      <x:c r="A672" s="231" t="str">
        <x:v>Biblical Items</x:v>
      </x:c>
      <x:c r="B672" s="231" t="str">
        <x:v>BI-246</x:v>
      </x:c>
      <x:c r="C672" s="231" t="str">
        <x:v>Silver Shrines of Artemis</x:v>
      </x:c>
      <x:c r="D672" s="231" t="str">
        <x:v>Scripture</x:v>
      </x:c>
      <x:c r="E672" s="231" t="str">
        <x:v>Biblical Items — Shared Canon</x:v>
      </x:c>
      <x:c r="F672" s="231" t="str">
        <x:v>Cult / Trade Object</x:v>
      </x:c>
      <x:c r="G672" s="231" t="str">
        <x:v>Miniature silver shrines tied to Artemis worship become the economic flashpoint in the Ephesian riot.</x:v>
      </x:c>
      <x:c r="H672" s="231" t="n">
        <x:v>3</x:v>
      </x:c>
      <x:c r="I672" s="231" t="str">
        <x:v>3 — Significant</x:v>
      </x:c>
      <x:c r="J672" s="231" t="str">
        <x:v>Exceptional</x:v>
      </x:c>
      <x:c r="K672" s="231" t="str">
        <x:v>Uncommon</x:v>
      </x:c>
      <x:c r="L672" s="231" t="str">
        <x:v>Maybe</x:v>
      </x:c>
      <x:c r="M672" s="231" t="str">
        <x:v>Acts 19:23–27 | Apostolic period | Shared canon</x:v>
      </x:c>
      <x:c r="N672" s="231" t="str">
        <x:v>Demetrius the Silversmith; Paul; Ephesus; Artemis</x:v>
      </x:c>
      <x:c r="O672" s="231" t="str">
        <x:v>Idea</x:v>
      </x:c>
      <x:c r="P672" s="231"/>
      <x:c r="Q672" s="231" t="str">
        <x:v>Deferred from the 100-card first-pass active set; reconsider in a later expansion/deep-catalog pass.</x:v>
      </x:c>
      <x:c r="R672" s="231"/>
      <x:c r="S672" s="231"/>
      <x:c r="T672" s="231"/>
      <x:c r="U672" s="205"/>
    </x:row>
    <x:row r="673" s="202" customFormat="1" ht="25.5" customHeight="1">
      <x:c r="A673" s="231" t="str">
        <x:v>Biblical Items</x:v>
      </x:c>
      <x:c r="B673" s="231" t="str">
        <x:v>BI-247</x:v>
      </x:c>
      <x:c r="C673" s="231" t="str">
        <x:v>Agabus's Belt</x:v>
      </x:c>
      <x:c r="D673" s="231" t="str">
        <x:v>Scripture</x:v>
      </x:c>
      <x:c r="E673" s="231" t="str">
        <x:v>Biblical Items — Shared Canon</x:v>
      </x:c>
      <x:c r="F673" s="231" t="str">
        <x:v>Garment / Prophetic Sign</x:v>
      </x:c>
      <x:c r="G673" s="231" t="str">
        <x:v>Agabus binds his own hands and feet with Paul's belt to dramatize the arrest awaiting Paul in Jerusalem.</x:v>
      </x:c>
      <x:c r="H673" s="231" t="n">
        <x:v>4</x:v>
      </x:c>
      <x:c r="I673" s="231" t="str">
        <x:v>4 — Major</x:v>
      </x:c>
      <x:c r="J673" s="231" t="str">
        <x:v>Exceptional</x:v>
      </x:c>
      <x:c r="K673" s="231" t="str">
        <x:v>Rare</x:v>
      </x:c>
      <x:c r="L673" s="231" t="str">
        <x:v>Yes</x:v>
      </x:c>
      <x:c r="M673" s="231" t="str">
        <x:v>Acts 21:10–14 | Apostolic period | Shared canon</x:v>
      </x:c>
      <x:c r="N673" s="231" t="str">
        <x:v>Agabus; Paul; Jerusalem</x:v>
      </x:c>
      <x:c r="O673" s="231" t="str">
        <x:v>Idea</x:v>
      </x:c>
      <x:c r="P673" s="231"/>
      <x:c r="Q673" s="231" t="str">
        <x:v>Deferred from the 100-card first-pass active set; reconsider in a later expansion/deep-catalog pass.</x:v>
      </x:c>
      <x:c r="R673" s="231"/>
      <x:c r="S673" s="231"/>
      <x:c r="T673" s="231"/>
      <x:c r="U673" s="205"/>
    </x:row>
    <x:row r="674" s="202" customFormat="1" ht="25.5" customHeight="1">
      <x:c r="A674" s="231" t="str">
        <x:v>Biblical Items</x:v>
      </x:c>
      <x:c r="B674" s="231" t="str">
        <x:v>BI-248</x:v>
      </x:c>
      <x:c r="C674" s="231" t="str">
        <x:v>Anchors of Paul's Shipwreck</x:v>
      </x:c>
      <x:c r="D674" s="231" t="str">
        <x:v>Scripture</x:v>
      </x:c>
      <x:c r="E674" s="231" t="str">
        <x:v>Biblical Items — Shared Canon</x:v>
      </x:c>
      <x:c r="F674" s="231" t="str">
        <x:v>Ship Equipment</x:v>
      </x:c>
      <x:c r="G674" s="231" t="str">
        <x:v>Sailors cast four anchors from the stern while trying to survive the storm before the shipwreck on Malta.</x:v>
      </x:c>
      <x:c r="H674" s="231" t="n">
        <x:v>3</x:v>
      </x:c>
      <x:c r="I674" s="231" t="str">
        <x:v>3 — Significant</x:v>
      </x:c>
      <x:c r="J674" s="231" t="str">
        <x:v>Exceptional</x:v>
      </x:c>
      <x:c r="K674" s="231" t="str">
        <x:v>Uncommon</x:v>
      </x:c>
      <x:c r="L674" s="231" t="str">
        <x:v>Maybe</x:v>
      </x:c>
      <x:c r="M674" s="231" t="str">
        <x:v>Acts 27:29–30, 40 | Apostolic period | Shared canon</x:v>
      </x:c>
      <x:c r="N674" s="231" t="str">
        <x:v>Paul; Shipwreck; Malta</x:v>
      </x:c>
      <x:c r="O674" s="231" t="str">
        <x:v>Idea</x:v>
      </x:c>
      <x:c r="P674" s="231"/>
      <x:c r="Q674" s="231" t="str">
        <x:v>Deferred from the 100-card first-pass active set; reconsider in a later expansion/deep-catalog pass.</x:v>
      </x:c>
      <x:c r="R674" s="231"/>
      <x:c r="S674" s="231"/>
      <x:c r="T674" s="231"/>
      <x:c r="U674" s="205"/>
    </x:row>
    <x:row r="675" s="202" customFormat="1" ht="25.5" customHeight="1">
      <x:c r="A675" s="231" t="str">
        <x:v>Biblical Items</x:v>
      </x:c>
      <x:c r="B675" s="231" t="str">
        <x:v>BI-249</x:v>
      </x:c>
      <x:c r="C675" s="231" t="str">
        <x:v>Planks from Paul's Shipwreck</x:v>
      </x:c>
      <x:c r="D675" s="231" t="str">
        <x:v>Scripture</x:v>
      </x:c>
      <x:c r="E675" s="231" t="str">
        <x:v>Biblical Items — Shared Canon</x:v>
      </x:c>
      <x:c r="F675" s="231" t="str">
        <x:v>Ship Material</x:v>
      </x:c>
      <x:c r="G675" s="231" t="str">
        <x:v>Broken pieces of the wrecked ship help some passengers reach shore safely after the vessel runs aground.</x:v>
      </x:c>
      <x:c r="H675" s="231" t="n">
        <x:v>2</x:v>
      </x:c>
      <x:c r="I675" s="231" t="str">
        <x:v>2 — Supporting</x:v>
      </x:c>
      <x:c r="J675" s="231" t="str">
        <x:v>High</x:v>
      </x:c>
      <x:c r="K675" s="231" t="str">
        <x:v>Common</x:v>
      </x:c>
      <x:c r="L675" s="231" t="str">
        <x:v>No</x:v>
      </x:c>
      <x:c r="M675" s="231" t="str">
        <x:v>Acts 27:41–44 | Apostolic period | Shared canon</x:v>
      </x:c>
      <x:c r="N675" s="231" t="str">
        <x:v>Paul; Shipwreck; Malta</x:v>
      </x:c>
      <x:c r="O675" s="231" t="str">
        <x:v>Idea</x:v>
      </x:c>
      <x:c r="P675" s="231"/>
      <x:c r="Q675" s="231" t="str">
        <x:v>Deferred from the 100-card first-pass active set; reconsider in a later expansion/deep-catalog pass.</x:v>
      </x:c>
      <x:c r="R675" s="231"/>
      <x:c r="S675" s="231"/>
      <x:c r="T675" s="231"/>
      <x:c r="U675" s="205"/>
    </x:row>
    <x:row r="676" s="202" customFormat="1" ht="25.5" customHeight="1">
      <x:c r="A676" s="231" t="str">
        <x:v>Doctrine &amp; Teachings</x:v>
      </x:c>
      <x:c r="B676" s="231" t="str">
        <x:v>DTX-001</x:v>
      </x:c>
      <x:c r="C676" s="231" t="str">
        <x:v>The People of God</x:v>
      </x:c>
      <x:c r="D676" s="231" t="str">
        <x:v>Core</x:v>
      </x:c>
      <x:c r="E676" s="231" t="str">
        <x:v>Doctrine &amp; Teachings — Shared Nicene Core</x:v>
      </x:c>
      <x:c r="F676" s="231" t="str">
        <x:v>Doctrine</x:v>
      </x:c>
      <x:c r="G676" s="231" t="str">
        <x:v>Traces God's formation of a covenant people called to belong to him and bear witness among the nations.</x:v>
      </x:c>
      <x:c r="H676" s="231" t="n">
        <x:v>4</x:v>
      </x:c>
      <x:c r="I676" s="231" t="str">
        <x:v>4 — Major</x:v>
      </x:c>
      <x:c r="J676" s="231" t="str">
        <x:v>High</x:v>
      </x:c>
      <x:c r="K676" s="231" t="str">
        <x:v>Rare</x:v>
      </x:c>
      <x:c r="L676" s="231" t="str">
        <x:v>Maybe</x:v>
      </x:c>
      <x:c r="M676" s="231" t="str">
        <x:v>Exodus 19:5–6; 1 Peter 2:9–10 | Shared Nicene core</x:v>
      </x:c>
      <x:c r="N676" s="231" t="str">
        <x:v>Covenant; Church; Mission</x:v>
      </x:c>
      <x:c r="O676" s="231" t="str">
        <x:v>Idea</x:v>
      </x:c>
      <x:c r="P676" s="231"/>
      <x:c r="Q676" s="231" t="str">
        <x:v>Deferred from the 100-card first-pass active set; reconsider in a later expansion/deep-catalog pass.</x:v>
      </x:c>
      <x:c r="R676" s="231"/>
      <x:c r="S676" s="231"/>
      <x:c r="T676" s="231"/>
      <x:c r="U676" s="205"/>
    </x:row>
    <x:row r="677" s="202" customFormat="1" ht="25.5" customHeight="1">
      <x:c r="A677" s="231" t="str">
        <x:v>Doctrine &amp; Teachings</x:v>
      </x:c>
      <x:c r="B677" s="231" t="str">
        <x:v>DTX-002</x:v>
      </x:c>
      <x:c r="C677" s="231" t="str">
        <x:v>The Church as God's Temple</x:v>
      </x:c>
      <x:c r="D677" s="231" t="str">
        <x:v>Core</x:v>
      </x:c>
      <x:c r="E677" s="231" t="str">
        <x:v>Doctrine &amp; Teachings — Shared Nicene Core</x:v>
      </x:c>
      <x:c r="F677" s="231" t="str">
        <x:v>Doctrine</x:v>
      </x:c>
      <x:c r="G677" s="231" t="str">
        <x:v>Describes the gathered people of God as a Spirit-indwelt temple built together in Christ.</x:v>
      </x:c>
      <x:c r="H677" s="231" t="n">
        <x:v>4</x:v>
      </x:c>
      <x:c r="I677" s="231" t="str">
        <x:v>4 — Major</x:v>
      </x:c>
      <x:c r="J677" s="231" t="str">
        <x:v>Exceptional</x:v>
      </x:c>
      <x:c r="K677" s="231" t="str">
        <x:v>Rare</x:v>
      </x:c>
      <x:c r="L677" s="231" t="str">
        <x:v>Maybe</x:v>
      </x:c>
      <x:c r="M677" s="231" t="str">
        <x:v>1 Corinthians 3:16–17; Ephesians 2:19–22; 1 Peter 2:4–5 | Shared Nicene core</x:v>
      </x:c>
      <x:c r="N677" s="231" t="str">
        <x:v>Holy Spirit; Church as Body of Christ; Temple</x:v>
      </x:c>
      <x:c r="O677" s="231" t="str">
        <x:v>Idea</x:v>
      </x:c>
      <x:c r="P677" s="231"/>
      <x:c r="Q677" s="231" t="str">
        <x:v>Deferred from the 100-card first-pass active set; reconsider in a later expansion/deep-catalog pass.</x:v>
      </x:c>
      <x:c r="R677" s="231"/>
      <x:c r="S677" s="231"/>
      <x:c r="T677" s="231"/>
      <x:c r="U677" s="205"/>
    </x:row>
    <x:row r="678" s="202" customFormat="1" ht="25.5" customHeight="1">
      <x:c r="A678" s="231" t="str">
        <x:v>Doctrine &amp; Teachings</x:v>
      </x:c>
      <x:c r="B678" s="231" t="str">
        <x:v>DTX-003</x:v>
      </x:c>
      <x:c r="C678" s="231" t="str">
        <x:v>Fasting</x:v>
      </x:c>
      <x:c r="D678" s="231" t="str">
        <x:v>Core</x:v>
      </x:c>
      <x:c r="E678" s="231" t="str">
        <x:v>Doctrine &amp; Teachings — Shared Nicene Core</x:v>
      </x:c>
      <x:c r="F678" s="231" t="str">
        <x:v>Practice / Teaching</x:v>
      </x:c>
      <x:c r="G678" s="231" t="str">
        <x:v>Shows fasting as a biblical practice of focused prayer, repentance, mourning, and seeking God rather than public display.</x:v>
      </x:c>
      <x:c r="H678" s="231" t="n">
        <x:v>3</x:v>
      </x:c>
      <x:c r="I678" s="231" t="str">
        <x:v>3 — Significant</x:v>
      </x:c>
      <x:c r="J678" s="231" t="str">
        <x:v>High</x:v>
      </x:c>
      <x:c r="K678" s="231" t="str">
        <x:v>Uncommon</x:v>
      </x:c>
      <x:c r="L678" s="231" t="str">
        <x:v>Maybe</x:v>
      </x:c>
      <x:c r="M678" s="231" t="str">
        <x:v>Matthew 6:16–18; Acts 13:2–3; Joel 2:12 | Shared Nicene core</x:v>
      </x:c>
      <x:c r="N678" s="231" t="str">
        <x:v>Prayer; Repentance; Giving in Secret</x:v>
      </x:c>
      <x:c r="O678" s="231" t="str">
        <x:v>Idea</x:v>
      </x:c>
      <x:c r="P678" s="231"/>
      <x:c r="Q678" s="231" t="str">
        <x:v>Deferred from the 100-card first-pass active set; reconsider in a later expansion/deep-catalog pass.</x:v>
      </x:c>
      <x:c r="R678" s="231"/>
      <x:c r="S678" s="231"/>
      <x:c r="T678" s="231"/>
      <x:c r="U678" s="205"/>
    </x:row>
    <x:row r="679" s="202" customFormat="1" ht="25.5" customHeight="1">
      <x:c r="A679" s="231" t="str">
        <x:v>Doctrine &amp; Teachings</x:v>
      </x:c>
      <x:c r="B679" s="231" t="str">
        <x:v>DTX-004</x:v>
      </x:c>
      <x:c r="C679" s="231" t="str">
        <x:v>Hospitality</x:v>
      </x:c>
      <x:c r="D679" s="231" t="str">
        <x:v>Core</x:v>
      </x:c>
      <x:c r="E679" s="231" t="str">
        <x:v>Doctrine &amp; Teachings — Shared Nicene Core</x:v>
      </x:c>
      <x:c r="F679" s="231" t="str">
        <x:v>Practice / Virtue</x:v>
      </x:c>
      <x:c r="G679" s="231" t="str">
        <x:v>Teaches welcoming strangers, travelers, neighbors, and fellow believers with generosity and care.</x:v>
      </x:c>
      <x:c r="H679" s="231" t="n">
        <x:v>3</x:v>
      </x:c>
      <x:c r="I679" s="231" t="str">
        <x:v>3 — Significant</x:v>
      </x:c>
      <x:c r="J679" s="231" t="str">
        <x:v>High</x:v>
      </x:c>
      <x:c r="K679" s="231" t="str">
        <x:v>Uncommon</x:v>
      </x:c>
      <x:c r="L679" s="231" t="str">
        <x:v>Maybe</x:v>
      </x:c>
      <x:c r="M679" s="231" t="str">
        <x:v>Romans 12:13; Hebrews 13:2; 1 Peter 4:9 | Shared Nicene core</x:v>
      </x:c>
      <x:c r="N679" s="231" t="str">
        <x:v>Love of Neighbor; Fellowship; Generous Giving</x:v>
      </x:c>
      <x:c r="O679" s="231" t="str">
        <x:v>Idea</x:v>
      </x:c>
      <x:c r="P679" s="231"/>
      <x:c r="Q679" s="231" t="str">
        <x:v>Deferred from the 100-card first-pass active set; reconsider in a later expansion/deep-catalog pass.</x:v>
      </x:c>
      <x:c r="R679" s="231"/>
      <x:c r="S679" s="231"/>
      <x:c r="T679" s="231"/>
      <x:c r="U679" s="205"/>
    </x:row>
    <x:row r="680" s="202" customFormat="1" ht="25.5" customHeight="1">
      <x:c r="A680" s="231" t="str">
        <x:v>Doctrine &amp; Teachings</x:v>
      </x:c>
      <x:c r="B680" s="231" t="str">
        <x:v>DTX-005</x:v>
      </x:c>
      <x:c r="C680" s="231" t="str">
        <x:v>Work and Vocation</x:v>
      </x:c>
      <x:c r="D680" s="231" t="str">
        <x:v>Core</x:v>
      </x:c>
      <x:c r="E680" s="231" t="str">
        <x:v>Doctrine &amp; Teachings — Shared Nicene Core</x:v>
      </x:c>
      <x:c r="F680" s="231" t="str">
        <x:v>Teaching</x:v>
      </x:c>
      <x:c r="G680" s="231" t="str">
        <x:v>Presents ordinary labor as meaningful service when done faithfully and for God's glory.</x:v>
      </x:c>
      <x:c r="H680" s="231" t="n">
        <x:v>3</x:v>
      </x:c>
      <x:c r="I680" s="231" t="str">
        <x:v>3 — Significant</x:v>
      </x:c>
      <x:c r="J680" s="231" t="str">
        <x:v>High</x:v>
      </x:c>
      <x:c r="K680" s="231" t="str">
        <x:v>Uncommon</x:v>
      </x:c>
      <x:c r="L680" s="231" t="str">
        <x:v>No</x:v>
      </x:c>
      <x:c r="M680" s="231" t="str">
        <x:v>Genesis 2:15; Colossians 3:23–24; 1 Thessalonians 4:11–12 | Shared Nicene core</x:v>
      </x:c>
      <x:c r="N680" s="231" t="str">
        <x:v>Stewardship; Service; Rest</x:v>
      </x:c>
      <x:c r="O680" s="231" t="str">
        <x:v>Idea</x:v>
      </x:c>
      <x:c r="P680" s="231"/>
      <x:c r="Q680" s="231" t="str">
        <x:v>Deferred from the 100-card first-pass active set; reconsider in a later expansion/deep-catalog pass.</x:v>
      </x:c>
      <x:c r="R680" s="231"/>
      <x:c r="S680" s="231"/>
      <x:c r="T680" s="231"/>
      <x:c r="U680" s="205"/>
    </x:row>
    <x:row r="681" s="202" customFormat="1" ht="38.25" customHeight="1">
      <x:c r="A681" s="231" t="str">
        <x:v>Doctrine &amp; Teachings</x:v>
      </x:c>
      <x:c r="B681" s="231" t="str">
        <x:v>DTX-006</x:v>
      </x:c>
      <x:c r="C681" s="231" t="str">
        <x:v>Family and Household Faithfulness</x:v>
      </x:c>
      <x:c r="D681" s="231" t="str">
        <x:v>Core</x:v>
      </x:c>
      <x:c r="E681" s="231" t="str">
        <x:v>Doctrine &amp; Teachings — Shared Nicene Core</x:v>
      </x:c>
      <x:c r="F681" s="231" t="str">
        <x:v>Teaching</x:v>
      </x:c>
      <x:c r="G681" s="231" t="str">
        <x:v>Collects biblical instruction about honoring parents, caring for family, and forming households in faith and love.</x:v>
      </x:c>
      <x:c r="H681" s="231" t="n">
        <x:v>3</x:v>
      </x:c>
      <x:c r="I681" s="231" t="str">
        <x:v>3 — Significant</x:v>
      </x:c>
      <x:c r="J681" s="231" t="str">
        <x:v>High</x:v>
      </x:c>
      <x:c r="K681" s="231" t="str">
        <x:v>Uncommon</x:v>
      </x:c>
      <x:c r="L681" s="231" t="str">
        <x:v>No</x:v>
      </x:c>
      <x:c r="M681" s="231" t="str">
        <x:v>Exodus 20:12; Ephesians 6:1–4; 1 Timothy 5:8 | Shared Nicene core</x:v>
      </x:c>
      <x:c r="N681" s="231" t="str">
        <x:v>Marriage; Love of Neighbor; Discipleship</x:v>
      </x:c>
      <x:c r="O681" s="231" t="str">
        <x:v>Idea</x:v>
      </x:c>
      <x:c r="P681" s="231"/>
      <x:c r="Q681" s="231" t="str">
        <x:v>Deferred from the 100-card first-pass active set; reconsider in a later expansion/deep-catalog pass.</x:v>
      </x:c>
      <x:c r="R681" s="231"/>
      <x:c r="S681" s="231"/>
      <x:c r="T681" s="231"/>
      <x:c r="U681" s="205"/>
    </x:row>
    <x:row r="682" s="202" customFormat="1" ht="25.5" customHeight="1">
      <x:c r="A682" s="231" t="str">
        <x:v>Doctrine &amp; Teachings</x:v>
      </x:c>
      <x:c r="B682" s="231" t="str">
        <x:v>DTX-007</x:v>
      </x:c>
      <x:c r="C682" s="231" t="str">
        <x:v>Contentment</x:v>
      </x:c>
      <x:c r="D682" s="231" t="str">
        <x:v>Core</x:v>
      </x:c>
      <x:c r="E682" s="231" t="str">
        <x:v>Doctrine &amp; Teachings — Shared Nicene Core</x:v>
      </x:c>
      <x:c r="F682" s="231" t="str">
        <x:v>Virtue</x:v>
      </x:c>
      <x:c r="G682" s="231" t="str">
        <x:v>Teaches freedom from restless comparison and dependence on possessions for security.</x:v>
      </x:c>
      <x:c r="H682" s="231" t="n">
        <x:v>3</x:v>
      </x:c>
      <x:c r="I682" s="231" t="str">
        <x:v>3 — Significant</x:v>
      </x:c>
      <x:c r="J682" s="231" t="str">
        <x:v>High</x:v>
      </x:c>
      <x:c r="K682" s="231" t="str">
        <x:v>Uncommon</x:v>
      </x:c>
      <x:c r="L682" s="231" t="str">
        <x:v>No</x:v>
      </x:c>
      <x:c r="M682" s="231" t="str">
        <x:v>Philippians 4:11–13; 1 Timothy 6:6–8; Hebrews 13:5 | Shared Nicene core</x:v>
      </x:c>
      <x:c r="N682" s="231" t="str">
        <x:v>Treasure in Heaven; Freedom from Greed; Christian Hope</x:v>
      </x:c>
      <x:c r="O682" s="231" t="str">
        <x:v>Idea</x:v>
      </x:c>
      <x:c r="P682" s="231"/>
      <x:c r="Q682" s="231" t="str">
        <x:v>Deferred from the 100-card first-pass active set; reconsider in a later expansion/deep-catalog pass.</x:v>
      </x:c>
      <x:c r="R682" s="231"/>
      <x:c r="S682" s="231"/>
      <x:c r="T682" s="231"/>
      <x:c r="U682" s="205"/>
    </x:row>
    <x:row r="683" s="202" customFormat="1" ht="25.5" customHeight="1">
      <x:c r="A683" s="231" t="str">
        <x:v>Doctrine &amp; Teachings</x:v>
      </x:c>
      <x:c r="B683" s="231" t="str">
        <x:v>DTX-008</x:v>
      </x:c>
      <x:c r="C683" s="231" t="str">
        <x:v>Ask, Seek, Knock</x:v>
      </x:c>
      <x:c r="D683" s="231" t="str">
        <x:v>Core</x:v>
      </x:c>
      <x:c r="E683" s="231" t="str">
        <x:v>Doctrine &amp; Teachings — Shared Nicene Core</x:v>
      </x:c>
      <x:c r="F683" s="231" t="str">
        <x:v>Teaching</x:v>
      </x:c>
      <x:c r="G683" s="231" t="str">
        <x:v>Encourages persistent prayer and confidence in the Father's goodness.</x:v>
      </x:c>
      <x:c r="H683" s="231" t="n">
        <x:v>3</x:v>
      </x:c>
      <x:c r="I683" s="231" t="str">
        <x:v>3 — Significant</x:v>
      </x:c>
      <x:c r="J683" s="231" t="str">
        <x:v>High</x:v>
      </x:c>
      <x:c r="K683" s="231" t="str">
        <x:v>Uncommon</x:v>
      </x:c>
      <x:c r="L683" s="231" t="str">
        <x:v>Maybe</x:v>
      </x:c>
      <x:c r="M683" s="231" t="str">
        <x:v>Matthew 7:7–11; Luke 11:9–13 | Shared Nicene core</x:v>
      </x:c>
      <x:c r="N683" s="231" t="str">
        <x:v>Prayer; Faith; Providence</x:v>
      </x:c>
      <x:c r="O683" s="231" t="str">
        <x:v>Idea</x:v>
      </x:c>
      <x:c r="P683" s="231"/>
      <x:c r="Q683" s="231" t="str">
        <x:v>Deferred from the 100-card first-pass active set; reconsider in a later expansion/deep-catalog pass.</x:v>
      </x:c>
      <x:c r="R683" s="231"/>
      <x:c r="S683" s="231"/>
      <x:c r="T683" s="231"/>
      <x:c r="U683" s="205"/>
    </x:row>
    <x:row r="684" s="202" customFormat="1" ht="25.5" customHeight="1">
      <x:c r="A684" s="231" t="str">
        <x:v>Doctrine &amp; Teachings</x:v>
      </x:c>
      <x:c r="B684" s="231" t="str">
        <x:v>DTX-009</x:v>
      </x:c>
      <x:c r="C684" s="231" t="str">
        <x:v>The Narrow Way</x:v>
      </x:c>
      <x:c r="D684" s="231" t="str">
        <x:v>Core</x:v>
      </x:c>
      <x:c r="E684" s="231" t="str">
        <x:v>Doctrine &amp; Teachings — Shared Nicene Core</x:v>
      </x:c>
      <x:c r="F684" s="231" t="str">
        <x:v>Teaching</x:v>
      </x:c>
      <x:c r="G684" s="231" t="str">
        <x:v>Jesus contrasts the broad road to destruction with the demanding way that leads to life.</x:v>
      </x:c>
      <x:c r="H684" s="231" t="n">
        <x:v>4</x:v>
      </x:c>
      <x:c r="I684" s="231" t="str">
        <x:v>4 — Major</x:v>
      </x:c>
      <x:c r="J684" s="231" t="str">
        <x:v>Exceptional</x:v>
      </x:c>
      <x:c r="K684" s="231" t="str">
        <x:v>Rare</x:v>
      </x:c>
      <x:c r="L684" s="231" t="str">
        <x:v>Maybe</x:v>
      </x:c>
      <x:c r="M684" s="231" t="str">
        <x:v>Matthew 7:13–14 | Shared Nicene core</x:v>
      </x:c>
      <x:c r="N684" s="231" t="str">
        <x:v>Discipleship; Perseverance; Final Judgment</x:v>
      </x:c>
      <x:c r="O684" s="231" t="str">
        <x:v>Idea</x:v>
      </x:c>
      <x:c r="P684" s="231"/>
      <x:c r="Q684" s="231" t="str">
        <x:v>Deferred from the 100-card first-pass active set; reconsider in a later expansion/deep-catalog pass.</x:v>
      </x:c>
      <x:c r="R684" s="231"/>
      <x:c r="S684" s="231"/>
      <x:c r="T684" s="231"/>
      <x:c r="U684" s="205"/>
    </x:row>
    <x:row r="685" s="202" customFormat="1" ht="38.25" customHeight="1">
      <x:c r="A685" s="231" t="str">
        <x:v>Doctrine &amp; Teachings</x:v>
      </x:c>
      <x:c r="B685" s="231" t="str">
        <x:v>DTX-010</x:v>
      </x:c>
      <x:c r="C685" s="231" t="str">
        <x:v>Rest</x:v>
      </x:c>
      <x:c r="D685" s="231" t="str">
        <x:v>Core</x:v>
      </x:c>
      <x:c r="E685" s="231" t="str">
        <x:v>Doctrine &amp; Teachings — Shared Nicene Core</x:v>
      </x:c>
      <x:c r="F685" s="231" t="str">
        <x:v>Teaching</x:v>
      </x:c>
      <x:c r="G685" s="231" t="str">
        <x:v>Presents rest as a gift woven into creation and as a biblical image of trust, worship, and final hope.</x:v>
      </x:c>
      <x:c r="H685" s="231" t="n">
        <x:v>3</x:v>
      </x:c>
      <x:c r="I685" s="231" t="str">
        <x:v>3 — Significant</x:v>
      </x:c>
      <x:c r="J685" s="231" t="str">
        <x:v>Exceptional</x:v>
      </x:c>
      <x:c r="K685" s="231" t="str">
        <x:v>Uncommon</x:v>
      </x:c>
      <x:c r="L685" s="231" t="str">
        <x:v>Maybe</x:v>
      </x:c>
      <x:c r="M685" s="231" t="str">
        <x:v>Genesis 2:2–3; Matthew 11:28–30; Hebrews 4:9–11 | Shared Nicene core</x:v>
      </x:c>
      <x:c r="N685" s="231" t="str">
        <x:v>Sabbath; God as Creator; Christian Hope</x:v>
      </x:c>
      <x:c r="O685" s="231" t="str">
        <x:v>Idea</x:v>
      </x:c>
      <x:c r="P685" s="231"/>
      <x:c r="Q685" s="231" t="str">
        <x:v>Deferred from the 100-card first-pass active set; reconsider in a later expansion/deep-catalog pass.</x:v>
      </x:c>
      <x:c r="R685" s="231"/>
      <x:c r="S685" s="231"/>
      <x:c r="T685" s="231"/>
      <x:c r="U685" s="205"/>
    </x:row>
    <x:row r="686" s="202" customFormat="1" ht="25.5" customHeight="1">
      <x:c r="A686" s="231" t="str">
        <x:v>Doctrine &amp; Teachings</x:v>
      </x:c>
      <x:c r="B686" s="231" t="str">
        <x:v>DTX-011</x:v>
      </x:c>
      <x:c r="C686" s="231" t="str">
        <x:v>Thanksgiving</x:v>
      </x:c>
      <x:c r="D686" s="231" t="str">
        <x:v>Core</x:v>
      </x:c>
      <x:c r="E686" s="231" t="str">
        <x:v>Doctrine &amp; Teachings — Shared Nicene Core</x:v>
      </x:c>
      <x:c r="F686" s="231" t="str">
        <x:v>Practice / Virtue</x:v>
      </x:c>
      <x:c r="G686" s="231" t="str">
        <x:v>Calls believers to gratitude in worship, prayer, community, and ordinary life.</x:v>
      </x:c>
      <x:c r="H686" s="231" t="n">
        <x:v>3</x:v>
      </x:c>
      <x:c r="I686" s="231" t="str">
        <x:v>3 — Significant</x:v>
      </x:c>
      <x:c r="J686" s="231" t="str">
        <x:v>High</x:v>
      </x:c>
      <x:c r="K686" s="231" t="str">
        <x:v>Uncommon</x:v>
      </x:c>
      <x:c r="L686" s="231" t="str">
        <x:v>No</x:v>
      </x:c>
      <x:c r="M686" s="231" t="str">
        <x:v>Psalm 100; Philippians 4:6; 1 Thessalonians 5:18 | Shared Nicene core</x:v>
      </x:c>
      <x:c r="N686" s="231" t="str">
        <x:v>Prayer; Worship; Joy</x:v>
      </x:c>
      <x:c r="O686" s="231" t="str">
        <x:v>Idea</x:v>
      </x:c>
      <x:c r="P686" s="231"/>
      <x:c r="Q686" s="231" t="str">
        <x:v>Deferred from the 100-card first-pass active set; reconsider in a later expansion/deep-catalog pass.</x:v>
      </x:c>
      <x:c r="R686" s="231"/>
      <x:c r="S686" s="231"/>
      <x:c r="T686" s="231"/>
      <x:c r="U686" s="205"/>
    </x:row>
    <x:row r="687" s="202" customFormat="1" ht="25.5" customHeight="1">
      <x:c r="A687" s="231" t="str">
        <x:v>Doctrine &amp; Teachings</x:v>
      </x:c>
      <x:c r="B687" s="231" t="str">
        <x:v>DTX-012</x:v>
      </x:c>
      <x:c r="C687" s="231" t="str">
        <x:v>Intercession</x:v>
      </x:c>
      <x:c r="D687" s="231" t="str">
        <x:v>Core</x:v>
      </x:c>
      <x:c r="E687" s="231" t="str">
        <x:v>Doctrine &amp; Teachings — Shared Nicene Core</x:v>
      </x:c>
      <x:c r="F687" s="231" t="str">
        <x:v>Practice / Teaching</x:v>
      </x:c>
      <x:c r="G687" s="231" t="str">
        <x:v>Teaches Christians to pray for other people, communities, leaders, enemies, and the Church.</x:v>
      </x:c>
      <x:c r="H687" s="231" t="n">
        <x:v>3</x:v>
      </x:c>
      <x:c r="I687" s="231" t="str">
        <x:v>3 — Significant</x:v>
      </x:c>
      <x:c r="J687" s="231" t="str">
        <x:v>High</x:v>
      </x:c>
      <x:c r="K687" s="231" t="str">
        <x:v>Uncommon</x:v>
      </x:c>
      <x:c r="L687" s="231" t="str">
        <x:v>No</x:v>
      </x:c>
      <x:c r="M687" s="231" t="str">
        <x:v>1 Timothy 2:1–4; James 5:16; Matthew 5:44 | Shared Nicene core</x:v>
      </x:c>
      <x:c r="N687" s="231" t="str">
        <x:v>Prayer; Love of Enemies; Fellowship</x:v>
      </x:c>
      <x:c r="O687" s="231" t="str">
        <x:v>Idea</x:v>
      </x:c>
      <x:c r="P687" s="231"/>
      <x:c r="Q687" s="231" t="str">
        <x:v>Deferred from the 100-card first-pass active set; reconsider in a later expansion/deep-catalog pass.</x:v>
      </x:c>
      <x:c r="R687" s="231"/>
      <x:c r="S687" s="231"/>
      <x:c r="T687" s="231"/>
      <x:c r="U687" s="205"/>
    </x:row>
    <x:row r="688" s="202" customFormat="1" ht="25.5" customHeight="1">
      <x:c r="A688" s="231" t="str">
        <x:v>Early Church History</x:v>
      </x:c>
      <x:c r="B688" s="231" t="str">
        <x:v>ECHX-001</x:v>
      </x:c>
      <x:c r="C688" s="231" t="str">
        <x:v>Epistle of Barnabas</x:v>
      </x:c>
      <x:c r="D688" s="231" t="str">
        <x:v>Church History</x:v>
      </x:c>
      <x:c r="E688" s="231" t="str">
        <x:v>Early Church History — ca. AD 64–451</x:v>
      </x:c>
      <x:c r="F688" s="231" t="str">
        <x:v>Text</x:v>
      </x:c>
      <x:c r="G688" s="231" t="str">
        <x:v>An early Christian work interprets Israel's Scriptures through a strongly Christological and allegorical lens.</x:v>
      </x:c>
      <x:c r="H688" s="231" t="n">
        <x:v>3</x:v>
      </x:c>
      <x:c r="I688" s="231" t="str">
        <x:v>3 — Significant</x:v>
      </x:c>
      <x:c r="J688" s="231" t="str">
        <x:v>High</x:v>
      </x:c>
      <x:c r="K688" s="231" t="str">
        <x:v>Uncommon</x:v>
      </x:c>
      <x:c r="L688" s="231" t="str">
        <x:v>No</x:v>
      </x:c>
      <x:c r="M688" s="231" t="str">
        <x:v>Late 1st–2nd century | Eastern Mediterranean | Apostolic Fathers</x:v>
      </x:c>
      <x:c r="N688" s="231" t="str">
        <x:v>Old Testament Interpretation; Apostolic Fathers</x:v>
      </x:c>
      <x:c r="O688" s="231" t="str">
        <x:v>Idea</x:v>
      </x:c>
      <x:c r="P688" s="231" t="str">
        <x:v>Authorship by the New Testament Barnabas is not accepted by modern scholarship.</x:v>
      </x:c>
      <x:c r="Q688" s="231" t="str">
        <x:v>Deferred from the 100-card first-pass active set; reconsider in a later expansion/deep-catalog pass.</x:v>
      </x:c>
      <x:c r="R688" s="231" t="str">
        <x:v>https://www.newadvent.org/cathen/01637a.htm</x:v>
      </x:c>
      <x:c r="S688" s="231"/>
      <x:c r="T688" s="231"/>
      <x:c r="U688" s="205"/>
    </x:row>
    <x:row r="689" s="202" customFormat="1" ht="25.5" customHeight="1">
      <x:c r="A689" s="231" t="str">
        <x:v>Early Church History</x:v>
      </x:c>
      <x:c r="B689" s="231" t="str">
        <x:v>ECHX-002</x:v>
      </x:c>
      <x:c r="C689" s="231" t="str">
        <x:v>Acts of the Scillitan Martyrs</x:v>
      </x:c>
      <x:c r="D689" s="231" t="str">
        <x:v>Church History</x:v>
      </x:c>
      <x:c r="E689" s="231" t="str">
        <x:v>Early Church History — ca. AD 64–451</x:v>
      </x:c>
      <x:c r="F689" s="231" t="str">
        <x:v>Text</x:v>
      </x:c>
      <x:c r="G689" s="231" t="str">
        <x:v>A concise court record preserves the interrogation and execution of twelve North African Christians.</x:v>
      </x:c>
      <x:c r="H689" s="231" t="n">
        <x:v>3</x:v>
      </x:c>
      <x:c r="I689" s="231" t="str">
        <x:v>3 — Significant</x:v>
      </x:c>
      <x:c r="J689" s="231" t="str">
        <x:v>High</x:v>
      </x:c>
      <x:c r="K689" s="231" t="str">
        <x:v>Uncommon</x:v>
      </x:c>
      <x:c r="L689" s="231" t="str">
        <x:v>Maybe</x:v>
      </x:c>
      <x:c r="M689" s="231" t="str">
        <x:v>AD 180 | Carthage</x:v>
      </x:c>
      <x:c r="N689" s="231" t="str">
        <x:v>Scillitan Martyrs; Latin Christianity</x:v>
      </x:c>
      <x:c r="O689" s="231" t="str">
        <x:v>Idea</x:v>
      </x:c>
      <x:c r="P689" s="231"/>
      <x:c r="Q689" s="231" t="str">
        <x:v>Deferred from the 100-card first-pass active set; reconsider in a later expansion/deep-catalog pass.</x:v>
      </x:c>
      <x:c r="R689" s="231" t="str">
        <x:v>https://www.cambridge.org/core/books/abs/cambridge-history-of-christianity/persecutions-genesis-and-legacy/BFAE91A76E050ADB1C0FB6D1720FEC31</x:v>
      </x:c>
      <x:c r="S689" s="231"/>
      <x:c r="T689" s="231"/>
      <x:c r="U689" s="205"/>
    </x:row>
    <x:row r="690" s="202" customFormat="1" ht="25.5" customHeight="1">
      <x:c r="A690" s="231" t="str">
        <x:v>Early Church History</x:v>
      </x:c>
      <x:c r="B690" s="231" t="str">
        <x:v>ECHX-003</x:v>
      </x:c>
      <x:c r="C690" s="231" t="str">
        <x:v>Public Baptisteries</x:v>
      </x:c>
      <x:c r="D690" s="231" t="str">
        <x:v>Church History</x:v>
      </x:c>
      <x:c r="E690" s="231" t="str">
        <x:v>Early Church History — ca. AD 64–451</x:v>
      </x:c>
      <x:c r="F690" s="231" t="str">
        <x:v>Architecture / Practice</x:v>
      </x:c>
      <x:c r="G690" s="231" t="str">
        <x:v>As Christian worship became public, dedicated baptisteries made initiation a prominent architectural and communal event.</x:v>
      </x:c>
      <x:c r="H690" s="231" t="n">
        <x:v>4</x:v>
      </x:c>
      <x:c r="I690" s="231" t="str">
        <x:v>4 — Major</x:v>
      </x:c>
      <x:c r="J690" s="231" t="str">
        <x:v>Exceptional</x:v>
      </x:c>
      <x:c r="K690" s="231" t="str">
        <x:v>Rare</x:v>
      </x:c>
      <x:c r="L690" s="231" t="str">
        <x:v>Yes</x:v>
      </x:c>
      <x:c r="M690" s="231" t="str">
        <x:v>3rd–5th centuries | Roman Empire</x:v>
      </x:c>
      <x:c r="N690" s="231" t="str">
        <x:v>Baptism; Dura-Europos Baptistery; Church Architecture</x:v>
      </x:c>
      <x:c r="O690" s="231" t="str">
        <x:v>Idea</x:v>
      </x:c>
      <x:c r="P690" s="231"/>
      <x:c r="Q690" s="231" t="str">
        <x:v>Deferred from the 100-card first-pass active set; reconsider in a later expansion/deep-catalog pass.</x:v>
      </x:c>
      <x:c r="R690" s="231" t="str">
        <x:v>https://duraeuropos.artgallery.yale.edu/christian-building</x:v>
      </x:c>
      <x:c r="S690" s="231"/>
      <x:c r="T690" s="231"/>
      <x:c r="U690" s="205"/>
    </x:row>
    <x:row r="691" s="202" customFormat="1" ht="25.5" customHeight="1">
      <x:c r="A691" s="231" t="str">
        <x:v>Early Church History</x:v>
      </x:c>
      <x:c r="B691" s="231" t="str">
        <x:v>ECHX-004</x:v>
      </x:c>
      <x:c r="C691" s="231" t="str">
        <x:v>Christian Basilica as Public Sacred Space</x:v>
      </x:c>
      <x:c r="D691" s="231" t="str">
        <x:v>Church History</x:v>
      </x:c>
      <x:c r="E691" s="231" t="str">
        <x:v>Early Church History — ca. AD 64–451</x:v>
      </x:c>
      <x:c r="F691" s="231" t="str">
        <x:v>Architecture / Development</x:v>
      </x:c>
      <x:c r="G691" s="231" t="str">
        <x:v>The basilica became the dominant monumental form for large Christian assemblies after legalization.</x:v>
      </x:c>
      <x:c r="H691" s="231" t="n">
        <x:v>4</x:v>
      </x:c>
      <x:c r="I691" s="231" t="str">
        <x:v>4 — Major</x:v>
      </x:c>
      <x:c r="J691" s="231" t="str">
        <x:v>Exceptional</x:v>
      </x:c>
      <x:c r="K691" s="231" t="str">
        <x:v>Rare</x:v>
      </x:c>
      <x:c r="L691" s="231" t="str">
        <x:v>Yes</x:v>
      </x:c>
      <x:c r="M691" s="231" t="str">
        <x:v>4th–5th centuries | Roman Empire</x:v>
      </x:c>
      <x:c r="N691" s="231" t="str">
        <x:v>Constantinian Basilica Architecture; Lateran; Holy Sepulchre</x:v>
      </x:c>
      <x:c r="O691" s="231" t="str">
        <x:v>Idea</x:v>
      </x:c>
      <x:c r="P691" s="231"/>
      <x:c r="Q691" s="231" t="str">
        <x:v>Deferred from the 100-card first-pass active set; reconsider in a later expansion/deep-catalog pass.</x:v>
      </x:c>
      <x:c r="R691" s="231" t="str">
        <x:v>https://www.oca.org/orthodoxy/the-orthodox-faith/church-history/fourth-century/constantine</x:v>
      </x:c>
      <x:c r="S691" s="231"/>
      <x:c r="T691" s="231"/>
      <x:c r="U691" s="205"/>
    </x:row>
    <x:row r="692" s="202" customFormat="1" ht="25.5" customHeight="1">
      <x:c r="A692" s="231" t="str">
        <x:v>Early Church History</x:v>
      </x:c>
      <x:c r="B692" s="231" t="str">
        <x:v>ECH-009</x:v>
      </x:c>
      <x:c r="C692" s="231" t="str">
        <x:v>Epistle of Polycarp to the Philippians</x:v>
      </x:c>
      <x:c r="D692" s="231" t="str">
        <x:v>Church History</x:v>
      </x:c>
      <x:c r="E692" s="231" t="str">
        <x:v>Early Church History — ca. AD 64–451</x:v>
      </x:c>
      <x:c r="F692" s="231" t="str">
        <x:v>Text</x:v>
      </x:c>
      <x:c r="G692" s="231" t="str">
        <x:v>Polycarp's pastoral letter reflects Scripture-saturated teaching on faithfulness, ethics, ministry, and perseverance.</x:v>
      </x:c>
      <x:c r="H692" s="231" t="n">
        <x:v>3</x:v>
      </x:c>
      <x:c r="I692" s="231" t="str">
        <x:v>3 — Significant</x:v>
      </x:c>
      <x:c r="J692" s="231" t="str">
        <x:v>High</x:v>
      </x:c>
      <x:c r="K692" s="231" t="str">
        <x:v>Uncommon</x:v>
      </x:c>
      <x:c r="L692" s="231" t="str">
        <x:v>No</x:v>
      </x:c>
      <x:c r="M692" s="231" t="str">
        <x:v>Early 2nd century | Smyrna and Philippi | Apostolic Fathers</x:v>
      </x:c>
      <x:c r="N692" s="231" t="str">
        <x:v>Polycarp of Smyrna; Philippi; Apostolic Fathers</x:v>
      </x:c>
      <x:c r="O692" s="231" t="str">
        <x:v>Idea</x:v>
      </x:c>
      <x:c r="P692" s="231"/>
      <x:c r="Q692" s="231" t="str">
        <x:v>Deferred when Early Church History was reduced from 100 to 50 active cards; retain for later expansion.</x:v>
      </x:c>
      <x:c r="R692" s="231" t="str">
        <x:v>https://www.oca.org/orthodoxy/the-orthodox-faith/church-history/second-century/the-apostolic-fathers</x:v>
      </x:c>
      <x:c r="S692" s="231"/>
      <x:c r="T692" s="231"/>
      <x:c r="U692" s="205"/>
    </x:row>
    <x:row r="693" s="202" customFormat="1" ht="25.5" customHeight="1">
      <x:c r="A693" s="231" t="str">
        <x:v>Early Church History</x:v>
      </x:c>
      <x:c r="B693" s="231" t="str">
        <x:v>ECH-011</x:v>
      </x:c>
      <x:c r="C693" s="231" t="str">
        <x:v>The Martyrdom of Polycarp</x:v>
      </x:c>
      <x:c r="D693" s="231" t="str">
        <x:v>Church History</x:v>
      </x:c>
      <x:c r="E693" s="231" t="str">
        <x:v>Early Church History — ca. AD 64–451</x:v>
      </x:c>
      <x:c r="F693" s="231" t="str">
        <x:v>Text</x:v>
      </x:c>
      <x:c r="G693" s="231" t="str">
        <x:v>The written account of Polycarp's death shaped later Christian memory of martyrdom, worship, and commemoration.</x:v>
      </x:c>
      <x:c r="H693" s="231" t="n">
        <x:v>3</x:v>
      </x:c>
      <x:c r="I693" s="231" t="str">
        <x:v>3 — Significant</x:v>
      </x:c>
      <x:c r="J693" s="231" t="str">
        <x:v>High</x:v>
      </x:c>
      <x:c r="K693" s="231" t="str">
        <x:v>Uncommon</x:v>
      </x:c>
      <x:c r="L693" s="231" t="str">
        <x:v>No</x:v>
      </x:c>
      <x:c r="M693" s="231" t="str">
        <x:v>Mid-2nd century | Smyrna | Apostolic Fathers</x:v>
      </x:c>
      <x:c r="N693" s="231" t="str">
        <x:v>Martyrdom of Polycarp; Relics; Martyr Commemoration</x:v>
      </x:c>
      <x:c r="O693" s="231" t="str">
        <x:v>Idea</x:v>
      </x:c>
      <x:c r="P693" s="231"/>
      <x:c r="Q693" s="231" t="str">
        <x:v>Deferred when Early Church History was reduced from 100 to 50 active cards; retain for later expansion.</x:v>
      </x:c>
      <x:c r="R693" s="231" t="str">
        <x:v>https://www.oca.org/orthodoxy/the-orthodox-faith/church-history/second-century/the-apostolic-fathers</x:v>
      </x:c>
      <x:c r="S693" s="231"/>
      <x:c r="T693" s="231"/>
      <x:c r="U693" s="205"/>
    </x:row>
    <x:row r="694" s="202" customFormat="1" ht="25.5" customHeight="1">
      <x:c r="A694" s="231" t="str">
        <x:v>Early Church History</x:v>
      </x:c>
      <x:c r="B694" s="231" t="str">
        <x:v>ECH-012</x:v>
      </x:c>
      <x:c r="C694" s="231" t="str">
        <x:v>The Shepherd of Hermas</x:v>
      </x:c>
      <x:c r="D694" s="231" t="str">
        <x:v>Church History</x:v>
      </x:c>
      <x:c r="E694" s="231" t="str">
        <x:v>Early Church History — ca. AD 64–451</x:v>
      </x:c>
      <x:c r="F694" s="231" t="str">
        <x:v>Text</x:v>
      </x:c>
      <x:c r="G694" s="231" t="str">
        <x:v>A popular early Christian apocalypse and moral exhortation explores repentance, discipline, visions, and life in the Roman church.</x:v>
      </x:c>
      <x:c r="H694" s="231" t="n">
        <x:v>4</x:v>
      </x:c>
      <x:c r="I694" s="231" t="str">
        <x:v>4 — Major</x:v>
      </x:c>
      <x:c r="J694" s="231" t="str">
        <x:v>Exceptional</x:v>
      </x:c>
      <x:c r="K694" s="231" t="str">
        <x:v>Rare</x:v>
      </x:c>
      <x:c r="L694" s="231" t="str">
        <x:v>Maybe</x:v>
      </x:c>
      <x:c r="M694" s="231" t="str">
        <x:v>2nd century | Rome | Apostolic Fathers</x:v>
      </x:c>
      <x:c r="N694" s="231" t="str">
        <x:v>Rome; Repentance; Apostolic Fathers</x:v>
      </x:c>
      <x:c r="O694" s="231" t="str">
        <x:v>Idea</x:v>
      </x:c>
      <x:c r="P694" s="231"/>
      <x:c r="Q694" s="231" t="str">
        <x:v>Deferred when Early Church History was reduced from 100 to 50 active cards; retain for later expansion.</x:v>
      </x:c>
      <x:c r="R694" s="231" t="str">
        <x:v>https://www.oca.org/orthodoxy/the-orthodox-faith/church-history/second-century/the-apostolic-fathers</x:v>
      </x:c>
      <x:c r="S694" s="231"/>
      <x:c r="T694" s="231"/>
      <x:c r="U694" s="205"/>
    </x:row>
    <x:row r="695" s="202" customFormat="1" ht="25.5" customHeight="1">
      <x:c r="A695" s="231" t="str">
        <x:v>Early Church History</x:v>
      </x:c>
      <x:c r="B695" s="231" t="str">
        <x:v>ECH-013</x:v>
      </x:c>
      <x:c r="C695" s="231" t="str">
        <x:v>Fragments of Papias</x:v>
      </x:c>
      <x:c r="D695" s="231" t="str">
        <x:v>Church History</x:v>
      </x:c>
      <x:c r="E695" s="231" t="str">
        <x:v>Early Church History — ca. AD 64–451</x:v>
      </x:c>
      <x:c r="F695" s="231" t="str">
        <x:v>Text</x:v>
      </x:c>
      <x:c r="G695" s="231" t="str">
        <x:v>Surviving fragments preserve early traditions about Jesus, Gospel origins, and the transmission of apostolic memory.</x:v>
      </x:c>
      <x:c r="H695" s="231" t="n">
        <x:v>3</x:v>
      </x:c>
      <x:c r="I695" s="231" t="str">
        <x:v>3 — Significant</x:v>
      </x:c>
      <x:c r="J695" s="231" t="str">
        <x:v>High</x:v>
      </x:c>
      <x:c r="K695" s="231" t="str">
        <x:v>Uncommon</x:v>
      </x:c>
      <x:c r="L695" s="231" t="str">
        <x:v>No</x:v>
      </x:c>
      <x:c r="M695" s="231" t="str">
        <x:v>Early 2nd century | Hierapolis</x:v>
      </x:c>
      <x:c r="N695" s="231" t="str">
        <x:v>Papias; Gospel Traditions; Apostolic Fathers</x:v>
      </x:c>
      <x:c r="O695" s="231" t="str">
        <x:v>Idea</x:v>
      </x:c>
      <x:c r="P695" s="231"/>
      <x:c r="Q695" s="231" t="str">
        <x:v>Deferred when Early Church History was reduced from 100 to 50 active cards; retain for later expansion.</x:v>
      </x:c>
      <x:c r="R695" s="231" t="str">
        <x:v>https://www.oca.org/orthodoxy/the-orthodox-faith/church-history/second-century/the-apostolic-fathers</x:v>
      </x:c>
      <x:c r="S695" s="231"/>
      <x:c r="T695" s="231"/>
      <x:c r="U695" s="205"/>
    </x:row>
    <x:row r="696" s="202" customFormat="1" ht="25.5" customHeight="1">
      <x:c r="A696" s="231" t="str">
        <x:v>Early Church History</x:v>
      </x:c>
      <x:c r="B696" s="231" t="str">
        <x:v>ECH-015</x:v>
      </x:c>
      <x:c r="C696" s="231" t="str">
        <x:v>Dialogue with Trypho</x:v>
      </x:c>
      <x:c r="D696" s="231" t="str">
        <x:v>Church History</x:v>
      </x:c>
      <x:c r="E696" s="231" t="str">
        <x:v>Early Church History — ca. AD 64–451</x:v>
      </x:c>
      <x:c r="F696" s="231" t="str">
        <x:v>Text</x:v>
      </x:c>
      <x:c r="G696" s="231" t="str">
        <x:v>Justin's extended dialogue explores Christian claims about Jesus and Israel's Scriptures in conversation and controversy with Judaism.</x:v>
      </x:c>
      <x:c r="H696" s="231" t="n">
        <x:v>3</x:v>
      </x:c>
      <x:c r="I696" s="231" t="str">
        <x:v>3 — Significant</x:v>
      </x:c>
      <x:c r="J696" s="231" t="str">
        <x:v>High</x:v>
      </x:c>
      <x:c r="K696" s="231" t="str">
        <x:v>Uncommon</x:v>
      </x:c>
      <x:c r="L696" s="231" t="str">
        <x:v>No</x:v>
      </x:c>
      <x:c r="M696" s="231" t="str">
        <x:v>Mid-2nd century | Roman world</x:v>
      </x:c>
      <x:c r="N696" s="231" t="str">
        <x:v>Justin Martyr; Scripture; Jewish-Christian Relations</x:v>
      </x:c>
      <x:c r="O696" s="231" t="str">
        <x:v>Idea</x:v>
      </x:c>
      <x:c r="P696" s="231"/>
      <x:c r="Q696" s="231" t="str">
        <x:v>Deferred when Early Church History was reduced from 100 to 50 active cards; retain for later expansion.</x:v>
      </x:c>
      <x:c r="R696" s="231" t="str">
        <x:v>https://www.cambridge.org/core/books/abs/cambridge-history-of-christianity/persecutions-genesis-and-legacy/BFAE91A76E050ADB1C0FB6D1720FEC31</x:v>
      </x:c>
      <x:c r="S696" s="231"/>
      <x:c r="T696" s="231"/>
      <x:c r="U696" s="205"/>
    </x:row>
    <x:row r="697" s="202" customFormat="1" ht="25.5" customHeight="1">
      <x:c r="A697" s="231" t="str">
        <x:v>Early Church History</x:v>
      </x:c>
      <x:c r="B697" s="231" t="str">
        <x:v>ECH-017</x:v>
      </x:c>
      <x:c r="C697" s="231" t="str">
        <x:v>Diatessaron Gospel Harmony</x:v>
      </x:c>
      <x:c r="D697" s="231" t="str">
        <x:v>Church History</x:v>
      </x:c>
      <x:c r="E697" s="231" t="str">
        <x:v>Early Church History — ca. AD 64–451</x:v>
      </x:c>
      <x:c r="F697" s="231" t="str">
        <x:v>Text</x:v>
      </x:c>
      <x:c r="G697" s="231" t="str">
        <x:v>Tatian's harmony weaves the four Gospels into a continuous narrative and became influential in Syriac-speaking Christianity.</x:v>
      </x:c>
      <x:c r="H697" s="231" t="n">
        <x:v>3</x:v>
      </x:c>
      <x:c r="I697" s="231" t="str">
        <x:v>3 — Significant</x:v>
      </x:c>
      <x:c r="J697" s="231" t="str">
        <x:v>High</x:v>
      </x:c>
      <x:c r="K697" s="231" t="str">
        <x:v>Uncommon</x:v>
      </x:c>
      <x:c r="L697" s="231" t="str">
        <x:v>No</x:v>
      </x:c>
      <x:c r="M697" s="231" t="str">
        <x:v>Late 2nd century | Syria</x:v>
      </x:c>
      <x:c r="N697" s="231" t="str">
        <x:v>Tatian; Four Gospels; Syriac Christianity</x:v>
      </x:c>
      <x:c r="O697" s="231" t="str">
        <x:v>Idea</x:v>
      </x:c>
      <x:c r="P697" s="231"/>
      <x:c r="Q697" s="231" t="str">
        <x:v>Deferred when Early Church History was reduced from 100 to 50 active cards; retain for later expansion.</x:v>
      </x:c>
      <x:c r="R697" s="231" t="str">
        <x:v>https://www.newadvent.org/cathen/01637a.htm</x:v>
      </x:c>
      <x:c r="S697" s="231"/>
      <x:c r="T697" s="231"/>
      <x:c r="U697" s="205"/>
    </x:row>
    <x:row r="698" s="202" customFormat="1" ht="25.5" customHeight="1">
      <x:c r="A698" s="231" t="str">
        <x:v>Early Church History</x:v>
      </x:c>
      <x:c r="B698" s="231" t="str">
        <x:v>ECH-020</x:v>
      </x:c>
      <x:c r="C698" s="231" t="str">
        <x:v>Letter of the Churches of Lyon and Vienne</x:v>
      </x:c>
      <x:c r="D698" s="231" t="str">
        <x:v>Church History</x:v>
      </x:c>
      <x:c r="E698" s="231" t="str">
        <x:v>Early Church History — ca. AD 64–451</x:v>
      </x:c>
      <x:c r="F698" s="231" t="str">
        <x:v>Text</x:v>
      </x:c>
      <x:c r="G698" s="231" t="str">
        <x:v>A circulating account of the Gallic martyrs connects distant churches through shared memory of suffering and witness.</x:v>
      </x:c>
      <x:c r="H698" s="231" t="n">
        <x:v>2</x:v>
      </x:c>
      <x:c r="I698" s="231" t="str">
        <x:v>2 — Supporting</x:v>
      </x:c>
      <x:c r="J698" s="231" t="str">
        <x:v>High</x:v>
      </x:c>
      <x:c r="K698" s="231" t="str">
        <x:v>Common</x:v>
      </x:c>
      <x:c r="L698" s="231" t="str">
        <x:v>No</x:v>
      </x:c>
      <x:c r="M698" s="231" t="str">
        <x:v>AD 177 | Gaul to Asia Minor</x:v>
      </x:c>
      <x:c r="N698" s="231" t="str">
        <x:v>Persecution at Lyon and Vienne; Martyrdom</x:v>
      </x:c>
      <x:c r="O698" s="231" t="str">
        <x:v>Idea</x:v>
      </x:c>
      <x:c r="P698" s="231"/>
      <x:c r="Q698" s="231" t="str">
        <x:v>Deferred when Early Church History was reduced from 100 to 50 active cards; retain for later expansion.</x:v>
      </x:c>
      <x:c r="R698" s="231" t="str">
        <x:v>https://www.cambridge.org/core/books/abs/cambridge-history-of-christianity/persecutions-genesis-and-legacy/BFAE91A76E050ADB1C0FB6D1720FEC31</x:v>
      </x:c>
      <x:c r="S698" s="231"/>
      <x:c r="T698" s="231"/>
      <x:c r="U698" s="205"/>
    </x:row>
    <x:row r="699" s="202" customFormat="1" ht="25.5" customHeight="1">
      <x:c r="A699" s="231" t="str">
        <x:v>Early Church History</x:v>
      </x:c>
      <x:c r="B699" s="231" t="str">
        <x:v>ECH-022</x:v>
      </x:c>
      <x:c r="C699" s="231" t="str">
        <x:v>Apology of Tertullian</x:v>
      </x:c>
      <x:c r="D699" s="231" t="str">
        <x:v>Church History</x:v>
      </x:c>
      <x:c r="E699" s="231" t="str">
        <x:v>Early Church History — ca. AD 64–451</x:v>
      </x:c>
      <x:c r="F699" s="231" t="str">
        <x:v>Text</x:v>
      </x:c>
      <x:c r="G699" s="231" t="str">
        <x:v>A major Latin Christian defense argues against unjust persecution and describes the Church's public moral claims.</x:v>
      </x:c>
      <x:c r="H699" s="231" t="n">
        <x:v>3</x:v>
      </x:c>
      <x:c r="I699" s="231" t="str">
        <x:v>3 — Significant</x:v>
      </x:c>
      <x:c r="J699" s="231" t="str">
        <x:v>High</x:v>
      </x:c>
      <x:c r="K699" s="231" t="str">
        <x:v>Uncommon</x:v>
      </x:c>
      <x:c r="L699" s="231" t="str">
        <x:v>No</x:v>
      </x:c>
      <x:c r="M699" s="231" t="str">
        <x:v>AD 197 | Carthage</x:v>
      </x:c>
      <x:c r="N699" s="231" t="str">
        <x:v>Tertullian; Latin Christianity; Apologetics</x:v>
      </x:c>
      <x:c r="O699" s="231" t="str">
        <x:v>Idea</x:v>
      </x:c>
      <x:c r="P699" s="231"/>
      <x:c r="Q699" s="231" t="str">
        <x:v>Deferred when Early Church History was reduced from 100 to 50 active cards; retain for later expansion.</x:v>
      </x:c>
      <x:c r="R699" s="231" t="str">
        <x:v>https://www.cambridge.org/core/books/abs/cambridge-history-of-christianity/persecutions-genesis-and-legacy/BFAE91A76E050ADB1C0FB6D1720FEC31</x:v>
      </x:c>
      <x:c r="S699" s="231"/>
      <x:c r="T699" s="231"/>
      <x:c r="U699" s="205"/>
    </x:row>
    <x:row r="700" s="202" customFormat="1" ht="25.5" customHeight="1">
      <x:c r="A700" s="231" t="str">
        <x:v>Early Church History</x:v>
      </x:c>
      <x:c r="B700" s="231" t="str">
        <x:v>ECH-024</x:v>
      </x:c>
      <x:c r="C700" s="231" t="str">
        <x:v>Passion of Perpetua and Felicity</x:v>
      </x:c>
      <x:c r="D700" s="231" t="str">
        <x:v>Church History</x:v>
      </x:c>
      <x:c r="E700" s="231" t="str">
        <x:v>Early Church History — ca. AD 64–451</x:v>
      </x:c>
      <x:c r="F700" s="231" t="str">
        <x:v>Text</x:v>
      </x:c>
      <x:c r="G700" s="231" t="str">
        <x:v>This martyr narrative preserves prison experiences, visions, and an unusually personal voice from early North African Christianity.</x:v>
      </x:c>
      <x:c r="H700" s="231" t="n">
        <x:v>5</x:v>
      </x:c>
      <x:c r="I700" s="231" t="str">
        <x:v>5 — Foundational</x:v>
      </x:c>
      <x:c r="J700" s="231" t="str">
        <x:v>Exceptional</x:v>
      </x:c>
      <x:c r="K700" s="231" t="str">
        <x:v>Extraordinary</x:v>
      </x:c>
      <x:c r="L700" s="231" t="str">
        <x:v>Maybe</x:v>
      </x:c>
      <x:c r="M700" s="231" t="str">
        <x:v>Early 3rd century | Carthage</x:v>
      </x:c>
      <x:c r="N700" s="231" t="str">
        <x:v>Martyrdom of Perpetua and Felicity; Latin Christianity</x:v>
      </x:c>
      <x:c r="O700" s="231" t="str">
        <x:v>Idea</x:v>
      </x:c>
      <x:c r="P700" s="231"/>
      <x:c r="Q700" s="231" t="str">
        <x:v>Deferred when Early Church History was reduced from 100 to 50 active cards; retain for later expansion.</x:v>
      </x:c>
      <x:c r="R700" s="231" t="str">
        <x:v>https://www.cambridge.org/core/books/abs/cambridge-history-of-christianity/persecutions-genesis-and-legacy/BFAE91A76E050ADB1C0FB6D1720FEC31</x:v>
      </x:c>
      <x:c r="S700" s="231"/>
      <x:c r="T700" s="231"/>
      <x:c r="U700" s="205"/>
    </x:row>
    <x:row r="701" s="202" customFormat="1" ht="25.5" customHeight="1">
      <x:c r="A701" s="231" t="str">
        <x:v>Early Church History</x:v>
      </x:c>
      <x:c r="B701" s="231" t="str">
        <x:v>ECH-028</x:v>
      </x:c>
      <x:c r="C701" s="231" t="str">
        <x:v>Dura-Europos Baptistery</x:v>
      </x:c>
      <x:c r="D701" s="231" t="str">
        <x:v>Church History</x:v>
      </x:c>
      <x:c r="E701" s="231" t="str">
        <x:v>Early Church History — ca. AD 64–451</x:v>
      </x:c>
      <x:c r="F701" s="231" t="str">
        <x:v>Place / Art</x:v>
      </x:c>
      <x:c r="G701" s="231" t="str">
        <x:v>The baptistery preserves exceptionally early Christian wall paintings connected with initiation and biblical narrative.</x:v>
      </x:c>
      <x:c r="H701" s="231" t="n">
        <x:v>5</x:v>
      </x:c>
      <x:c r="I701" s="231" t="str">
        <x:v>5 — Foundational</x:v>
      </x:c>
      <x:c r="J701" s="231" t="str">
        <x:v>Exceptional</x:v>
      </x:c>
      <x:c r="K701" s="231" t="str">
        <x:v>Extraordinary</x:v>
      </x:c>
      <x:c r="L701" s="231" t="str">
        <x:v>Yes</x:v>
      </x:c>
      <x:c r="M701" s="231" t="str">
        <x:v>3rd century | Dura-Europos, Syria</x:v>
      </x:c>
      <x:c r="N701" s="231" t="str">
        <x:v>Baptism; Early Christian Art; Dura-Europos Christian Building</x:v>
      </x:c>
      <x:c r="O701" s="231" t="str">
        <x:v>Idea</x:v>
      </x:c>
      <x:c r="P701" s="231"/>
      <x:c r="Q701" s="231" t="str">
        <x:v>Deferred when Early Church History was reduced from 100 to 50 active cards; retain for later expansion.</x:v>
      </x:c>
      <x:c r="R701" s="231" t="str">
        <x:v>https://duraeuropos.artgallery.yale.edu/christian-building</x:v>
      </x:c>
      <x:c r="S701" s="231"/>
      <x:c r="T701" s="231"/>
      <x:c r="U701" s="205"/>
    </x:row>
    <x:row r="702" s="202" customFormat="1" ht="25.5" customHeight="1">
      <x:c r="A702" s="231" t="str">
        <x:v>Early Church History</x:v>
      </x:c>
      <x:c r="B702" s="231" t="str">
        <x:v>ECH-030</x:v>
      </x:c>
      <x:c r="C702" s="231" t="str">
        <x:v>Early Christian Good Shepherd Imagery</x:v>
      </x:c>
      <x:c r="D702" s="231" t="str">
        <x:v>Church History</x:v>
      </x:c>
      <x:c r="E702" s="231" t="str">
        <x:v>Early Church History — ca. AD 64–451</x:v>
      </x:c>
      <x:c r="F702" s="231" t="str">
        <x:v>Art / Symbol</x:v>
      </x:c>
      <x:c r="G702" s="231" t="str">
        <x:v>The Good Shepherd becomes one of the most widespread visual motifs in early Christian funerary and baptistery art.</x:v>
      </x:c>
      <x:c r="H702" s="231" t="n">
        <x:v>2</x:v>
      </x:c>
      <x:c r="I702" s="231" t="str">
        <x:v>2 — Supporting</x:v>
      </x:c>
      <x:c r="J702" s="231" t="str">
        <x:v>Exceptional</x:v>
      </x:c>
      <x:c r="K702" s="231" t="str">
        <x:v>Common</x:v>
      </x:c>
      <x:c r="L702" s="231" t="str">
        <x:v>No</x:v>
      </x:c>
      <x:c r="M702" s="231" t="str">
        <x:v>2nd–4th centuries | Roman Empire</x:v>
      </x:c>
      <x:c r="N702" s="231" t="str">
        <x:v>Jesus Christ; Early Christian Art; Dura-Europos</x:v>
      </x:c>
      <x:c r="O702" s="231" t="str">
        <x:v>Idea</x:v>
      </x:c>
      <x:c r="P702" s="231"/>
      <x:c r="Q702" s="231" t="str">
        <x:v>Deferred when Early Church History was reduced from 100 to 50 active cards; retain for later expansion.</x:v>
      </x:c>
      <x:c r="R702" s="231" t="str">
        <x:v>https://duraeuropos.artgallery.yale.edu/christian-building</x:v>
      </x:c>
      <x:c r="S702" s="231"/>
      <x:c r="T702" s="231"/>
      <x:c r="U702" s="205"/>
    </x:row>
    <x:row r="703" s="202" customFormat="1" ht="25.5" customHeight="1">
      <x:c r="A703" s="231" t="str">
        <x:v>Early Church History</x:v>
      </x:c>
      <x:c r="B703" s="231" t="str">
        <x:v>ECH-033</x:v>
      </x:c>
      <x:c r="C703" s="231" t="str">
        <x:v>Libelli of Sacrifice</x:v>
      </x:c>
      <x:c r="D703" s="231" t="str">
        <x:v>Church History</x:v>
      </x:c>
      <x:c r="E703" s="231" t="str">
        <x:v>Early Church History — ca. AD 64–451</x:v>
      </x:c>
      <x:c r="F703" s="231" t="str">
        <x:v>Document</x:v>
      </x:c>
      <x:c r="G703" s="231" t="str">
        <x:v>Certificates showing compliance with mandated sacrifice provide direct documentary evidence from the Decian persecution.</x:v>
      </x:c>
      <x:c r="H703" s="231" t="n">
        <x:v>3</x:v>
      </x:c>
      <x:c r="I703" s="231" t="str">
        <x:v>3 — Significant</x:v>
      </x:c>
      <x:c r="J703" s="231" t="str">
        <x:v>High</x:v>
      </x:c>
      <x:c r="K703" s="231" t="str">
        <x:v>Uncommon</x:v>
      </x:c>
      <x:c r="L703" s="231" t="str">
        <x:v>No</x:v>
      </x:c>
      <x:c r="M703" s="231" t="str">
        <x:v>AD 250 | Roman Egypt and Empire</x:v>
      </x:c>
      <x:c r="N703" s="231" t="str">
        <x:v>Decian Persecution; Lapsi Crisis</x:v>
      </x:c>
      <x:c r="O703" s="231" t="str">
        <x:v>Idea</x:v>
      </x:c>
      <x:c r="P703" s="231"/>
      <x:c r="Q703" s="231" t="str">
        <x:v>Deferred when Early Church History was reduced from 100 to 50 active cards; retain for later expansion.</x:v>
      </x:c>
      <x:c r="R703" s="231" t="str">
        <x:v>https://www.cambridge.org/core/books/abs/cambridge-history-of-christianity/persecutions-genesis-and-legacy/BFAE91A76E050ADB1C0FB6D1720FEC31</x:v>
      </x:c>
      <x:c r="S703" s="231"/>
      <x:c r="T703" s="231"/>
      <x:c r="U703" s="205"/>
    </x:row>
    <x:row r="704" s="202" customFormat="1" ht="25.5" customHeight="1">
      <x:c r="A704" s="231" t="str">
        <x:v>Early Church History</x:v>
      </x:c>
      <x:c r="B704" s="231" t="str">
        <x:v>ECH-036</x:v>
      </x:c>
      <x:c r="C704" s="231" t="str">
        <x:v>Valerian Persecution</x:v>
      </x:c>
      <x:c r="D704" s="231" t="str">
        <x:v>Church History</x:v>
      </x:c>
      <x:c r="E704" s="231" t="str">
        <x:v>Early Church History — ca. AD 64–451</x:v>
      </x:c>
      <x:c r="F704" s="231" t="str">
        <x:v>Event</x:v>
      </x:c>
      <x:c r="G704" s="231" t="str">
        <x:v>Imperial measures under Valerian targeted clergy, assemblies, and prominent Christians in the late 250s.</x:v>
      </x:c>
      <x:c r="H704" s="231" t="n">
        <x:v>4</x:v>
      </x:c>
      <x:c r="I704" s="231" t="str">
        <x:v>4 — Major</x:v>
      </x:c>
      <x:c r="J704" s="231" t="str">
        <x:v>Exceptional</x:v>
      </x:c>
      <x:c r="K704" s="231" t="str">
        <x:v>Rare</x:v>
      </x:c>
      <x:c r="L704" s="231" t="str">
        <x:v>Maybe</x:v>
      </x:c>
      <x:c r="M704" s="231" t="str">
        <x:v>AD 257–260 | Roman Empire</x:v>
      </x:c>
      <x:c r="N704" s="231" t="str">
        <x:v>Cyprian; Roman Persecution; Martyrdom</x:v>
      </x:c>
      <x:c r="O704" s="231" t="str">
        <x:v>Idea</x:v>
      </x:c>
      <x:c r="P704" s="231"/>
      <x:c r="Q704" s="231" t="str">
        <x:v>Deferred when Early Church History was reduced from 100 to 50 active cards; retain for later expansion.</x:v>
      </x:c>
      <x:c r="R704" s="231" t="str">
        <x:v>https://www.cambridge.org/core/books/abs/cambridge-history-of-christianity/persecutions-genesis-and-legacy/BFAE91A76E050ADB1C0FB6D1720FEC31</x:v>
      </x:c>
      <x:c r="S704" s="231"/>
      <x:c r="T704" s="231"/>
      <x:c r="U704" s="205"/>
    </x:row>
    <x:row r="705" s="202" customFormat="1" ht="25.5" customHeight="1">
      <x:c r="A705" s="231" t="str">
        <x:v>Early Church History</x:v>
      </x:c>
      <x:c r="B705" s="231" t="str">
        <x:v>ECH-038</x:v>
      </x:c>
      <x:c r="C705" s="231" t="str">
        <x:v>Peace of Gallienus</x:v>
      </x:c>
      <x:c r="D705" s="231" t="str">
        <x:v>Church History</x:v>
      </x:c>
      <x:c r="E705" s="231" t="str">
        <x:v>Early Church History — ca. AD 64–451</x:v>
      </x:c>
      <x:c r="F705" s="231" t="str">
        <x:v>Event</x:v>
      </x:c>
      <x:c r="G705" s="231" t="str">
        <x:v>After Valerian's persecution, Gallienus restored a period of toleration and returned Christian property.</x:v>
      </x:c>
      <x:c r="H705" s="231" t="n">
        <x:v>3</x:v>
      </x:c>
      <x:c r="I705" s="231" t="str">
        <x:v>3 — Significant</x:v>
      </x:c>
      <x:c r="J705" s="231" t="str">
        <x:v>High</x:v>
      </x:c>
      <x:c r="K705" s="231" t="str">
        <x:v>Uncommon</x:v>
      </x:c>
      <x:c r="L705" s="231" t="str">
        <x:v>No</x:v>
      </x:c>
      <x:c r="M705" s="231" t="str">
        <x:v>c. AD 260 | Roman Empire</x:v>
      </x:c>
      <x:c r="N705" s="231" t="str">
        <x:v>Valerian Persecution; Church Property; Toleration</x:v>
      </x:c>
      <x:c r="O705" s="231" t="str">
        <x:v>Idea</x:v>
      </x:c>
      <x:c r="P705" s="231"/>
      <x:c r="Q705" s="231" t="str">
        <x:v>Deferred when Early Church History was reduced from 100 to 50 active cards; retain for later expansion.</x:v>
      </x:c>
      <x:c r="R705" s="231" t="str">
        <x:v>https://www.cambridge.org/core/books/abs/cambridge-history-of-christianity/persecutions-genesis-and-legacy/BFAE91A76E050ADB1C0FB6D1720FEC31</x:v>
      </x:c>
      <x:c r="S705" s="231"/>
      <x:c r="T705" s="231"/>
      <x:c r="U705" s="205"/>
    </x:row>
    <x:row r="706" s="202" customFormat="1" ht="25.5" customHeight="1">
      <x:c r="A706" s="231" t="str">
        <x:v>Early Church History</x:v>
      </x:c>
      <x:c r="B706" s="231" t="str">
        <x:v>ECH-042</x:v>
      </x:c>
      <x:c r="C706" s="231" t="str">
        <x:v>Martyrs of Palestine</x:v>
      </x:c>
      <x:c r="D706" s="231" t="str">
        <x:v>Church History</x:v>
      </x:c>
      <x:c r="E706" s="231" t="str">
        <x:v>Early Church History — ca. AD 64–451</x:v>
      </x:c>
      <x:c r="F706" s="231" t="str">
        <x:v>Text / Memory</x:v>
      </x:c>
      <x:c r="G706" s="231" t="str">
        <x:v>Eusebius's account of martyrs in Palestine records local suffering during the Great Persecution.</x:v>
      </x:c>
      <x:c r="H706" s="231" t="n">
        <x:v>3</x:v>
      </x:c>
      <x:c r="I706" s="231" t="str">
        <x:v>3 — Significant</x:v>
      </x:c>
      <x:c r="J706" s="231" t="str">
        <x:v>High</x:v>
      </x:c>
      <x:c r="K706" s="231" t="str">
        <x:v>Uncommon</x:v>
      </x:c>
      <x:c r="L706" s="231" t="str">
        <x:v>No</x:v>
      </x:c>
      <x:c r="M706" s="231" t="str">
        <x:v>Early 4th century | Palestine</x:v>
      </x:c>
      <x:c r="N706" s="231" t="str">
        <x:v>Eusebius; Great Persecution; Caesarea</x:v>
      </x:c>
      <x:c r="O706" s="231" t="str">
        <x:v>Idea</x:v>
      </x:c>
      <x:c r="P706" s="231"/>
      <x:c r="Q706" s="231" t="str">
        <x:v>Deferred when Early Church History was reduced from 100 to 50 active cards; retain for later expansion.</x:v>
      </x:c>
      <x:c r="R706" s="231" t="str">
        <x:v>https://www.newadvent.org/fathers/25022.htm</x:v>
      </x:c>
      <x:c r="S706" s="231"/>
      <x:c r="T706" s="231"/>
      <x:c r="U706" s="205"/>
    </x:row>
    <x:row r="707" s="202" customFormat="1" ht="25.5" customHeight="1">
      <x:c r="A707" s="231" t="str">
        <x:v>Early Church History</x:v>
      </x:c>
      <x:c r="B707" s="231" t="str">
        <x:v>ECH-047</x:v>
      </x:c>
      <x:c r="C707" s="231" t="str">
        <x:v>Restoration of Confiscated Church Property</x:v>
      </x:c>
      <x:c r="D707" s="231" t="str">
        <x:v>Church History</x:v>
      </x:c>
      <x:c r="E707" s="231" t="str">
        <x:v>Early Church History — ca. AD 64–451</x:v>
      </x:c>
      <x:c r="F707" s="231" t="str">
        <x:v>Event</x:v>
      </x:c>
      <x:c r="G707" s="231" t="str">
        <x:v>Imperial policy after persecution returned property and legal standing to Christian communities.</x:v>
      </x:c>
      <x:c r="H707" s="231" t="n">
        <x:v>3</x:v>
      </x:c>
      <x:c r="I707" s="231" t="str">
        <x:v>3 — Significant</x:v>
      </x:c>
      <x:c r="J707" s="231" t="str">
        <x:v>High</x:v>
      </x:c>
      <x:c r="K707" s="231" t="str">
        <x:v>Uncommon</x:v>
      </x:c>
      <x:c r="L707" s="231" t="str">
        <x:v>No</x:v>
      </x:c>
      <x:c r="M707" s="231" t="str">
        <x:v>Early 4th century | Roman Empire</x:v>
      </x:c>
      <x:c r="N707" s="231" t="str">
        <x:v>Edict of Milan; Church Buildings; Constantine</x:v>
      </x:c>
      <x:c r="O707" s="231" t="str">
        <x:v>Idea</x:v>
      </x:c>
      <x:c r="P707" s="231"/>
      <x:c r="Q707" s="231" t="str">
        <x:v>Deferred when Early Church History was reduced from 100 to 50 active cards; retain for later expansion.</x:v>
      </x:c>
      <x:c r="R707" s="231" t="str">
        <x:v>https://www.oca.org/orthodoxy/the-orthodox-faith/church-history/fourth-century/constantine</x:v>
      </x:c>
      <x:c r="S707" s="231"/>
      <x:c r="T707" s="231"/>
      <x:c r="U707" s="205"/>
    </x:row>
    <x:row r="708" s="202" customFormat="1" ht="25.5" customHeight="1">
      <x:c r="A708" s="231" t="str">
        <x:v>Early Church History</x:v>
      </x:c>
      <x:c r="B708" s="231" t="str">
        <x:v>ECH-049</x:v>
      </x:c>
      <x:c r="C708" s="231" t="str">
        <x:v>Lateran Basilica</x:v>
      </x:c>
      <x:c r="D708" s="231" t="str">
        <x:v>Church History</x:v>
      </x:c>
      <x:c r="E708" s="231" t="str">
        <x:v>Early Church History — ca. AD 64–451</x:v>
      </x:c>
      <x:c r="F708" s="231" t="str">
        <x:v>Place / Architecture</x:v>
      </x:c>
      <x:c r="G708" s="231" t="str">
        <x:v>The Lateran complex in Rome became one of the earliest monumental imperial-era Christian basilicas.</x:v>
      </x:c>
      <x:c r="H708" s="231" t="n">
        <x:v>4</x:v>
      </x:c>
      <x:c r="I708" s="231" t="str">
        <x:v>4 — Major</x:v>
      </x:c>
      <x:c r="J708" s="231" t="str">
        <x:v>Exceptional</x:v>
      </x:c>
      <x:c r="K708" s="231" t="str">
        <x:v>Rare</x:v>
      </x:c>
      <x:c r="L708" s="231" t="str">
        <x:v>Maybe</x:v>
      </x:c>
      <x:c r="M708" s="231" t="str">
        <x:v>Early 4th century | Rome</x:v>
      </x:c>
      <x:c r="N708" s="231" t="str">
        <x:v>Constantine; Basilica Architecture; Rome</x:v>
      </x:c>
      <x:c r="O708" s="231" t="str">
        <x:v>Idea</x:v>
      </x:c>
      <x:c r="P708" s="231"/>
      <x:c r="Q708" s="231" t="str">
        <x:v>Deferred when Early Church History was reduced from 100 to 50 active cards; retain for later expansion.</x:v>
      </x:c>
      <x:c r="R708" s="231" t="str">
        <x:v>https://www.oca.org/orthodoxy/the-orthodox-faith/church-history/fourth-century/constantine</x:v>
      </x:c>
      <x:c r="S708" s="231"/>
      <x:c r="T708" s="231"/>
      <x:c r="U708" s="205"/>
    </x:row>
    <x:row r="709" s="202" customFormat="1" ht="25.5" customHeight="1">
      <x:c r="A709" s="231" t="str">
        <x:v>Early Church History</x:v>
      </x:c>
      <x:c r="B709" s="231" t="str">
        <x:v>ECH-052</x:v>
      </x:c>
      <x:c r="C709" s="231" t="str">
        <x:v>Church of the Nativity at Bethlehem</x:v>
      </x:c>
      <x:c r="D709" s="231" t="str">
        <x:v>Church History</x:v>
      </x:c>
      <x:c r="E709" s="231" t="str">
        <x:v>Early Church History — ca. AD 64–451</x:v>
      </x:c>
      <x:c r="F709" s="231" t="str">
        <x:v>Place / Architecture</x:v>
      </x:c>
      <x:c r="G709" s="231" t="str">
        <x:v>A monumental church at Bethlehem helped establish the Nativity site as a major destination of Christian pilgrimage.</x:v>
      </x:c>
      <x:c r="H709" s="231" t="n">
        <x:v>4</x:v>
      </x:c>
      <x:c r="I709" s="231" t="str">
        <x:v>4 — Major</x:v>
      </x:c>
      <x:c r="J709" s="231" t="str">
        <x:v>Exceptional</x:v>
      </x:c>
      <x:c r="K709" s="231" t="str">
        <x:v>Rare</x:v>
      </x:c>
      <x:c r="L709" s="231" t="str">
        <x:v>Maybe</x:v>
      </x:c>
      <x:c r="M709" s="231" t="str">
        <x:v>4th century | Bethlehem</x:v>
      </x:c>
      <x:c r="N709" s="231" t="str">
        <x:v>Nativity; Bethlehem; Pilgrimage</x:v>
      </x:c>
      <x:c r="O709" s="231" t="str">
        <x:v>Idea</x:v>
      </x:c>
      <x:c r="P709" s="231"/>
      <x:c r="Q709" s="231" t="str">
        <x:v>Deferred when Early Church History was reduced from 100 to 50 active cards; retain for later expansion.</x:v>
      </x:c>
      <x:c r="R709" s="231" t="str">
        <x:v>https://www.oca.org/orthodoxy/the-orthodox-faith/church-history/fourth-century/constantine</x:v>
      </x:c>
      <x:c r="S709" s="231"/>
      <x:c r="T709" s="231"/>
      <x:c r="U709" s="205"/>
    </x:row>
    <x:row r="710" s="202" customFormat="1" ht="25.5" customHeight="1">
      <x:c r="A710" s="231" t="str">
        <x:v>Early Church History</x:v>
      </x:c>
      <x:c r="B710" s="231" t="str">
        <x:v>ECH-053</x:v>
      </x:c>
      <x:c r="C710" s="231" t="str">
        <x:v>Sunday Civil Rest under Constantine</x:v>
      </x:c>
      <x:c r="D710" s="231" t="str">
        <x:v>Church History</x:v>
      </x:c>
      <x:c r="E710" s="231" t="str">
        <x:v>Early Church History — ca. AD 64–451</x:v>
      </x:c>
      <x:c r="F710" s="231" t="str">
        <x:v>Law / Development</x:v>
      </x:c>
      <x:c r="G710" s="231" t="str">
        <x:v>Constantine's 321 legislation gave Sunday a new public civic status within the empire.</x:v>
      </x:c>
      <x:c r="H710" s="231" t="n">
        <x:v>3</x:v>
      </x:c>
      <x:c r="I710" s="231" t="str">
        <x:v>3 — Significant</x:v>
      </x:c>
      <x:c r="J710" s="231" t="str">
        <x:v>High</x:v>
      </x:c>
      <x:c r="K710" s="231" t="str">
        <x:v>Uncommon</x:v>
      </x:c>
      <x:c r="L710" s="231" t="str">
        <x:v>No</x:v>
      </x:c>
      <x:c r="M710" s="231" t="str">
        <x:v>AD 321 | Roman Empire</x:v>
      </x:c>
      <x:c r="N710" s="231" t="str">
        <x:v>Sunday Worship; Constantine; Christian Calendar</x:v>
      </x:c>
      <x:c r="O710" s="231" t="str">
        <x:v>Idea</x:v>
      </x:c>
      <x:c r="P710" s="231"/>
      <x:c r="Q710" s="231" t="str">
        <x:v>Deferred when Early Church History was reduced from 100 to 50 active cards; retain for later expansion.</x:v>
      </x:c>
      <x:c r="R710" s="231" t="str">
        <x:v>https://www.oca.org/orthodoxy/the-orthodox-faith/church-history/fourth-century/constantine</x:v>
      </x:c>
      <x:c r="S710" s="231"/>
      <x:c r="T710" s="231"/>
      <x:c r="U710" s="205"/>
    </x:row>
    <x:row r="711" s="202" customFormat="1" ht="25.5" customHeight="1">
      <x:c r="A711" s="231" t="str">
        <x:v>Early Church History</x:v>
      </x:c>
      <x:c r="B711" s="231" t="str">
        <x:v>ECH-055</x:v>
      </x:c>
      <x:c r="C711" s="231" t="str">
        <x:v>Eusebius's Life of Constantine</x:v>
      </x:c>
      <x:c r="D711" s="231" t="str">
        <x:v>Church History</x:v>
      </x:c>
      <x:c r="E711" s="231" t="str">
        <x:v>Early Church History — ca. AD 64–451</x:v>
      </x:c>
      <x:c r="F711" s="231" t="str">
        <x:v>Text</x:v>
      </x:c>
      <x:c r="G711" s="231" t="str">
        <x:v>Eusebius's imperial biography records a strongly favorable Christian interpretation of Constantine's reign and religious policy.</x:v>
      </x:c>
      <x:c r="H711" s="231" t="n">
        <x:v>3</x:v>
      </x:c>
      <x:c r="I711" s="231" t="str">
        <x:v>3 — Significant</x:v>
      </x:c>
      <x:c r="J711" s="231" t="str">
        <x:v>High</x:v>
      </x:c>
      <x:c r="K711" s="231" t="str">
        <x:v>Uncommon</x:v>
      </x:c>
      <x:c r="L711" s="231" t="str">
        <x:v>No</x:v>
      </x:c>
      <x:c r="M711" s="231" t="str">
        <x:v>4th century | Roman Empire</x:v>
      </x:c>
      <x:c r="N711" s="231" t="str">
        <x:v>Eusebius; Constantine; Milvian Bridge</x:v>
      </x:c>
      <x:c r="O711" s="231" t="str">
        <x:v>Idea</x:v>
      </x:c>
      <x:c r="P711" s="231" t="str">
        <x:v>A highly partisan ancient source; educational copy should distinguish Eusebius's presentation from neutral historical description.</x:v>
      </x:c>
      <x:c r="Q711" s="231" t="str">
        <x:v>Deferred when Early Church History was reduced from 100 to 50 active cards; retain for later expansion.</x:v>
      </x:c>
      <x:c r="R711" s="231" t="str">
        <x:v>https://www.newadvent.org/fathers/25022.htm</x:v>
      </x:c>
      <x:c r="S711" s="231"/>
      <x:c r="T711" s="231"/>
      <x:c r="U711" s="205"/>
    </x:row>
    <x:row r="712" s="202" customFormat="1" ht="25.5" customHeight="1">
      <x:c r="A712" s="231" t="str">
        <x:v>Early Church History</x:v>
      </x:c>
      <x:c r="B712" s="231" t="str">
        <x:v>ECH-057</x:v>
      </x:c>
      <x:c r="C712" s="231" t="str">
        <x:v>Constantinian Basilica Architecture</x:v>
      </x:c>
      <x:c r="D712" s="231" t="str">
        <x:v>Church History</x:v>
      </x:c>
      <x:c r="E712" s="231" t="str">
        <x:v>Early Church History — ca. AD 64–451</x:v>
      </x:c>
      <x:c r="F712" s="231" t="str">
        <x:v>Architecture / Development</x:v>
      </x:c>
      <x:c r="G712" s="231" t="str">
        <x:v>Christian public worship increasingly adopted monumental basilica forms suited to large congregations and imperial patronage.</x:v>
      </x:c>
      <x:c r="H712" s="231" t="n">
        <x:v>4</x:v>
      </x:c>
      <x:c r="I712" s="231" t="str">
        <x:v>4 — Major</x:v>
      </x:c>
      <x:c r="J712" s="231" t="str">
        <x:v>Exceptional</x:v>
      </x:c>
      <x:c r="K712" s="231" t="str">
        <x:v>Rare</x:v>
      </x:c>
      <x:c r="L712" s="231" t="str">
        <x:v>Maybe</x:v>
      </x:c>
      <x:c r="M712" s="231" t="str">
        <x:v>4th century | Roman Empire</x:v>
      </x:c>
      <x:c r="N712" s="231" t="str">
        <x:v>Lateran Basilica; Old St. Peter's; Church Buildings</x:v>
      </x:c>
      <x:c r="O712" s="231" t="str">
        <x:v>Idea</x:v>
      </x:c>
      <x:c r="P712" s="231"/>
      <x:c r="Q712" s="231" t="str">
        <x:v>Deferred when Early Church History was reduced from 100 to 50 active cards; retain for later expansion.</x:v>
      </x:c>
      <x:c r="R712" s="231" t="str">
        <x:v>https://www.oca.org/orthodoxy/the-orthodox-faith/church-history/fourth-century/constantine</x:v>
      </x:c>
      <x:c r="S712" s="231"/>
      <x:c r="T712" s="231"/>
      <x:c r="U712" s="205"/>
    </x:row>
    <x:row r="713" s="202" customFormat="1" ht="25.5" customHeight="1">
      <x:c r="A713" s="231" t="str">
        <x:v>Early Church History</x:v>
      </x:c>
      <x:c r="B713" s="231" t="str">
        <x:v>ECH-058</x:v>
      </x:c>
      <x:c r="C713" s="231" t="str">
        <x:v>Pilgrim of Bordeaux</x:v>
      </x:c>
      <x:c r="D713" s="231" t="str">
        <x:v>Church History</x:v>
      </x:c>
      <x:c r="E713" s="231" t="str">
        <x:v>Early Church History — ca. AD 64–451</x:v>
      </x:c>
      <x:c r="F713" s="231" t="str">
        <x:v>Text / Pilgrimage</x:v>
      </x:c>
      <x:c r="G713" s="231" t="str">
        <x:v>The Bordeaux Itinerary records a fourth-century Christian journey to biblical sites and is an early witness to organized Holy Land pilgrimage.</x:v>
      </x:c>
      <x:c r="H713" s="231" t="n">
        <x:v>2</x:v>
      </x:c>
      <x:c r="I713" s="231" t="str">
        <x:v>2 — Supporting</x:v>
      </x:c>
      <x:c r="J713" s="231" t="str">
        <x:v>High</x:v>
      </x:c>
      <x:c r="K713" s="231" t="str">
        <x:v>Common</x:v>
      </x:c>
      <x:c r="L713" s="231" t="str">
        <x:v>No</x:v>
      </x:c>
      <x:c r="M713" s="231" t="str">
        <x:v>AD 333 | Holy Land</x:v>
      </x:c>
      <x:c r="N713" s="231" t="str">
        <x:v>Pilgrimage; Jerusalem; Biblical Places</x:v>
      </x:c>
      <x:c r="O713" s="231" t="str">
        <x:v>Idea</x:v>
      </x:c>
      <x:c r="P713" s="231"/>
      <x:c r="Q713" s="231" t="str">
        <x:v>Deferred when Early Church History was reduced from 100 to 50 active cards; retain for later expansion.</x:v>
      </x:c>
      <x:c r="R713" s="231" t="str">
        <x:v>https://onlinelibrary.wiley.com/doi/10.1111/1467-9809.12634</x:v>
      </x:c>
      <x:c r="S713" s="231"/>
      <x:c r="T713" s="231"/>
      <x:c r="U713" s="205"/>
    </x:row>
    <x:row r="714" s="202" customFormat="1" ht="25.5" customHeight="1">
      <x:c r="A714" s="231" t="str">
        <x:v>Early Church History</x:v>
      </x:c>
      <x:c r="B714" s="231" t="str">
        <x:v>ECH-059</x:v>
      </x:c>
      <x:c r="C714" s="231" t="str">
        <x:v>Growth of Holy Land Pilgrimage</x:v>
      </x:c>
      <x:c r="D714" s="231" t="str">
        <x:v>Church History</x:v>
      </x:c>
      <x:c r="E714" s="231" t="str">
        <x:v>Early Church History — ca. AD 64–451</x:v>
      </x:c>
      <x:c r="F714" s="231" t="str">
        <x:v>Development</x:v>
      </x:c>
      <x:c r="G714" s="231" t="str">
        <x:v>Imperial-era church building and Christian interest in biblical geography made Jerusalem and Palestine major pilgrimage destinations.</x:v>
      </x:c>
      <x:c r="H714" s="231" t="n">
        <x:v>3</x:v>
      </x:c>
      <x:c r="I714" s="231" t="str">
        <x:v>3 — Significant</x:v>
      </x:c>
      <x:c r="J714" s="231" t="str">
        <x:v>Exceptional</x:v>
      </x:c>
      <x:c r="K714" s="231" t="str">
        <x:v>Uncommon</x:v>
      </x:c>
      <x:c r="L714" s="231" t="str">
        <x:v>No</x:v>
      </x:c>
      <x:c r="M714" s="231" t="str">
        <x:v>4th century | Palestine</x:v>
      </x:c>
      <x:c r="N714" s="231" t="str">
        <x:v>Holy Sepulchre; Bethlehem; Egeria</x:v>
      </x:c>
      <x:c r="O714" s="231" t="str">
        <x:v>Idea</x:v>
      </x:c>
      <x:c r="P714" s="231"/>
      <x:c r="Q714" s="231" t="str">
        <x:v>Deferred when Early Church History was reduced from 100 to 50 active cards; retain for later expansion.</x:v>
      </x:c>
      <x:c r="R714" s="231" t="str">
        <x:v>https://onlinelibrary.wiley.com/doi/10.1111/1467-9809.12634</x:v>
      </x:c>
      <x:c r="S714" s="231"/>
      <x:c r="T714" s="231"/>
      <x:c r="U714" s="205"/>
    </x:row>
    <x:row r="715" s="202" customFormat="1" ht="25.5" customHeight="1">
      <x:c r="A715" s="231" t="str">
        <x:v>Early Church History</x:v>
      </x:c>
      <x:c r="B715" s="231" t="str">
        <x:v>ECH-068</x:v>
      </x:c>
      <x:c r="C715" s="231" t="str">
        <x:v>Pachomian Rule</x:v>
      </x:c>
      <x:c r="D715" s="231" t="str">
        <x:v>Church History</x:v>
      </x:c>
      <x:c r="E715" s="231" t="str">
        <x:v>Early Church History — ca. AD 64–451</x:v>
      </x:c>
      <x:c r="F715" s="231" t="str">
        <x:v>Text / Practice</x:v>
      </x:c>
      <x:c r="G715" s="231" t="str">
        <x:v>Early monastic regulations associated with Pachomius helped structure communal discipline, worship, work, and leadership.</x:v>
      </x:c>
      <x:c r="H715" s="231" t="n">
        <x:v>3</x:v>
      </x:c>
      <x:c r="I715" s="231" t="str">
        <x:v>3 — Significant</x:v>
      </x:c>
      <x:c r="J715" s="231" t="str">
        <x:v>High</x:v>
      </x:c>
      <x:c r="K715" s="231" t="str">
        <x:v>Uncommon</x:v>
      </x:c>
      <x:c r="L715" s="231" t="str">
        <x:v>No</x:v>
      </x:c>
      <x:c r="M715" s="231" t="str">
        <x:v>4th century | Egypt</x:v>
      </x:c>
      <x:c r="N715" s="231" t="str">
        <x:v>Pachomius; Monasticism; Community Life</x:v>
      </x:c>
      <x:c r="O715" s="231" t="str">
        <x:v>Idea</x:v>
      </x:c>
      <x:c r="P715" s="231"/>
      <x:c r="Q715" s="231" t="str">
        <x:v>Deferred when Early Church History was reduced from 100 to 50 active cards; retain for later expansion.</x:v>
      </x:c>
      <x:c r="R715" s="231" t="str">
        <x:v>https://academic.oup.com/book/25743</x:v>
      </x:c>
      <x:c r="S715" s="231"/>
      <x:c r="T715" s="231"/>
      <x:c r="U715" s="205"/>
    </x:row>
    <x:row r="716" s="202" customFormat="1" ht="25.5" customHeight="1">
      <x:c r="A716" s="231" t="str">
        <x:v>Early Church History</x:v>
      </x:c>
      <x:c r="B716" s="231" t="str">
        <x:v>ECH-071</x:v>
      </x:c>
      <x:c r="C716" s="231" t="str">
        <x:v>Monastic Settlements of Nitria and Scetis</x:v>
      </x:c>
      <x:c r="D716" s="231" t="str">
        <x:v>Church History</x:v>
      </x:c>
      <x:c r="E716" s="231" t="str">
        <x:v>Early Church History — ca. AD 64–451</x:v>
      </x:c>
      <x:c r="F716" s="231" t="str">
        <x:v>Place / Community</x:v>
      </x:c>
      <x:c r="G716" s="231" t="str">
        <x:v>Clusters of cells and monasteries in the Egyptian desert became major centers of ascetic life and spiritual formation.</x:v>
      </x:c>
      <x:c r="H716" s="231" t="n">
        <x:v>4</x:v>
      </x:c>
      <x:c r="I716" s="231" t="str">
        <x:v>4 — Major</x:v>
      </x:c>
      <x:c r="J716" s="231" t="str">
        <x:v>Exceptional</x:v>
      </x:c>
      <x:c r="K716" s="231" t="str">
        <x:v>Rare</x:v>
      </x:c>
      <x:c r="L716" s="231" t="str">
        <x:v>Maybe</x:v>
      </x:c>
      <x:c r="M716" s="231" t="str">
        <x:v>4th century | Egypt</x:v>
      </x:c>
      <x:c r="N716" s="231" t="str">
        <x:v>Desert Fathers; Monasticism; Macarius</x:v>
      </x:c>
      <x:c r="O716" s="231" t="str">
        <x:v>Idea</x:v>
      </x:c>
      <x:c r="P716" s="231"/>
      <x:c r="Q716" s="231" t="str">
        <x:v>Deferred when Early Church History was reduced from 100 to 50 active cards; retain for later expansion.</x:v>
      </x:c>
      <x:c r="R716" s="231" t="str">
        <x:v>https://www.oca.org/orthodoxy/the-orthodox-faith/church-history/fourth-century/monasticism1</x:v>
      </x:c>
      <x:c r="S716" s="231"/>
      <x:c r="T716" s="231"/>
      <x:c r="U716" s="205"/>
    </x:row>
    <x:row r="717" s="202" customFormat="1" ht="25.5" customHeight="1">
      <x:c r="A717" s="231" t="str">
        <x:v>Early Church History</x:v>
      </x:c>
      <x:c r="B717" s="231" t="str">
        <x:v>ECH-072</x:v>
      </x:c>
      <x:c r="C717" s="231" t="str">
        <x:v>Basilian Monastic Organization</x:v>
      </x:c>
      <x:c r="D717" s="231" t="str">
        <x:v>Church History</x:v>
      </x:c>
      <x:c r="E717" s="231" t="str">
        <x:v>Early Church History — ca. AD 64–451</x:v>
      </x:c>
      <x:c r="F717" s="231" t="str">
        <x:v>Development</x:v>
      </x:c>
      <x:c r="G717" s="231" t="str">
        <x:v>Basil's ascetic teaching emphasized communal life, prayer, work, Scripture, and service to neighbor.</x:v>
      </x:c>
      <x:c r="H717" s="231" t="n">
        <x:v>2</x:v>
      </x:c>
      <x:c r="I717" s="231" t="str">
        <x:v>2 — Supporting</x:v>
      </x:c>
      <x:c r="J717" s="231" t="str">
        <x:v>High</x:v>
      </x:c>
      <x:c r="K717" s="231" t="str">
        <x:v>Common</x:v>
      </x:c>
      <x:c r="L717" s="231" t="str">
        <x:v>No</x:v>
      </x:c>
      <x:c r="M717" s="231" t="str">
        <x:v>4th century | Cappadocia</x:v>
      </x:c>
      <x:c r="N717" s="231" t="str">
        <x:v>Basil of Caesarea; Monasticism; Charity</x:v>
      </x:c>
      <x:c r="O717" s="231" t="str">
        <x:v>Idea</x:v>
      </x:c>
      <x:c r="P717" s="231"/>
      <x:c r="Q717" s="231" t="str">
        <x:v>Deferred when Early Church History was reduced from 100 to 50 active cards; retain for later expansion.</x:v>
      </x:c>
      <x:c r="R717" s="231" t="str">
        <x:v>https://www.oca.org/orthodoxy/the-orthodox-faith/church-history/fourth-century/monasticism1</x:v>
      </x:c>
      <x:c r="S717" s="231"/>
      <x:c r="T717" s="231"/>
      <x:c r="U717" s="205"/>
    </x:row>
    <x:row r="718" s="202" customFormat="1" ht="38.25" customHeight="1">
      <x:c r="A718" s="231" t="str">
        <x:v>Early Church History</x:v>
      </x:c>
      <x:c r="B718" s="231" t="str">
        <x:v>ECH-073</x:v>
      </x:c>
      <x:c r="C718" s="231" t="str">
        <x:v>Egyptian Monasticism Reaches the Latin West</x:v>
      </x:c>
      <x:c r="D718" s="231" t="str">
        <x:v>Church History</x:v>
      </x:c>
      <x:c r="E718" s="231" t="str">
        <x:v>Early Church History — ca. AD 64–451</x:v>
      </x:c>
      <x:c r="F718" s="231" t="str">
        <x:v>Development</x:v>
      </x:c>
      <x:c r="G718" s="231" t="str">
        <x:v>Travel, translations, and writers such as John Cassian carried Egyptian monastic ideals into Western Christianity.</x:v>
      </x:c>
      <x:c r="H718" s="231" t="n">
        <x:v>2</x:v>
      </x:c>
      <x:c r="I718" s="231" t="str">
        <x:v>2 — Supporting</x:v>
      </x:c>
      <x:c r="J718" s="231" t="str">
        <x:v>High</x:v>
      </x:c>
      <x:c r="K718" s="231" t="str">
        <x:v>Common</x:v>
      </x:c>
      <x:c r="L718" s="231" t="str">
        <x:v>No</x:v>
      </x:c>
      <x:c r="M718" s="231" t="str">
        <x:v>Late 4th–early 5th centuries | Egypt and Gaul</x:v>
      </x:c>
      <x:c r="N718" s="231" t="str">
        <x:v>John Cassian; Desert Fathers; Western Monasticism</x:v>
      </x:c>
      <x:c r="O718" s="231" t="str">
        <x:v>Idea</x:v>
      </x:c>
      <x:c r="P718" s="231"/>
      <x:c r="Q718" s="231" t="str">
        <x:v>Deferred when Early Church History was reduced from 100 to 50 active cards; retain for later expansion.</x:v>
      </x:c>
      <x:c r="R718" s="231" t="str">
        <x:v>https://www.oca.org/orthodoxy/the-orthodox-faith/church-history/fourth-century/monasticism1</x:v>
      </x:c>
      <x:c r="S718" s="231"/>
      <x:c r="T718" s="231"/>
      <x:c r="U718" s="205"/>
    </x:row>
    <x:row r="719" s="202" customFormat="1" ht="25.5" customHeight="1">
      <x:c r="A719" s="231" t="str">
        <x:v>Early Church History</x:v>
      </x:c>
      <x:c r="B719" s="231" t="str">
        <x:v>ECH-074</x:v>
      </x:c>
      <x:c r="C719" s="231" t="str">
        <x:v>Monastic Foundations of Martin of Tours</x:v>
      </x:c>
      <x:c r="D719" s="231" t="str">
        <x:v>Church History</x:v>
      </x:c>
      <x:c r="E719" s="231" t="str">
        <x:v>Early Church History — ca. AD 64–451</x:v>
      </x:c>
      <x:c r="F719" s="231" t="str">
        <x:v>Development</x:v>
      </x:c>
      <x:c r="G719" s="231" t="str">
        <x:v>Martin helped establish monastic communities in Gaul, adapting ascetic life to the Latin West.</x:v>
      </x:c>
      <x:c r="H719" s="231" t="n">
        <x:v>2</x:v>
      </x:c>
      <x:c r="I719" s="231" t="str">
        <x:v>2 — Supporting</x:v>
      </x:c>
      <x:c r="J719" s="231" t="str">
        <x:v>High</x:v>
      </x:c>
      <x:c r="K719" s="231" t="str">
        <x:v>Common</x:v>
      </x:c>
      <x:c r="L719" s="231" t="str">
        <x:v>No</x:v>
      </x:c>
      <x:c r="M719" s="231" t="str">
        <x:v>4th century | Gaul</x:v>
      </x:c>
      <x:c r="N719" s="231" t="str">
        <x:v>Martin of Tours; Western Monasticism</x:v>
      </x:c>
      <x:c r="O719" s="231" t="str">
        <x:v>Idea</x:v>
      </x:c>
      <x:c r="P719" s="231"/>
      <x:c r="Q719" s="231" t="str">
        <x:v>Deferred when Early Church History was reduced from 100 to 50 active cards; retain for later expansion.</x:v>
      </x:c>
      <x:c r="R719" s="231" t="str">
        <x:v>https://www.oca.org/orthodoxy/the-orthodox-faith/church-history/fourth-century/monasticism1</x:v>
      </x:c>
      <x:c r="S719" s="231"/>
      <x:c r="T719" s="231"/>
      <x:c r="U719" s="205"/>
    </x:row>
    <x:row r="720" s="202" customFormat="1" ht="25.5" customHeight="1">
      <x:c r="A720" s="231" t="str">
        <x:v>Early Church History</x:v>
      </x:c>
      <x:c r="B720" s="231" t="str">
        <x:v>ECH-076</x:v>
      </x:c>
      <x:c r="C720" s="231" t="str">
        <x:v>Christian Expansion in Georgia</x:v>
      </x:c>
      <x:c r="D720" s="231" t="str">
        <x:v>Church History</x:v>
      </x:c>
      <x:c r="E720" s="231" t="str">
        <x:v>Early Church History — ca. AD 64–451</x:v>
      </x:c>
      <x:c r="F720" s="231" t="str">
        <x:v>Development</x:v>
      </x:c>
      <x:c r="G720" s="231" t="str">
        <x:v>Christianity became established in the Georgian kingdoms during the fourth century, tied in tradition to the mission of Nino.</x:v>
      </x:c>
      <x:c r="H720" s="231" t="n">
        <x:v>3</x:v>
      </x:c>
      <x:c r="I720" s="231" t="str">
        <x:v>3 — Significant</x:v>
      </x:c>
      <x:c r="J720" s="231" t="str">
        <x:v>Exceptional</x:v>
      </x:c>
      <x:c r="K720" s="231" t="str">
        <x:v>Uncommon</x:v>
      </x:c>
      <x:c r="L720" s="231" t="str">
        <x:v>No</x:v>
      </x:c>
      <x:c r="M720" s="231" t="str">
        <x:v>4th century | Caucasus</x:v>
      </x:c>
      <x:c r="N720" s="231" t="str">
        <x:v>Nino; Mission; Caucasus Christianity</x:v>
      </x:c>
      <x:c r="O720" s="231" t="str">
        <x:v>Idea</x:v>
      </x:c>
      <x:c r="P720" s="231"/>
      <x:c r="Q720" s="231" t="str">
        <x:v>Deferred when Early Church History was reduced from 100 to 50 active cards; retain for later expansion.</x:v>
      </x:c>
      <x:c r="R720" s="231" t="str">
        <x:v>https://armenianprelacy.org/education/church-history/</x:v>
      </x:c>
      <x:c r="S720" s="231"/>
      <x:c r="T720" s="231"/>
      <x:c r="U720" s="205"/>
    </x:row>
    <x:row r="721" s="202" customFormat="1" ht="25.5" customHeight="1">
      <x:c r="A721" s="231" t="str">
        <x:v>Early Church History</x:v>
      </x:c>
      <x:c r="B721" s="231" t="str">
        <x:v>ECH-078</x:v>
      </x:c>
      <x:c r="C721" s="231" t="str">
        <x:v>Mission to the Goths</x:v>
      </x:c>
      <x:c r="D721" s="231" t="str">
        <x:v>Church History</x:v>
      </x:c>
      <x:c r="E721" s="231" t="str">
        <x:v>Early Church History — ca. AD 64–451</x:v>
      </x:c>
      <x:c r="F721" s="231" t="str">
        <x:v>Development</x:v>
      </x:c>
      <x:c r="G721" s="231" t="str">
        <x:v>Fourth-century missions among Gothic peoples produced enduring Christian communities beyond the Roman imperial heartland.</x:v>
      </x:c>
      <x:c r="H721" s="231" t="n">
        <x:v>3</x:v>
      </x:c>
      <x:c r="I721" s="231" t="str">
        <x:v>3 — Significant</x:v>
      </x:c>
      <x:c r="J721" s="231" t="str">
        <x:v>Exceptional</x:v>
      </x:c>
      <x:c r="K721" s="231" t="str">
        <x:v>Uncommon</x:v>
      </x:c>
      <x:c r="L721" s="231" t="str">
        <x:v>No</x:v>
      </x:c>
      <x:c r="M721" s="231" t="str">
        <x:v>4th century | Danube and Gothic territories</x:v>
      </x:c>
      <x:c r="N721" s="231" t="str">
        <x:v>Ulfilas; Gothic Bible; Mission</x:v>
      </x:c>
      <x:c r="O721" s="231" t="str">
        <x:v>Idea</x:v>
      </x:c>
      <x:c r="P721" s="231"/>
      <x:c r="Q721" s="231" t="str">
        <x:v>Deferred when Early Church History was reduced from 100 to 50 active cards; retain for later expansion.</x:v>
      </x:c>
      <x:c r="R721" s="231" t="str">
        <x:v>https://www.oca.org/orthodoxy/the-orthodox-faith/church-history/fourth-century/constantine</x:v>
      </x:c>
      <x:c r="S721" s="231"/>
      <x:c r="T721" s="231"/>
      <x:c r="U721" s="205"/>
    </x:row>
    <x:row r="722" s="202" customFormat="1" ht="25.5" customHeight="1">
      <x:c r="A722" s="231" t="str">
        <x:v>Early Church History</x:v>
      </x:c>
      <x:c r="B722" s="231" t="str">
        <x:v>ECH-079</x:v>
      </x:c>
      <x:c r="C722" s="231" t="str">
        <x:v>The Gothic Bible</x:v>
      </x:c>
      <x:c r="D722" s="231" t="str">
        <x:v>Church History</x:v>
      </x:c>
      <x:c r="E722" s="231" t="str">
        <x:v>Early Church History — ca. AD 64–451</x:v>
      </x:c>
      <x:c r="F722" s="231" t="str">
        <x:v>Text</x:v>
      </x:c>
      <x:c r="G722" s="231" t="str">
        <x:v>A Gothic translation project associated with Ulfilas created one of the earliest major vernacular Christian biblical traditions.</x:v>
      </x:c>
      <x:c r="H722" s="231" t="n">
        <x:v>4</x:v>
      </x:c>
      <x:c r="I722" s="231" t="str">
        <x:v>4 — Major</x:v>
      </x:c>
      <x:c r="J722" s="231" t="str">
        <x:v>Exceptional</x:v>
      </x:c>
      <x:c r="K722" s="231" t="str">
        <x:v>Rare</x:v>
      </x:c>
      <x:c r="L722" s="231" t="str">
        <x:v>Maybe</x:v>
      </x:c>
      <x:c r="M722" s="231" t="str">
        <x:v>4th century | Gothic world</x:v>
      </x:c>
      <x:c r="N722" s="231" t="str">
        <x:v>Ulfilas; Mission to the Goths; Biblical Translation</x:v>
      </x:c>
      <x:c r="O722" s="231" t="str">
        <x:v>Idea</x:v>
      </x:c>
      <x:c r="P722" s="231"/>
      <x:c r="Q722" s="231" t="str">
        <x:v>Deferred when Early Church History was reduced from 100 to 50 active cards; retain for later expansion.</x:v>
      </x:c>
      <x:c r="R722" s="231" t="str">
        <x:v>https://academic.oup.com/book/12425/chapter/162891532</x:v>
      </x:c>
      <x:c r="S722" s="231"/>
      <x:c r="T722" s="231"/>
      <x:c r="U722" s="205"/>
    </x:row>
    <x:row r="723" s="202" customFormat="1" ht="25.5" customHeight="1">
      <x:c r="A723" s="231" t="str">
        <x:v>Early Church History</x:v>
      </x:c>
      <x:c r="B723" s="231" t="str">
        <x:v>ECH-082</x:v>
      </x:c>
      <x:c r="C723" s="231" t="str">
        <x:v>Expansion of Christianity Beyond the Roman Empire</x:v>
      </x:c>
      <x:c r="D723" s="231" t="str">
        <x:v>Church History</x:v>
      </x:c>
      <x:c r="E723" s="231" t="str">
        <x:v>Early Church History — ca. AD 64–451</x:v>
      </x:c>
      <x:c r="F723" s="231" t="str">
        <x:v>Development</x:v>
      </x:c>
      <x:c r="G723" s="231" t="str">
        <x:v>By late antiquity, Christian communities had spread into Armenia, Persia, Ethiopia, Arabia, and among peoples beyond Rome's borders.</x:v>
      </x:c>
      <x:c r="H723" s="231" t="n">
        <x:v>3</x:v>
      </x:c>
      <x:c r="I723" s="231" t="str">
        <x:v>3 — Significant</x:v>
      </x:c>
      <x:c r="J723" s="231" t="str">
        <x:v>Exceptional</x:v>
      </x:c>
      <x:c r="K723" s="231" t="str">
        <x:v>Uncommon</x:v>
      </x:c>
      <x:c r="L723" s="231" t="str">
        <x:v>No</x:v>
      </x:c>
      <x:c r="M723" s="231" t="str">
        <x:v>3rd–5th centuries | Africa and Eurasia</x:v>
      </x:c>
      <x:c r="N723" s="231" t="str">
        <x:v>Mission; Armenia; Aksum; Goths</x:v>
      </x:c>
      <x:c r="O723" s="231" t="str">
        <x:v>Idea</x:v>
      </x:c>
      <x:c r="P723" s="231"/>
      <x:c r="Q723" s="231" t="str">
        <x:v>Deferred when Early Church History was reduced from 100 to 50 active cards; retain for later expansion.</x:v>
      </x:c>
      <x:c r="R723" s="231" t="str">
        <x:v>https://armenianprelacy.org/education/church-history/</x:v>
      </x:c>
      <x:c r="S723" s="231"/>
      <x:c r="T723" s="231"/>
      <x:c r="U723" s="205"/>
    </x:row>
    <x:row r="724" s="202" customFormat="1" ht="25.5" customHeight="1">
      <x:c r="A724" s="231" t="str">
        <x:v>Early Church History</x:v>
      </x:c>
      <x:c r="B724" s="231" t="str">
        <x:v>ECH-085</x:v>
      </x:c>
      <x:c r="C724" s="231" t="str">
        <x:v>Development of the Liturgical Year</x:v>
      </x:c>
      <x:c r="D724" s="231" t="str">
        <x:v>Church History</x:v>
      </x:c>
      <x:c r="E724" s="231" t="str">
        <x:v>Early Church History — ca. AD 64–451</x:v>
      </x:c>
      <x:c r="F724" s="231" t="str">
        <x:v>Practice / Development</x:v>
      </x:c>
      <x:c r="G724" s="231" t="str">
        <x:v>Annual remembrance of Christ's death and resurrection expanded into a more developed cycle of feasts and seasons.</x:v>
      </x:c>
      <x:c r="H724" s="231" t="n">
        <x:v>3</x:v>
      </x:c>
      <x:c r="I724" s="231" t="str">
        <x:v>3 — Significant</x:v>
      </x:c>
      <x:c r="J724" s="231" t="str">
        <x:v>Exceptional</x:v>
      </x:c>
      <x:c r="K724" s="231" t="str">
        <x:v>Uncommon</x:v>
      </x:c>
      <x:c r="L724" s="231" t="str">
        <x:v>No</x:v>
      </x:c>
      <x:c r="M724" s="231" t="str">
        <x:v>2nd–5th centuries | Early Church</x:v>
      </x:c>
      <x:c r="N724" s="231" t="str">
        <x:v>Pascha; Nativity; Egeria's Pilgrimage</x:v>
      </x:c>
      <x:c r="O724" s="231" t="str">
        <x:v>Idea</x:v>
      </x:c>
      <x:c r="P724" s="231"/>
      <x:c r="Q724" s="231" t="str">
        <x:v>Deferred when Early Church History was reduced from 100 to 50 active cards; retain for later expansion.</x:v>
      </x:c>
      <x:c r="R724" s="231" t="str">
        <x:v>https://onlinelibrary.wiley.com/doi/10.1111/1467-9809.12634</x:v>
      </x:c>
      <x:c r="S724" s="231"/>
      <x:c r="T724" s="231"/>
      <x:c r="U724" s="205"/>
    </x:row>
    <x:row r="725" s="202" customFormat="1" ht="25.5" customHeight="1">
      <x:c r="A725" s="231" t="str">
        <x:v>Early Church History</x:v>
      </x:c>
      <x:c r="B725" s="231" t="str">
        <x:v>ECH-087</x:v>
      </x:c>
      <x:c r="C725" s="231" t="str">
        <x:v>Martyr Commemoration</x:v>
      </x:c>
      <x:c r="D725" s="231" t="str">
        <x:v>Church History</x:v>
      </x:c>
      <x:c r="E725" s="231" t="str">
        <x:v>Early Church History — ca. AD 64–451</x:v>
      </x:c>
      <x:c r="F725" s="231" t="str">
        <x:v>Practice / Development</x:v>
      </x:c>
      <x:c r="G725" s="231" t="str">
        <x:v>Churches gathered to remember martyrs at their burial places and preserve accounts of their witness.</x:v>
      </x:c>
      <x:c r="H725" s="231" t="n">
        <x:v>3</x:v>
      </x:c>
      <x:c r="I725" s="231" t="str">
        <x:v>3 — Significant</x:v>
      </x:c>
      <x:c r="J725" s="231" t="str">
        <x:v>Exceptional</x:v>
      </x:c>
      <x:c r="K725" s="231" t="str">
        <x:v>Uncommon</x:v>
      </x:c>
      <x:c r="L725" s="231" t="str">
        <x:v>No</x:v>
      </x:c>
      <x:c r="M725" s="231" t="str">
        <x:v>2nd–4th centuries | Early Church</x:v>
      </x:c>
      <x:c r="N725" s="231" t="str">
        <x:v>Martyrdom of Polycarp; Catacombs; Relics</x:v>
      </x:c>
      <x:c r="O725" s="231" t="str">
        <x:v>Idea</x:v>
      </x:c>
      <x:c r="P725" s="231"/>
      <x:c r="Q725" s="231" t="str">
        <x:v>Deferred when Early Church History was reduced from 100 to 50 active cards; retain for later expansion.</x:v>
      </x:c>
      <x:c r="R725" s="231" t="str">
        <x:v>https://www.oca.org/orthodoxy/the-orthodox-faith/church-history/second-century/the-apostolic-fathers</x:v>
      </x:c>
      <x:c r="S725" s="231"/>
      <x:c r="T725" s="231"/>
      <x:c r="U725" s="205"/>
    </x:row>
    <x:row r="726" s="202" customFormat="1" ht="38.25" customHeight="1">
      <x:c r="A726" s="231" t="str">
        <x:v>Early Church History</x:v>
      </x:c>
      <x:c r="B726" s="231" t="str">
        <x:v>ECH-088</x:v>
      </x:c>
      <x:c r="C726" s="231" t="str">
        <x:v>Veneration of Martyr Relics</x:v>
      </x:c>
      <x:c r="D726" s="231" t="str">
        <x:v>Church History</x:v>
      </x:c>
      <x:c r="E726" s="231" t="str">
        <x:v>Early Church History — ca. AD 64–451</x:v>
      </x:c>
      <x:c r="F726" s="231" t="str">
        <x:v>Practice / Development</x:v>
      </x:c>
      <x:c r="G726" s="231" t="str">
        <x:v>Early Christians increasingly honored the bodily remains and burial sites of martyrs as tangible memories of faithful witness.</x:v>
      </x:c>
      <x:c r="H726" s="231" t="n">
        <x:v>2</x:v>
      </x:c>
      <x:c r="I726" s="231" t="str">
        <x:v>2 — Supporting</x:v>
      </x:c>
      <x:c r="J726" s="231" t="str">
        <x:v>High</x:v>
      </x:c>
      <x:c r="K726" s="231" t="str">
        <x:v>Common</x:v>
      </x:c>
      <x:c r="L726" s="231" t="str">
        <x:v>No</x:v>
      </x:c>
      <x:c r="M726" s="231" t="str">
        <x:v>2nd–5th centuries | Early Church</x:v>
      </x:c>
      <x:c r="N726" s="231" t="str">
        <x:v>Martyr Commemoration; Polycarp; Pilgrimage</x:v>
      </x:c>
      <x:c r="O726" s="231" t="str">
        <x:v>Idea</x:v>
      </x:c>
      <x:c r="P726" s="231" t="str">
        <x:v>Practices and later theology surrounding relics developed over time and should be described historically rather than projected backward in fully developed form.</x:v>
      </x:c>
      <x:c r="Q726" s="231" t="str">
        <x:v>Deferred when Early Church History was reduced from 100 to 50 active cards; retain for later expansion.</x:v>
      </x:c>
      <x:c r="R726" s="231" t="str">
        <x:v>https://www.oca.org/orthodoxy/the-orthodox-faith/church-history/second-century/the-apostolic-fathers</x:v>
      </x:c>
      <x:c r="S726" s="231"/>
      <x:c r="T726" s="231"/>
      <x:c r="U726" s="205"/>
    </x:row>
    <x:row r="727" s="202" customFormat="1" ht="38.25" customHeight="1">
      <x:c r="A727" s="231" t="str">
        <x:v>Early Church History</x:v>
      </x:c>
      <x:c r="B727" s="231" t="str">
        <x:v>ECH-089</x:v>
      </x:c>
      <x:c r="C727" s="231" t="str">
        <x:v>Christian Funerary Art</x:v>
      </x:c>
      <x:c r="D727" s="231" t="str">
        <x:v>Church History</x:v>
      </x:c>
      <x:c r="E727" s="231" t="str">
        <x:v>Early Church History — ca. AD 64–451</x:v>
      </x:c>
      <x:c r="F727" s="231" t="str">
        <x:v>Art / Development</x:v>
      </x:c>
      <x:c r="G727" s="231" t="str">
        <x:v>Sarcophagi, catacomb paintings, inscriptions, and symbols preserve an early visual vocabulary of resurrection, salvation, and biblical story.</x:v>
      </x:c>
      <x:c r="H727" s="231" t="n">
        <x:v>4</x:v>
      </x:c>
      <x:c r="I727" s="231" t="str">
        <x:v>4 — Major</x:v>
      </x:c>
      <x:c r="J727" s="231" t="str">
        <x:v>Exceptional</x:v>
      </x:c>
      <x:c r="K727" s="231" t="str">
        <x:v>Rare</x:v>
      </x:c>
      <x:c r="L727" s="231" t="str">
        <x:v>Maybe</x:v>
      </x:c>
      <x:c r="M727" s="231" t="str">
        <x:v>2nd–5th centuries | Roman Empire</x:v>
      </x:c>
      <x:c r="N727" s="231" t="str">
        <x:v>Good Shepherd Imagery; Catacombs; Christian Symbols</x:v>
      </x:c>
      <x:c r="O727" s="231" t="str">
        <x:v>Idea</x:v>
      </x:c>
      <x:c r="P727" s="231"/>
      <x:c r="Q727" s="231" t="str">
        <x:v>Deferred when Early Church History was reduced from 100 to 50 active cards; retain for later expansion.</x:v>
      </x:c>
      <x:c r="R727" s="231" t="str">
        <x:v>https://duraeuropos.artgallery.yale.edu/christian-building</x:v>
      </x:c>
      <x:c r="S727" s="231"/>
      <x:c r="T727" s="231"/>
      <x:c r="U727" s="205"/>
    </x:row>
    <x:row r="728" s="202" customFormat="1" ht="25.5" customHeight="1">
      <x:c r="A728" s="231" t="str">
        <x:v>Early Church History</x:v>
      </x:c>
      <x:c r="B728" s="231" t="str">
        <x:v>ECH-090</x:v>
      </x:c>
      <x:c r="C728" s="231" t="str">
        <x:v>Development of Episcopal Synods</x:v>
      </x:c>
      <x:c r="D728" s="231" t="str">
        <x:v>Church History</x:v>
      </x:c>
      <x:c r="E728" s="231" t="str">
        <x:v>Early Church History — ca. AD 64–451</x:v>
      </x:c>
      <x:c r="F728" s="231" t="str">
        <x:v>Institution</x:v>
      </x:c>
      <x:c r="G728" s="231" t="str">
        <x:v>Regional gatherings of bishops became a regular mechanism for resolving discipline, doctrine, and disputes before and alongside ecumenical councils.</x:v>
      </x:c>
      <x:c r="H728" s="231" t="n">
        <x:v>2</x:v>
      </x:c>
      <x:c r="I728" s="231" t="str">
        <x:v>2 — Supporting</x:v>
      </x:c>
      <x:c r="J728" s="231" t="str">
        <x:v>High</x:v>
      </x:c>
      <x:c r="K728" s="231" t="str">
        <x:v>Common</x:v>
      </x:c>
      <x:c r="L728" s="231" t="str">
        <x:v>No</x:v>
      </x:c>
      <x:c r="M728" s="231" t="str">
        <x:v>2nd–5th centuries | Early Church</x:v>
      </x:c>
      <x:c r="N728" s="231" t="str">
        <x:v>Bishops; Councils; Church Unity</x:v>
      </x:c>
      <x:c r="O728" s="231" t="str">
        <x:v>Idea</x:v>
      </x:c>
      <x:c r="P728" s="231"/>
      <x:c r="Q728" s="231" t="str">
        <x:v>Deferred when Early Church History was reduced from 100 to 50 active cards; retain for later expansion.</x:v>
      </x:c>
      <x:c r="R728" s="231" t="str">
        <x:v>https://www.oca.org/orthodoxy/the-orthodox-faith/church-history/second-century/the-apostolic-fathers</x:v>
      </x:c>
      <x:c r="S728" s="231"/>
      <x:c r="T728" s="231"/>
      <x:c r="U728" s="205"/>
    </x:row>
    <x:row r="729" s="202" customFormat="1" ht="38.25" customHeight="1">
      <x:c r="A729" s="231" t="str">
        <x:v>Early Church History</x:v>
      </x:c>
      <x:c r="B729" s="231" t="str">
        <x:v>ECH-091</x:v>
      </x:c>
      <x:c r="C729" s="231" t="str">
        <x:v>Growth of the Threefold Ministry</x:v>
      </x:c>
      <x:c r="D729" s="231" t="str">
        <x:v>Church History</x:v>
      </x:c>
      <x:c r="E729" s="231" t="str">
        <x:v>Early Church History — ca. AD 64–451</x:v>
      </x:c>
      <x:c r="F729" s="231" t="str">
        <x:v>Institution</x:v>
      </x:c>
      <x:c r="G729" s="231" t="str">
        <x:v>By the second century many churches clearly distinguish bishops, presbyters, and deacons in patterns that shaped later ecclesial structures.</x:v>
      </x:c>
      <x:c r="H729" s="231" t="n">
        <x:v>4</x:v>
      </x:c>
      <x:c r="I729" s="231" t="str">
        <x:v>4 — Major</x:v>
      </x:c>
      <x:c r="J729" s="231" t="str">
        <x:v>High</x:v>
      </x:c>
      <x:c r="K729" s="231" t="str">
        <x:v>Rare</x:v>
      </x:c>
      <x:c r="L729" s="231" t="str">
        <x:v>No</x:v>
      </x:c>
      <x:c r="M729" s="231" t="str">
        <x:v>1st–2nd centuries | Early Church</x:v>
      </x:c>
      <x:c r="N729" s="231" t="str">
        <x:v>Ignatius; Bishops; Presbyters; Deacons</x:v>
      </x:c>
      <x:c r="O729" s="231" t="str">
        <x:v>Idea</x:v>
      </x:c>
      <x:c r="P729" s="231"/>
      <x:c r="Q729" s="231" t="str">
        <x:v>Deferred when Early Church History was reduced from 100 to 50 active cards; retain for later expansion.</x:v>
      </x:c>
      <x:c r="R729" s="231" t="str">
        <x:v>https://www.oca.org/orthodoxy/the-orthodox-faith/church-history/second-century/the-apostolic-fathers</x:v>
      </x:c>
      <x:c r="S729" s="231"/>
      <x:c r="T729" s="231"/>
      <x:c r="U729" s="205"/>
    </x:row>
    <x:row r="730" s="202" customFormat="1" ht="38.25" customHeight="1">
      <x:c r="A730" s="231" t="str">
        <x:v>Early Church History</x:v>
      </x:c>
      <x:c r="B730" s="231" t="str">
        <x:v>ECH-092</x:v>
      </x:c>
      <x:c r="C730" s="231" t="str">
        <x:v>Church Care for Widows and the Poor</x:v>
      </x:c>
      <x:c r="D730" s="231" t="str">
        <x:v>Church History</x:v>
      </x:c>
      <x:c r="E730" s="231" t="str">
        <x:v>Early Church History — ca. AD 64–451</x:v>
      </x:c>
      <x:c r="F730" s="231" t="str">
        <x:v>Church Practice</x:v>
      </x:c>
      <x:c r="G730" s="231" t="str">
        <x:v>Organized charity toward widows, orphans, prisoners, the sick, and the poor became a conspicuous feature of Christian community life.</x:v>
      </x:c>
      <x:c r="H730" s="231" t="n">
        <x:v>2</x:v>
      </x:c>
      <x:c r="I730" s="231" t="str">
        <x:v>2 — Supporting</x:v>
      </x:c>
      <x:c r="J730" s="231" t="str">
        <x:v>High</x:v>
      </x:c>
      <x:c r="K730" s="231" t="str">
        <x:v>Common</x:v>
      </x:c>
      <x:c r="L730" s="231" t="str">
        <x:v>No</x:v>
      </x:c>
      <x:c r="M730" s="231" t="str">
        <x:v>2nd–4th centuries | Early Church</x:v>
      </x:c>
      <x:c r="N730" s="231" t="str">
        <x:v>Generous Giving; Christian Fellowship; Charity</x:v>
      </x:c>
      <x:c r="O730" s="231" t="str">
        <x:v>Idea</x:v>
      </x:c>
      <x:c r="P730" s="231"/>
      <x:c r="Q730" s="231" t="str">
        <x:v>Deferred when Early Church History was reduced from 100 to 50 active cards; retain for later expansion.</x:v>
      </x:c>
      <x:c r="R730" s="231" t="str">
        <x:v>https://www.cambridge.org/core/books/abs/cambridge-history-of-christianity/persecutions-genesis-and-legacy/BFAE91A76E050ADB1C0FB6D1720FEC31</x:v>
      </x:c>
      <x:c r="S730" s="231"/>
      <x:c r="T730" s="231"/>
      <x:c r="U730" s="205"/>
    </x:row>
    <x:row r="731" s="202" customFormat="1" ht="38.25" customHeight="1">
      <x:c r="A731" s="231" t="str">
        <x:v>Early Church History</x:v>
      </x:c>
      <x:c r="B731" s="231" t="str">
        <x:v>ECH-093</x:v>
      </x:c>
      <x:c r="C731" s="231" t="str">
        <x:v>Rise of Christian Hospitals and Hospices</x:v>
      </x:c>
      <x:c r="D731" s="231" t="str">
        <x:v>Church History</x:v>
      </x:c>
      <x:c r="E731" s="231" t="str">
        <x:v>Early Church History — ca. AD 64–451</x:v>
      </x:c>
      <x:c r="F731" s="231" t="str">
        <x:v>Institution</x:v>
      </x:c>
      <x:c r="G731" s="231" t="str">
        <x:v>Late-antique Christian charitable institutions increasingly provided organized care for the sick, poor, travelers, and strangers.</x:v>
      </x:c>
      <x:c r="H731" s="231" t="n">
        <x:v>4</x:v>
      </x:c>
      <x:c r="I731" s="231" t="str">
        <x:v>4 — Major</x:v>
      </x:c>
      <x:c r="J731" s="231" t="str">
        <x:v>Exceptional</x:v>
      </x:c>
      <x:c r="K731" s="231" t="str">
        <x:v>Rare</x:v>
      </x:c>
      <x:c r="L731" s="231" t="str">
        <x:v>Maybe</x:v>
      </x:c>
      <x:c r="M731" s="231" t="str">
        <x:v>4th–5th centuries | Eastern Roman Empire</x:v>
      </x:c>
      <x:c r="N731" s="231" t="str">
        <x:v>Basil of Caesarea; Charity; Care for the Poor</x:v>
      </x:c>
      <x:c r="O731" s="231" t="str">
        <x:v>Idea</x:v>
      </x:c>
      <x:c r="P731" s="231"/>
      <x:c r="Q731" s="231" t="str">
        <x:v>Deferred when Early Church History was reduced from 100 to 50 active cards; retain for later expansion.</x:v>
      </x:c>
      <x:c r="R731" s="231" t="str">
        <x:v>https://www.oca.org/orthodoxy/the-orthodox-faith/church-history/fourth-century/monasticism1</x:v>
      </x:c>
      <x:c r="S731" s="231"/>
      <x:c r="T731" s="231"/>
      <x:c r="U731" s="205"/>
    </x:row>
    <x:row r="732" s="202" customFormat="1" ht="38.25" customHeight="1">
      <x:c r="A732" s="231" t="str">
        <x:v>Early Church History</x:v>
      </x:c>
      <x:c r="B732" s="231" t="str">
        <x:v>ECH-094</x:v>
      </x:c>
      <x:c r="C732" s="231" t="str">
        <x:v>Jerome's Revision of the Latin Gospels</x:v>
      </x:c>
      <x:c r="D732" s="231" t="str">
        <x:v>Church History</x:v>
      </x:c>
      <x:c r="E732" s="231" t="str">
        <x:v>Early Church History — ca. AD 64–451</x:v>
      </x:c>
      <x:c r="F732" s="231" t="str">
        <x:v>Text / Translation</x:v>
      </x:c>
      <x:c r="G732" s="231" t="str">
        <x:v>Jerome revised the Latin Gospel text near the end of the fourth century, contributing to the tradition later called the Vulgate.</x:v>
      </x:c>
      <x:c r="H732" s="231" t="n">
        <x:v>4</x:v>
      </x:c>
      <x:c r="I732" s="231" t="str">
        <x:v>4 — Major</x:v>
      </x:c>
      <x:c r="J732" s="231" t="str">
        <x:v>High</x:v>
      </x:c>
      <x:c r="K732" s="231" t="str">
        <x:v>Rare</x:v>
      </x:c>
      <x:c r="L732" s="231" t="str">
        <x:v>No</x:v>
      </x:c>
      <x:c r="M732" s="231" t="str">
        <x:v>Late 4th century | Rome</x:v>
      </x:c>
      <x:c r="N732" s="231" t="str">
        <x:v>Jerome; Latin Bible; Biblical Translation</x:v>
      </x:c>
      <x:c r="O732" s="231" t="str">
        <x:v>Idea</x:v>
      </x:c>
      <x:c r="P732" s="231"/>
      <x:c r="Q732" s="231" t="str">
        <x:v>Deferred when Early Church History was reduced from 100 to 50 active cards; retain for later expansion.</x:v>
      </x:c>
      <x:c r="R732" s="231" t="str">
        <x:v>https://academic.oup.com/book/12425/chapter/162891532</x:v>
      </x:c>
      <x:c r="S732" s="231"/>
      <x:c r="T732" s="231"/>
      <x:c r="U732" s="205"/>
    </x:row>
    <x:row r="733" s="202" customFormat="1" ht="25.5" customHeight="1">
      <x:c r="A733" s="231" t="str">
        <x:v>Early Church History</x:v>
      </x:c>
      <x:c r="B733" s="231" t="str">
        <x:v>ECH-095</x:v>
      </x:c>
      <x:c r="C733" s="231" t="str">
        <x:v>Jerome's Hebrew-to-Latin Old Testament Translation</x:v>
      </x:c>
      <x:c r="D733" s="231" t="str">
        <x:v>Church History</x:v>
      </x:c>
      <x:c r="E733" s="231" t="str">
        <x:v>Early Church History — ca. AD 64–451</x:v>
      </x:c>
      <x:c r="F733" s="231" t="str">
        <x:v>Text / Translation</x:v>
      </x:c>
      <x:c r="G733" s="231" t="str">
        <x:v>Jerome translated much of the Old Testament from Hebrew, profoundly shaping the later Latin biblical tradition.</x:v>
      </x:c>
      <x:c r="H733" s="231" t="n">
        <x:v>4</x:v>
      </x:c>
      <x:c r="I733" s="231" t="str">
        <x:v>4 — Major</x:v>
      </x:c>
      <x:c r="J733" s="231" t="str">
        <x:v>Exceptional</x:v>
      </x:c>
      <x:c r="K733" s="231" t="str">
        <x:v>Rare</x:v>
      </x:c>
      <x:c r="L733" s="231" t="str">
        <x:v>Maybe</x:v>
      </x:c>
      <x:c r="M733" s="231" t="str">
        <x:v>Late 4th–early 5th centuries | Bethlehem</x:v>
      </x:c>
      <x:c r="N733" s="231" t="str">
        <x:v>Jerome; Vulgate; Biblical Translation</x:v>
      </x:c>
      <x:c r="O733" s="231" t="str">
        <x:v>Idea</x:v>
      </x:c>
      <x:c r="P733" s="231"/>
      <x:c r="Q733" s="231" t="str">
        <x:v>Deferred when Early Church History was reduced from 100 to 50 active cards; retain for later expansion.</x:v>
      </x:c>
      <x:c r="R733" s="231" t="str">
        <x:v>https://academic.oup.com/book/12425/chapter/162891532</x:v>
      </x:c>
      <x:c r="S733" s="231"/>
      <x:c r="T733" s="231"/>
      <x:c r="U733" s="205"/>
    </x:row>
    <x:row r="734" s="202" customFormat="1" ht="25.5" customHeight="1">
      <x:c r="A734" s="231" t="str">
        <x:v>Early Church History</x:v>
      </x:c>
      <x:c r="B734" s="231" t="str">
        <x:v>ECH-098</x:v>
      </x:c>
      <x:c r="C734" s="231" t="str">
        <x:v>Christianity Becomes an Imperial Majority Religion</x:v>
      </x:c>
      <x:c r="D734" s="231" t="str">
        <x:v>Church History</x:v>
      </x:c>
      <x:c r="E734" s="231" t="str">
        <x:v>Early Church History — ca. AD 64–451</x:v>
      </x:c>
      <x:c r="F734" s="231" t="str">
        <x:v>Development</x:v>
      </x:c>
      <x:c r="G734" s="231" t="str">
        <x:v>During the fourth and fifth centuries Christianity moved from persecuted minority to a dominant public institution across much of the Roman world.</x:v>
      </x:c>
      <x:c r="H734" s="231" t="n">
        <x:v>4</x:v>
      </x:c>
      <x:c r="I734" s="231" t="str">
        <x:v>4 — Major</x:v>
      </x:c>
      <x:c r="J734" s="231" t="str">
        <x:v>Exceptional</x:v>
      </x:c>
      <x:c r="K734" s="231" t="str">
        <x:v>Rare</x:v>
      </x:c>
      <x:c r="L734" s="231" t="str">
        <x:v>Maybe</x:v>
      </x:c>
      <x:c r="M734" s="231" t="str">
        <x:v>4th–5th centuries | Roman Empire</x:v>
      </x:c>
      <x:c r="N734" s="231" t="str">
        <x:v>Constantine; Theodosius; Basilica Architecture</x:v>
      </x:c>
      <x:c r="O734" s="231" t="str">
        <x:v>Idea</x:v>
      </x:c>
      <x:c r="P734" s="231" t="str">
        <x:v>The pace and extent of Christianization varied greatly by region; avoid implying an instantaneous conversion of the empire.</x:v>
      </x:c>
      <x:c r="Q734" s="231" t="str">
        <x:v>Deferred when Early Church History was reduced from 100 to 50 active cards; retain for later expansion.</x:v>
      </x:c>
      <x:c r="R734" s="231" t="str">
        <x:v>https://www.oca.org/orthodoxy/the-orthodox-faith/church-history/fourth-century/constantine</x:v>
      </x:c>
      <x:c r="S734" s="231"/>
      <x:c r="T734" s="231"/>
      <x:c r="U734" s="205"/>
    </x:row>
    <x:row r="735" s="202" customFormat="1" ht="38.25" customHeight="1">
      <x:c r="A735" s="231" t="str">
        <x:v>Early Church History</x:v>
      </x:c>
      <x:c r="B735" s="231" t="str">
        <x:v>ECH-100</x:v>
      </x:c>
      <x:c r="C735" s="231" t="str">
        <x:v>Christianity at the Threshold of Chalcedon</x:v>
      </x:c>
      <x:c r="D735" s="231" t="str">
        <x:v>Church History</x:v>
      </x:c>
      <x:c r="E735" s="231" t="str">
        <x:v>Early Church History — ca. AD 64–451</x:v>
      </x:c>
      <x:c r="F735" s="231" t="str">
        <x:v>Historical Milestone</x:v>
      </x:c>
      <x:c r="G735" s="231" t="str">
        <x:v>By the mid-fifth century Christianity had become a geographically expansive, institutionally complex, doctrinally contested world religion.</x:v>
      </x:c>
      <x:c r="H735" s="231" t="n">
        <x:v>4</x:v>
      </x:c>
      <x:c r="I735" s="231" t="str">
        <x:v>4 — Major</x:v>
      </x:c>
      <x:c r="J735" s="231" t="str">
        <x:v>Exceptional</x:v>
      </x:c>
      <x:c r="K735" s="231" t="str">
        <x:v>Rare</x:v>
      </x:c>
      <x:c r="L735" s="231" t="str">
        <x:v>Maybe</x:v>
      </x:c>
      <x:c r="M735" s="231" t="str">
        <x:v>c. AD 451 | Mediterranean, Africa, Asia</x:v>
      </x:c>
      <x:c r="N735" s="231" t="str">
        <x:v>Ecumenical Councils; Monasticism; Mission; Biblical Canon</x:v>
      </x:c>
      <x:c r="O735" s="231" t="str">
        <x:v>Idea</x:v>
      </x:c>
      <x:c r="P735" s="231"/>
      <x:c r="Q735" s="231" t="str">
        <x:v>Deferred when Early Church History was reduced from 100 to 50 active cards; retain for later expansion.</x:v>
      </x:c>
      <x:c r="R735" s="231" t="str">
        <x:v>https://academic.oup.com/book/25743</x:v>
      </x:c>
      <x:c r="S735" s="231"/>
      <x:c r="T735" s="231"/>
      <x:c r="U735" s="205"/>
    </x:row>
    <x:row r="736" s="202" customFormat="1" ht="38.25" customHeight="1">
      <x:c r="A736" s="231" t="str">
        <x:v>Controversies &amp; Movements</x:v>
      </x:c>
      <x:c r="B736" s="231" t="str">
        <x:v>CM-004</x:v>
      </x:c>
      <x:c r="C736" s="231" t="str">
        <x:v>Quartodeciman Controversy</x:v>
      </x:c>
      <x:c r="D736" s="231" t="str">
        <x:v>Church History</x:v>
      </x:c>
      <x:c r="E736" s="231" t="str">
        <x:v>Controversies &amp; Movements — Christian History</x:v>
      </x:c>
      <x:c r="F736" s="231" t="str">
        <x:v>Liturgical Controversy</x:v>
      </x:c>
      <x:c r="G736" s="231" t="str">
        <x:v>Churches disputed whether Pascha should follow the date of the Jewish Passover or always be celebrated on Sunday.</x:v>
      </x:c>
      <x:c r="H736" s="231" t="n">
        <x:v>3</x:v>
      </x:c>
      <x:c r="I736" s="231" t="str">
        <x:v>3 — Significant</x:v>
      </x:c>
      <x:c r="J736" s="231" t="str">
        <x:v>High</x:v>
      </x:c>
      <x:c r="K736" s="231" t="str">
        <x:v>Uncommon</x:v>
      </x:c>
      <x:c r="L736" s="231" t="str">
        <x:v>No</x:v>
      </x:c>
      <x:c r="M736" s="231" t="str">
        <x:v>2nd century | Early Christianity</x:v>
      </x:c>
      <x:c r="N736" s="231" t="str">
        <x:v>Pascha; Polycarp; Rome; Liturgical Calendar</x:v>
      </x:c>
      <x:c r="O736" s="231" t="str">
        <x:v>Idea</x:v>
      </x:c>
      <x:c r="P736" s="231"/>
      <x:c r="Q736" s="231" t="str">
        <x:v>Deferred to make room in the 50-card first-pass set for larger historically and currently significant movements.</x:v>
      </x:c>
      <x:c r="R736" s="231" t="str">
        <x:v>https://www.oca.org/orthodoxy/the-orthodox-faith/doctrine-scripture/sources-of-christian-doctrine/the-councils</x:v>
      </x:c>
      <x:c r="S736" s="231"/>
      <x:c r="T736" s="231"/>
      <x:c r="U736" s="205"/>
    </x:row>
    <x:row r="737" s="202" customFormat="1" ht="38.25" customHeight="1">
      <x:c r="A737" s="231" t="str">
        <x:v>Controversies &amp; Movements</x:v>
      </x:c>
      <x:c r="B737" s="231" t="str">
        <x:v>CM-012</x:v>
      </x:c>
      <x:c r="C737" s="231" t="str">
        <x:v>Three Chapters Controversy</x:v>
      </x:c>
      <x:c r="D737" s="231" t="str">
        <x:v>Church History</x:v>
      </x:c>
      <x:c r="E737" s="231" t="str">
        <x:v>Controversies &amp; Movements — Christian History</x:v>
      </x:c>
      <x:c r="F737" s="231" t="str">
        <x:v>Christological Controversy</x:v>
      </x:c>
      <x:c r="G737" s="231" t="str">
        <x:v>Justinian's condemnation of Theodore of Mopsuestia and selected writings of Theodoret and Ibas reopened tensions over Chalcedon.</x:v>
      </x:c>
      <x:c r="H737" s="231" t="n">
        <x:v>3</x:v>
      </x:c>
      <x:c r="I737" s="231" t="str">
        <x:v>3 — Significant</x:v>
      </x:c>
      <x:c r="J737" s="231" t="str">
        <x:v>High</x:v>
      </x:c>
      <x:c r="K737" s="231" t="str">
        <x:v>Uncommon</x:v>
      </x:c>
      <x:c r="L737" s="231" t="str">
        <x:v>No</x:v>
      </x:c>
      <x:c r="M737" s="231" t="str">
        <x:v>6th century | Late-antique Christianity</x:v>
      </x:c>
      <x:c r="N737" s="231" t="str">
        <x:v>Constantinople II; Justinian; Chalcedon</x:v>
      </x:c>
      <x:c r="O737" s="231" t="str">
        <x:v>Idea</x:v>
      </x:c>
      <x:c r="P737" s="231"/>
      <x:c r="Q737" s="231" t="str">
        <x:v>Deferred to make room in the 50-card first-pass set for larger historically and currently significant movements.</x:v>
      </x:c>
      <x:c r="R737" s="231" t="str">
        <x:v>https://penelope.uchicago.edu/Thayer/E/Gazetteer/People/Justinian/Britannica_1911%2A.html</x:v>
      </x:c>
      <x:c r="S737" s="231"/>
      <x:c r="T737" s="231"/>
      <x:c r="U737" s="205"/>
    </x:row>
    <x:row r="738" s="202" customFormat="1" ht="25.5" customHeight="1">
      <x:c r="A738" s="231" t="str">
        <x:v>Controversies &amp; Movements</x:v>
      </x:c>
      <x:c r="B738" s="231" t="str">
        <x:v>CM-034</x:v>
      </x:c>
      <x:c r="C738" s="231" t="str">
        <x:v>Jansenism</x:v>
      </x:c>
      <x:c r="D738" s="231" t="str">
        <x:v>Church History</x:v>
      </x:c>
      <x:c r="E738" s="231" t="str">
        <x:v>Controversies &amp; Movements — Christian History</x:v>
      </x:c>
      <x:c r="F738" s="231" t="str">
        <x:v>Catholic Controversy / Movement</x:v>
      </x:c>
      <x:c r="G738" s="231" t="str">
        <x:v>A movement inspired by Cornelius Jansen stressed Augustinian themes of grace and human inability and became a major controversy in early modern Catholicism.</x:v>
      </x:c>
      <x:c r="H738" s="231" t="n">
        <x:v>3</x:v>
      </x:c>
      <x:c r="I738" s="231" t="str">
        <x:v>3 — Significant</x:v>
      </x:c>
      <x:c r="J738" s="231" t="str">
        <x:v>High</x:v>
      </x:c>
      <x:c r="K738" s="231" t="str">
        <x:v>Uncommon</x:v>
      </x:c>
      <x:c r="L738" s="231" t="str">
        <x:v>No</x:v>
      </x:c>
      <x:c r="M738" s="231" t="str">
        <x:v>17th–18th centuries | Roman Catholic</x:v>
      </x:c>
      <x:c r="N738" s="231" t="str">
        <x:v>Augustine; Grace; Port-Royal; Jesuits</x:v>
      </x:c>
      <x:c r="O738" s="231" t="str">
        <x:v>Idea</x:v>
      </x:c>
      <x:c r="P738" s="231"/>
      <x:c r="Q738" s="231" t="str">
        <x:v>Deferred to make room in the 50-card first-pass set for larger historically and currently significant movements.</x:v>
      </x:c>
      <x:c r="R738" s="231" t="str">
        <x:v>https://en.wikisource.org/wiki/1911_Encyclop%C3%A6dia_Britannica/Jansenism</x:v>
      </x:c>
      <x:c r="S738" s="231"/>
      <x:c r="T738" s="231"/>
      <x:c r="U738" s="205"/>
    </x:row>
    <x:row r="739" s="202" customFormat="1" ht="25.5" customHeight="1">
      <x:c r="A739" s="231" t="str">
        <x:v>Controversies &amp; Movements</x:v>
      </x:c>
      <x:c r="B739" s="231" t="str">
        <x:v>CM-045</x:v>
      </x:c>
      <x:c r="C739" s="231" t="str">
        <x:v>Neo-Orthodoxy</x:v>
      </x:c>
      <x:c r="D739" s="231" t="str">
        <x:v>Church History</x:v>
      </x:c>
      <x:c r="E739" s="231" t="str">
        <x:v>Controversies &amp; Movements — Christian History</x:v>
      </x:c>
      <x:c r="F739" s="231" t="str">
        <x:v>Theological Movement</x:v>
      </x:c>
      <x:c r="G739" s="231" t="str">
        <x:v>A twentieth-century Protestant movement associated especially with Karl Barth reacted against liberal theology by re-centering revelation, Christ, and divine transcendence.</x:v>
      </x:c>
      <x:c r="H739" s="231" t="n">
        <x:v>3</x:v>
      </x:c>
      <x:c r="I739" s="231" t="str">
        <x:v>3 — Significant</x:v>
      </x:c>
      <x:c r="J739" s="231" t="str">
        <x:v>High</x:v>
      </x:c>
      <x:c r="K739" s="231" t="str">
        <x:v>Uncommon</x:v>
      </x:c>
      <x:c r="L739" s="231" t="str">
        <x:v>No</x:v>
      </x:c>
      <x:c r="M739" s="231" t="str">
        <x:v>20th century | Reformed and mainline Protestant</x:v>
      </x:c>
      <x:c r="N739" s="231" t="str">
        <x:v>Karl Barth; Church Dogmatics; Revelation; Liberal Theology</x:v>
      </x:c>
      <x:c r="O739" s="231" t="str">
        <x:v>Idea</x:v>
      </x:c>
      <x:c r="P739" s="231" t="str">
        <x:v>The label covers several related theologians and was not universally embraced by those to whom it is applied.</x:v>
      </x:c>
      <x:c r="Q739" s="231" t="str">
        <x:v>Deferred to make room in the 50-card first-pass set for larger historically and currently significant movements.</x:v>
      </x:c>
      <x:c r="R739" s="231" t="str">
        <x:v>https://academic.oup.com/edited-volume/34863/chapter-abstract/298279080</x:v>
      </x:c>
      <x:c r="S739" s="231"/>
      <x:c r="T739" s="231"/>
      <x:c r="U739" s="205"/>
    </x:row>
    <x:row r="740" s="202" customFormat="1" ht="25.5" customHeight="1">
      <x:c r="A740" s="231" t="str">
        <x:v>Biblical People</x:v>
      </x:c>
      <x:c r="B740" s="231" t="str">
        <x:v>BP-001</x:v>
      </x:c>
      <x:c r="C740" s="231" t="str">
        <x:v>Jesus Christ</x:v>
      </x:c>
      <x:c r="D740" s="231" t="str">
        <x:v>Scripture</x:v>
      </x:c>
      <x:c r="E740" s="231" t="str">
        <x:v>Biblical People — Shared Canon</x:v>
      </x:c>
      <x:c r="F740" s="231" t="str">
        <x:v>Person</x:v>
      </x:c>
      <x:c r="G740" s="231" t="str">
        <x:v>Center of the Gospel narrative; teaches the identity, ministry, death, resurrection, and kingship of Christ.</x:v>
      </x:c>
      <x:c r="H740" s="231" t="n">
        <x:v>5</x:v>
      </x:c>
      <x:c r="I740" s="231" t="str">
        <x:v>5 — Foundational</x:v>
      </x:c>
      <x:c r="J740" s="231" t="str">
        <x:v>Exceptional</x:v>
      </x:c>
      <x:c r="K740" s="231" t="str">
        <x:v>Legendary</x:v>
      </x:c>
      <x:c r="L740" s="231" t="str">
        <x:v>Yes</x:v>
      </x:c>
      <x:c r="M740" s="231" t="str">
        <x:v>Matthew–John | First-century Roman Judea and Galilee | Shared canon</x:v>
      </x:c>
      <x:c r="N740" s="231" t="str">
        <x:v>The Trinity; Mary; Joseph of Nazareth; John the Baptist; Peter; Crucifixion; Resurrection</x:v>
      </x:c>
      <x:c r="O740" s="231" t="str">
        <x:v>Idea</x:v>
      </x:c>
      <x:c r="P740" s="231" t="str">
        <x:v>Product/theological decision needed: determine whether Christ should participate in normal pack rarity/economy or receive special treatment alongside the permanent Trinity card.</x:v>
      </x:c>
      <x:c r="Q740" s="231" t="str">
        <x:v>Excluded from the active card pool by product decision. Reconsider only if the decision to include a standalone Jesus Christ card changes.</x:v>
      </x:c>
      <x:c r="R740" s="231"/>
      <x:c r="S740" s="231"/>
      <x:c r="T740" s="231"/>
      <x:c r="U740" s="205"/>
    </x:row>
    <x:row r="741" s="202" customFormat="1" ht="25.5" customHeight="1">
      <x:c r="A741" s="231" t="str">
        <x:v>Doctrine &amp; Teachings</x:v>
      </x:c>
      <x:c r="B741" s="231" t="str">
        <x:v>DT-001</x:v>
      </x:c>
      <x:c r="C741" s="231" t="str">
        <x:v>God as Creator</x:v>
      </x:c>
      <x:c r="D741" s="231" t="str">
        <x:v>Core</x:v>
      </x:c>
      <x:c r="E741" s="231" t="str">
        <x:v>Doctrine &amp; Teachings — Shared Nicene Core</x:v>
      </x:c>
      <x:c r="F741" s="231" t="str">
        <x:v>Doctrine</x:v>
      </x:c>
      <x:c r="G741" s="231" t="str">
        <x:v>Teaches that all creation depends upon God and is fundamentally his work rather than a rival divine power.</x:v>
      </x:c>
      <x:c r="H741" s="231" t="n">
        <x:v>5</x:v>
      </x:c>
      <x:c r="I741" s="231" t="str">
        <x:v>5 — Foundational</x:v>
      </x:c>
      <x:c r="J741" s="231" t="str">
        <x:v>Exceptional</x:v>
      </x:c>
      <x:c r="K741" s="231" t="str">
        <x:v>Extraordinary</x:v>
      </x:c>
      <x:c r="L741" s="231" t="str">
        <x:v>Maybe</x:v>
      </x:c>
      <x:c r="M741" s="231" t="str">
        <x:v>Genesis 1:1; Psalm 33:6–9; John 1:3 | Shared Nicene core</x:v>
      </x:c>
      <x:c r="N741" s="231" t="str">
        <x:v>Creation; Image of God; Providence</x:v>
      </x:c>
      <x:c r="O741" s="231" t="str">
        <x:v>Idea</x:v>
      </x:c>
      <x:c r="P741" s="231"/>
      <x:c r="Q741" s="231" t="str">
        <x:v>Entire Doctrine &amp; Teachings active category retired because abstract doctrinal/virtue concepts produced excessive artwork repetition. Retained as a future educational/expansion content pool.</x:v>
      </x:c>
      <x:c r="R741" s="231"/>
      <x:c r="S741" s="231"/>
      <x:c r="T741" s="231"/>
      <x:c r="U741" s="205"/>
    </x:row>
    <x:row r="742" s="202" customFormat="1" ht="25.5" customHeight="1">
      <x:c r="A742" s="231" t="str">
        <x:v>Doctrine &amp; Teachings</x:v>
      </x:c>
      <x:c r="B742" s="231" t="str">
        <x:v>DT-002</x:v>
      </x:c>
      <x:c r="C742" s="231" t="str">
        <x:v>The Image of God</x:v>
      </x:c>
      <x:c r="D742" s="231" t="str">
        <x:v>Core</x:v>
      </x:c>
      <x:c r="E742" s="231" t="str">
        <x:v>Doctrine &amp; Teachings — Shared Nicene Core</x:v>
      </x:c>
      <x:c r="F742" s="231" t="str">
        <x:v>Doctrine</x:v>
      </x:c>
      <x:c r="G742" s="231" t="str">
        <x:v>Explores humanity's unique creation in God's image and its implications for dignity, vocation, and neighbor-love.</x:v>
      </x:c>
      <x:c r="H742" s="231" t="n">
        <x:v>5</x:v>
      </x:c>
      <x:c r="I742" s="231" t="str">
        <x:v>5 — Foundational</x:v>
      </x:c>
      <x:c r="J742" s="231" t="str">
        <x:v>Exceptional</x:v>
      </x:c>
      <x:c r="K742" s="231" t="str">
        <x:v>Extraordinary</x:v>
      </x:c>
      <x:c r="L742" s="231" t="str">
        <x:v>Yes</x:v>
      </x:c>
      <x:c r="M742" s="231" t="str">
        <x:v>Genesis 1:26–27; 9:6; James 3:9 | Shared Nicene core</x:v>
      </x:c>
      <x:c r="N742" s="231" t="str">
        <x:v>Adam; Eve; Human Dignity; Love of Neighbor</x:v>
      </x:c>
      <x:c r="O742" s="231" t="str">
        <x:v>Idea</x:v>
      </x:c>
      <x:c r="P742" s="231"/>
      <x:c r="Q742" s="231" t="str">
        <x:v>Entire Doctrine &amp; Teachings active category retired because abstract doctrinal/virtue concepts produced excessive artwork repetition. Retained as a future educational/expansion content pool.</x:v>
      </x:c>
      <x:c r="R742" s="231"/>
      <x:c r="S742" s="231"/>
      <x:c r="T742" s="231"/>
      <x:c r="U742" s="205"/>
    </x:row>
    <x:row r="743" s="202" customFormat="1" ht="38.25" customHeight="1">
      <x:c r="A743" s="231" t="str">
        <x:v>Doctrine &amp; Teachings</x:v>
      </x:c>
      <x:c r="B743" s="231" t="str">
        <x:v>DT-003</x:v>
      </x:c>
      <x:c r="C743" s="231" t="str">
        <x:v>The Holiness of God</x:v>
      </x:c>
      <x:c r="D743" s="231" t="str">
        <x:v>Core</x:v>
      </x:c>
      <x:c r="E743" s="231" t="str">
        <x:v>Doctrine &amp; Teachings — Shared Nicene Core</x:v>
      </x:c>
      <x:c r="F743" s="231" t="str">
        <x:v>Doctrine</x:v>
      </x:c>
      <x:c r="G743" s="231" t="str">
        <x:v>Introduces God's holiness as central to biblical worship, moral vision, and the call for God's people to be holy.</x:v>
      </x:c>
      <x:c r="H743" s="231" t="n">
        <x:v>5</x:v>
      </x:c>
      <x:c r="I743" s="231" t="str">
        <x:v>5 — Foundational</x:v>
      </x:c>
      <x:c r="J743" s="231" t="str">
        <x:v>Exceptional</x:v>
      </x:c>
      <x:c r="K743" s="231" t="str">
        <x:v>Extraordinary</x:v>
      </x:c>
      <x:c r="L743" s="231" t="str">
        <x:v>Yes</x:v>
      </x:c>
      <x:c r="M743" s="231" t="str">
        <x:v>Isaiah 6:1–7; Leviticus 19:2; Revelation 4:8 | Shared Nicene core</x:v>
      </x:c>
      <x:c r="N743" s="231" t="str">
        <x:v>Isaiah's Temple Vision; Worship; Christian Holiness</x:v>
      </x:c>
      <x:c r="O743" s="231" t="str">
        <x:v>Idea</x:v>
      </x:c>
      <x:c r="P743" s="231"/>
      <x:c r="Q743" s="231" t="str">
        <x:v>Entire Doctrine &amp; Teachings active category retired because abstract doctrinal/virtue concepts produced excessive artwork repetition. Retained as a future educational/expansion content pool.</x:v>
      </x:c>
      <x:c r="R743" s="231"/>
      <x:c r="S743" s="231"/>
      <x:c r="T743" s="231"/>
      <x:c r="U743" s="205"/>
    </x:row>
    <x:row r="744" s="202" customFormat="1" ht="25.5" customHeight="1">
      <x:c r="A744" s="231" t="str">
        <x:v>Doctrine &amp; Teachings</x:v>
      </x:c>
      <x:c r="B744" s="231" t="str">
        <x:v>DT-004</x:v>
      </x:c>
      <x:c r="C744" s="231" t="str">
        <x:v>The Love of God</x:v>
      </x:c>
      <x:c r="D744" s="231" t="str">
        <x:v>Core</x:v>
      </x:c>
      <x:c r="E744" s="231" t="str">
        <x:v>Doctrine &amp; Teachings — Shared Nicene Core</x:v>
      </x:c>
      <x:c r="F744" s="231" t="str">
        <x:v>Doctrine</x:v>
      </x:c>
      <x:c r="G744" s="231" t="str">
        <x:v>Centers Scripture's witness to God's faithful love, culminating in the sending of the Son for the salvation of the world.</x:v>
      </x:c>
      <x:c r="H744" s="231" t="n">
        <x:v>5</x:v>
      </x:c>
      <x:c r="I744" s="231" t="str">
        <x:v>5 — Foundational</x:v>
      </x:c>
      <x:c r="J744" s="231" t="str">
        <x:v>Exceptional</x:v>
      </x:c>
      <x:c r="K744" s="231" t="str">
        <x:v>Legendary</x:v>
      </x:c>
      <x:c r="L744" s="231" t="str">
        <x:v>Yes</x:v>
      </x:c>
      <x:c r="M744" s="231" t="str">
        <x:v>John 3:16; Romans 5:8; 1 John 4:7–10 | Shared Nicene core</x:v>
      </x:c>
      <x:c r="N744" s="231" t="str">
        <x:v>The Gospel; Grace; Love</x:v>
      </x:c>
      <x:c r="O744" s="231" t="str">
        <x:v>Idea</x:v>
      </x:c>
      <x:c r="P744" s="231"/>
      <x:c r="Q744" s="231" t="str">
        <x:v>Entire Doctrine &amp; Teachings active category retired because abstract doctrinal/virtue concepts produced excessive artwork repetition. Retained as a future educational/expansion content pool.</x:v>
      </x:c>
      <x:c r="R744" s="231"/>
      <x:c r="S744" s="231"/>
      <x:c r="T744" s="231"/>
      <x:c r="U744" s="205"/>
    </x:row>
    <x:row r="745" s="202" customFormat="1" ht="25.5" customHeight="1">
      <x:c r="A745" s="231" t="str">
        <x:v>Doctrine &amp; Teachings</x:v>
      </x:c>
      <x:c r="B745" s="231" t="str">
        <x:v>DT-005</x:v>
      </x:c>
      <x:c r="C745" s="231" t="str">
        <x:v>The Justice of God</x:v>
      </x:c>
      <x:c r="D745" s="231" t="str">
        <x:v>Core</x:v>
      </x:c>
      <x:c r="E745" s="231" t="str">
        <x:v>Doctrine &amp; Teachings — Shared Nicene Core</x:v>
      </x:c>
      <x:c r="F745" s="231" t="str">
        <x:v>Doctrine</x:v>
      </x:c>
      <x:c r="G745" s="231" t="str">
        <x:v>Explores God's righteous judgment and impartial concern for what is right.</x:v>
      </x:c>
      <x:c r="H745" s="231" t="n">
        <x:v>4</x:v>
      </x:c>
      <x:c r="I745" s="231" t="str">
        <x:v>4 — Major</x:v>
      </x:c>
      <x:c r="J745" s="231" t="str">
        <x:v>High</x:v>
      </x:c>
      <x:c r="K745" s="231" t="str">
        <x:v>Rare</x:v>
      </x:c>
      <x:c r="L745" s="231" t="str">
        <x:v>Maybe</x:v>
      </x:c>
      <x:c r="M745" s="231" t="str">
        <x:v>Deuteronomy 32:4; Psalm 89:14; Romans 2:5–11 | Shared Nicene core</x:v>
      </x:c>
      <x:c r="N745" s="231" t="str">
        <x:v>Final Judgment; Justice; Mercy of God</x:v>
      </x:c>
      <x:c r="O745" s="231" t="str">
        <x:v>Idea</x:v>
      </x:c>
      <x:c r="P745" s="231"/>
      <x:c r="Q745" s="231" t="str">
        <x:v>Entire Doctrine &amp; Teachings active category retired because abstract doctrinal/virtue concepts produced excessive artwork repetition. Retained as a future educational/expansion content pool.</x:v>
      </x:c>
      <x:c r="R745" s="231"/>
      <x:c r="S745" s="231"/>
      <x:c r="T745" s="231"/>
      <x:c r="U745" s="205"/>
    </x:row>
    <x:row r="746" s="202" customFormat="1" ht="25.5" customHeight="1">
      <x:c r="A746" s="231" t="str">
        <x:v>Doctrine &amp; Teachings</x:v>
      </x:c>
      <x:c r="B746" s="231" t="str">
        <x:v>DT-006</x:v>
      </x:c>
      <x:c r="C746" s="231" t="str">
        <x:v>The Mercy of God</x:v>
      </x:c>
      <x:c r="D746" s="231" t="str">
        <x:v>Core</x:v>
      </x:c>
      <x:c r="E746" s="231" t="str">
        <x:v>Doctrine &amp; Teachings — Shared Nicene Core</x:v>
      </x:c>
      <x:c r="F746" s="231" t="str">
        <x:v>Doctrine</x:v>
      </x:c>
      <x:c r="G746" s="231" t="str">
        <x:v>Shows mercy as a recurring biblical description of God's response to sinners, sufferers, and those who call upon him.</x:v>
      </x:c>
      <x:c r="H746" s="231" t="n">
        <x:v>5</x:v>
      </x:c>
      <x:c r="I746" s="231" t="str">
        <x:v>5 — Foundational</x:v>
      </x:c>
      <x:c r="J746" s="231" t="str">
        <x:v>Exceptional</x:v>
      </x:c>
      <x:c r="K746" s="231" t="str">
        <x:v>Extraordinary</x:v>
      </x:c>
      <x:c r="L746" s="231" t="str">
        <x:v>Maybe</x:v>
      </x:c>
      <x:c r="M746" s="231" t="str">
        <x:v>Exodus 34:6–7; Luke 1:50; Ephesians 2:4–5 | Shared Nicene core</x:v>
      </x:c>
      <x:c r="N746" s="231" t="str">
        <x:v>Grace; Forgiveness of Sins; Mercy</x:v>
      </x:c>
      <x:c r="O746" s="231" t="str">
        <x:v>Idea</x:v>
      </x:c>
      <x:c r="P746" s="231"/>
      <x:c r="Q746" s="231" t="str">
        <x:v>Entire Doctrine &amp; Teachings active category retired because abstract doctrinal/virtue concepts produced excessive artwork repetition. Retained as a future educational/expansion content pool.</x:v>
      </x:c>
      <x:c r="R746" s="231"/>
      <x:c r="S746" s="231"/>
      <x:c r="T746" s="231"/>
      <x:c r="U746" s="205"/>
    </x:row>
    <x:row r="747" s="202" customFormat="1" ht="25.5" customHeight="1">
      <x:c r="A747" s="231" t="str">
        <x:v>Doctrine &amp; Teachings</x:v>
      </x:c>
      <x:c r="B747" s="231" t="str">
        <x:v>DT-007</x:v>
      </x:c>
      <x:c r="C747" s="231" t="str">
        <x:v>The Faithfulness of God</x:v>
      </x:c>
      <x:c r="D747" s="231" t="str">
        <x:v>Core</x:v>
      </x:c>
      <x:c r="E747" s="231" t="str">
        <x:v>Doctrine &amp; Teachings — Shared Nicene Core</x:v>
      </x:c>
      <x:c r="F747" s="231" t="str">
        <x:v>Doctrine</x:v>
      </x:c>
      <x:c r="G747" s="231" t="str">
        <x:v>Teaches God's reliability in keeping promises and remaining true to his character.</x:v>
      </x:c>
      <x:c r="H747" s="231" t="n">
        <x:v>4</x:v>
      </x:c>
      <x:c r="I747" s="231" t="str">
        <x:v>4 — Major</x:v>
      </x:c>
      <x:c r="J747" s="231" t="str">
        <x:v>High</x:v>
      </x:c>
      <x:c r="K747" s="231" t="str">
        <x:v>Rare</x:v>
      </x:c>
      <x:c r="L747" s="231" t="str">
        <x:v>Maybe</x:v>
      </x:c>
      <x:c r="M747" s="231" t="str">
        <x:v>Deuteronomy 7:9; 2 Timothy 2:13; Hebrews 10:23 | Shared Nicene core</x:v>
      </x:c>
      <x:c r="N747" s="231" t="str">
        <x:v>Covenant; Christian Hope; Faithfulness</x:v>
      </x:c>
      <x:c r="O747" s="231" t="str">
        <x:v>Idea</x:v>
      </x:c>
      <x:c r="P747" s="231"/>
      <x:c r="Q747" s="231" t="str">
        <x:v>Entire Doctrine &amp; Teachings active category retired because abstract doctrinal/virtue concepts produced excessive artwork repetition. Retained as a future educational/expansion content pool.</x:v>
      </x:c>
      <x:c r="R747" s="231"/>
      <x:c r="S747" s="231"/>
      <x:c r="T747" s="231"/>
      <x:c r="U747" s="205"/>
    </x:row>
    <x:row r="748" s="202" customFormat="1" ht="25.5" customHeight="1">
      <x:c r="A748" s="231" t="str">
        <x:v>Doctrine &amp; Teachings</x:v>
      </x:c>
      <x:c r="B748" s="231" t="str">
        <x:v>DT-008</x:v>
      </x:c>
      <x:c r="C748" s="231" t="str">
        <x:v>Divine Providence</x:v>
      </x:c>
      <x:c r="D748" s="231" t="str">
        <x:v>Core</x:v>
      </x:c>
      <x:c r="E748" s="231" t="str">
        <x:v>Doctrine &amp; Teachings — Shared Nicene Core</x:v>
      </x:c>
      <x:c r="F748" s="231" t="str">
        <x:v>Doctrine</x:v>
      </x:c>
      <x:c r="G748" s="231" t="str">
        <x:v>Explores God's sustaining care and governance of creation without reducing every event to a simplistic explanation.</x:v>
      </x:c>
      <x:c r="H748" s="231" t="n">
        <x:v>4</x:v>
      </x:c>
      <x:c r="I748" s="231" t="str">
        <x:v>4 — Major</x:v>
      </x:c>
      <x:c r="J748" s="231" t="str">
        <x:v>High</x:v>
      </x:c>
      <x:c r="K748" s="231" t="str">
        <x:v>Rare</x:v>
      </x:c>
      <x:c r="L748" s="231" t="str">
        <x:v>Maybe</x:v>
      </x:c>
      <x:c r="M748" s="231" t="str">
        <x:v>Matthew 6:25–34; Acts 17:24–28; Romans 8:28 | Shared Nicene core</x:v>
      </x:c>
      <x:c r="N748" s="231" t="str">
        <x:v>God as Creator; Do Not Worry; Stewardship</x:v>
      </x:c>
      <x:c r="O748" s="231" t="str">
        <x:v>Idea</x:v>
      </x:c>
      <x:c r="P748" s="231" t="str">
        <x:v>Needs careful wording so providence is not presented as a simplistic explanation for suffering or evil.</x:v>
      </x:c>
      <x:c r="Q748" s="231" t="str">
        <x:v>Entire Doctrine &amp; Teachings active category retired because abstract doctrinal/virtue concepts produced excessive artwork repetition. Retained as a future educational/expansion content pool.</x:v>
      </x:c>
      <x:c r="R748" s="231"/>
      <x:c r="S748" s="231"/>
      <x:c r="T748" s="231"/>
      <x:c r="U748" s="205"/>
    </x:row>
    <x:row r="749" s="202" customFormat="1" ht="25.5" customHeight="1">
      <x:c r="A749" s="231" t="str">
        <x:v>Doctrine &amp; Teachings</x:v>
      </x:c>
      <x:c r="B749" s="231" t="str">
        <x:v>DT-009</x:v>
      </x:c>
      <x:c r="C749" s="231" t="str">
        <x:v>Human Fallenness</x:v>
      </x:c>
      <x:c r="D749" s="231" t="str">
        <x:v>Core</x:v>
      </x:c>
      <x:c r="E749" s="231" t="str">
        <x:v>Doctrine &amp; Teachings — Shared Nicene Core</x:v>
      </x:c>
      <x:c r="F749" s="231" t="str">
        <x:v>Doctrine</x:v>
      </x:c>
      <x:c r="G749" s="231" t="str">
        <x:v>Summarizes the biblical reality that humanity is alienated from God and universally affected by sin.</x:v>
      </x:c>
      <x:c r="H749" s="231" t="n">
        <x:v>5</x:v>
      </x:c>
      <x:c r="I749" s="231" t="str">
        <x:v>5 — Foundational</x:v>
      </x:c>
      <x:c r="J749" s="231" t="str">
        <x:v>High</x:v>
      </x:c>
      <x:c r="K749" s="231" t="str">
        <x:v>Extraordinary</x:v>
      </x:c>
      <x:c r="L749" s="231" t="str">
        <x:v>Maybe</x:v>
      </x:c>
      <x:c r="M749" s="231" t="str">
        <x:v>Genesis 3; Romans 3:9–23; 5:12 | Shared Nicene core</x:v>
      </x:c>
      <x:c r="N749" s="231" t="str">
        <x:v>The Fall; Sin; Salvation by Grace</x:v>
      </x:c>
      <x:c r="O749" s="231" t="str">
        <x:v>Idea</x:v>
      </x:c>
      <x:c r="P749" s="231"/>
      <x:c r="Q749" s="231" t="str">
        <x:v>Entire Doctrine &amp; Teachings active category retired because abstract doctrinal/virtue concepts produced excessive artwork repetition. Retained as a future educational/expansion content pool.</x:v>
      </x:c>
      <x:c r="R749" s="231"/>
      <x:c r="S749" s="231"/>
      <x:c r="T749" s="231"/>
      <x:c r="U749" s="205"/>
    </x:row>
    <x:row r="750" s="202" customFormat="1" ht="25.5" customHeight="1">
      <x:c r="A750" s="231" t="str">
        <x:v>Doctrine &amp; Teachings</x:v>
      </x:c>
      <x:c r="B750" s="231" t="str">
        <x:v>DT-010</x:v>
      </x:c>
      <x:c r="C750" s="231" t="str">
        <x:v>Sin</x:v>
      </x:c>
      <x:c r="D750" s="231" t="str">
        <x:v>Core</x:v>
      </x:c>
      <x:c r="E750" s="231" t="str">
        <x:v>Doctrine &amp; Teachings — Shared Nicene Core</x:v>
      </x:c>
      <x:c r="F750" s="231" t="str">
        <x:v>Doctrine</x:v>
      </x:c>
      <x:c r="G750" s="231" t="str">
        <x:v>Defines sin as rebellion, lawlessness, failure to love rightly, and falling short of God's glory.</x:v>
      </x:c>
      <x:c r="H750" s="231" t="n">
        <x:v>5</x:v>
      </x:c>
      <x:c r="I750" s="231" t="str">
        <x:v>5 — Foundational</x:v>
      </x:c>
      <x:c r="J750" s="231" t="str">
        <x:v>High</x:v>
      </x:c>
      <x:c r="K750" s="231" t="str">
        <x:v>Extraordinary</x:v>
      </x:c>
      <x:c r="L750" s="231" t="str">
        <x:v>Maybe</x:v>
      </x:c>
      <x:c r="M750" s="231" t="str">
        <x:v>Romans 3:23; 1 John 3:4; James 4:17 | Shared Nicene core</x:v>
      </x:c>
      <x:c r="N750" s="231" t="str">
        <x:v>Human Fallenness; Repentance; Forgiveness of Sins</x:v>
      </x:c>
      <x:c r="O750" s="231" t="str">
        <x:v>Idea</x:v>
      </x:c>
      <x:c r="P750" s="231"/>
      <x:c r="Q750" s="231" t="str">
        <x:v>Entire Doctrine &amp; Teachings active category retired because abstract doctrinal/virtue concepts produced excessive artwork repetition. Retained as a future educational/expansion content pool.</x:v>
      </x:c>
      <x:c r="R750" s="231"/>
      <x:c r="S750" s="231"/>
      <x:c r="T750" s="231"/>
      <x:c r="U750" s="205"/>
    </x:row>
    <x:row r="751" s="202" customFormat="1" ht="25.5" customHeight="1">
      <x:c r="A751" s="231" t="str">
        <x:v>Doctrine &amp; Teachings</x:v>
      </x:c>
      <x:c r="B751" s="231" t="str">
        <x:v>DT-011</x:v>
      </x:c>
      <x:c r="C751" s="231" t="str">
        <x:v>The Kingdom of God</x:v>
      </x:c>
      <x:c r="D751" s="231" t="str">
        <x:v>Core</x:v>
      </x:c>
      <x:c r="E751" s="231" t="str">
        <x:v>Doctrine &amp; Teachings — Shared Nicene Core</x:v>
      </x:c>
      <x:c r="F751" s="231" t="str">
        <x:v>Doctrine / Teaching</x:v>
      </x:c>
      <x:c r="G751" s="231" t="str">
        <x:v>One of Jesus' central themes: God's reign breaking into history and awaiting its final fulfillment.</x:v>
      </x:c>
      <x:c r="H751" s="231" t="n">
        <x:v>5</x:v>
      </x:c>
      <x:c r="I751" s="231" t="str">
        <x:v>5 — Foundational</x:v>
      </x:c>
      <x:c r="J751" s="231" t="str">
        <x:v>Exceptional</x:v>
      </x:c>
      <x:c r="K751" s="231" t="str">
        <x:v>Legendary</x:v>
      </x:c>
      <x:c r="L751" s="231" t="str">
        <x:v>Yes</x:v>
      </x:c>
      <x:c r="M751" s="231" t="str">
        <x:v>Mark 1:14–15; Matthew 6:33; Luke 17:20–21 | Shared Nicene core</x:v>
      </x:c>
      <x:c r="N751" s="231" t="str">
        <x:v>Jesus Christ; Seek First the Kingdom; New Creation</x:v>
      </x:c>
      <x:c r="O751" s="231" t="str">
        <x:v>Idea</x:v>
      </x:c>
      <x:c r="P751" s="231"/>
      <x:c r="Q751" s="231" t="str">
        <x:v>Entire Doctrine &amp; Teachings active category retired because abstract doctrinal/virtue concepts produced excessive artwork repetition. Retained as a future educational/expansion content pool.</x:v>
      </x:c>
      <x:c r="R751" s="231"/>
      <x:c r="S751" s="231"/>
      <x:c r="T751" s="231"/>
      <x:c r="U751" s="205"/>
    </x:row>
    <x:row r="752" s="202" customFormat="1" ht="25.5" customHeight="1">
      <x:c r="A752" s="231" t="str">
        <x:v>Doctrine &amp; Teachings</x:v>
      </x:c>
      <x:c r="B752" s="231" t="str">
        <x:v>DT-012</x:v>
      </x:c>
      <x:c r="C752" s="231" t="str">
        <x:v>The Incarnation</x:v>
      </x:c>
      <x:c r="D752" s="231" t="str">
        <x:v>Core</x:v>
      </x:c>
      <x:c r="E752" s="231" t="str">
        <x:v>Doctrine &amp; Teachings — Shared Nicene Core</x:v>
      </x:c>
      <x:c r="F752" s="231" t="str">
        <x:v>Doctrine</x:v>
      </x:c>
      <x:c r="G752" s="231" t="str">
        <x:v>Teaches that the eternal Son truly became human without ceasing to be divine.</x:v>
      </x:c>
      <x:c r="H752" s="231" t="n">
        <x:v>5</x:v>
      </x:c>
      <x:c r="I752" s="231" t="str">
        <x:v>5 — Foundational</x:v>
      </x:c>
      <x:c r="J752" s="231" t="str">
        <x:v>Exceptional</x:v>
      </x:c>
      <x:c r="K752" s="231" t="str">
        <x:v>Legendary</x:v>
      </x:c>
      <x:c r="L752" s="231" t="str">
        <x:v>Yes</x:v>
      </x:c>
      <x:c r="M752" s="231" t="str">
        <x:v>John 1:1–14; Philippians 2:5–8; Hebrews 2:14–18 | Shared Nicene core</x:v>
      </x:c>
      <x:c r="N752" s="231" t="str">
        <x:v>Jesus Christ; Nativity; True God and True Man</x:v>
      </x:c>
      <x:c r="O752" s="231" t="str">
        <x:v>Idea</x:v>
      </x:c>
      <x:c r="P752" s="231"/>
      <x:c r="Q752" s="231" t="str">
        <x:v>Entire Doctrine &amp; Teachings active category retired because abstract doctrinal/virtue concepts produced excessive artwork repetition. Retained as a future educational/expansion content pool.</x:v>
      </x:c>
      <x:c r="R752" s="231"/>
      <x:c r="S752" s="231"/>
      <x:c r="T752" s="231"/>
      <x:c r="U752" s="205"/>
    </x:row>
    <x:row r="753" s="202" customFormat="1" ht="25.5" customHeight="1">
      <x:c r="A753" s="231" t="str">
        <x:v>Doctrine &amp; Teachings</x:v>
      </x:c>
      <x:c r="B753" s="231" t="str">
        <x:v>DT-013</x:v>
      </x:c>
      <x:c r="C753" s="231" t="str">
        <x:v>The Virgin Birth</x:v>
      </x:c>
      <x:c r="D753" s="231" t="str">
        <x:v>Core</x:v>
      </x:c>
      <x:c r="E753" s="231" t="str">
        <x:v>Doctrine &amp; Teachings — Shared Nicene Core</x:v>
      </x:c>
      <x:c r="F753" s="231" t="str">
        <x:v>Doctrine</x:v>
      </x:c>
      <x:c r="G753" s="231" t="str">
        <x:v>Introduces the Gospel confession that Jesus was conceived by the Holy Spirit and born of the Virgin Mary.</x:v>
      </x:c>
      <x:c r="H753" s="231" t="n">
        <x:v>5</x:v>
      </x:c>
      <x:c r="I753" s="231" t="str">
        <x:v>5 — Foundational</x:v>
      </x:c>
      <x:c r="J753" s="231" t="str">
        <x:v>Exceptional</x:v>
      </x:c>
      <x:c r="K753" s="231" t="str">
        <x:v>Extraordinary</x:v>
      </x:c>
      <x:c r="L753" s="231" t="str">
        <x:v>Maybe</x:v>
      </x:c>
      <x:c r="M753" s="231" t="str">
        <x:v>Matthew 1:18–25; Luke 1:26–38 | Shared Nicene core</x:v>
      </x:c>
      <x:c r="N753" s="231" t="str">
        <x:v>Mary, Mother of Jesus; The Annunciation; The Incarnation</x:v>
      </x:c>
      <x:c r="O753" s="231" t="str">
        <x:v>Idea</x:v>
      </x:c>
      <x:c r="P753" s="231"/>
      <x:c r="Q753" s="231" t="str">
        <x:v>Entire Doctrine &amp; Teachings active category retired because abstract doctrinal/virtue concepts produced excessive artwork repetition. Retained as a future educational/expansion content pool.</x:v>
      </x:c>
      <x:c r="R753" s="231"/>
      <x:c r="S753" s="231"/>
      <x:c r="T753" s="231"/>
      <x:c r="U753" s="205"/>
    </x:row>
    <x:row r="754" s="202" customFormat="1" ht="25.5" customHeight="1">
      <x:c r="A754" s="231" t="str">
        <x:v>Doctrine &amp; Teachings</x:v>
      </x:c>
      <x:c r="B754" s="231" t="str">
        <x:v>DT-014</x:v>
      </x:c>
      <x:c r="C754" s="231" t="str">
        <x:v>True God and True Man</x:v>
      </x:c>
      <x:c r="D754" s="231" t="str">
        <x:v>Core</x:v>
      </x:c>
      <x:c r="E754" s="231" t="str">
        <x:v>Doctrine &amp; Teachings — Shared Nicene Core</x:v>
      </x:c>
      <x:c r="F754" s="231" t="str">
        <x:v>Doctrine</x:v>
      </x:c>
      <x:c r="G754" s="231" t="str">
        <x:v>Expresses the shared Christian confession that Jesus Christ is genuinely divine and genuinely human.</x:v>
      </x:c>
      <x:c r="H754" s="231" t="n">
        <x:v>5</x:v>
      </x:c>
      <x:c r="I754" s="231" t="str">
        <x:v>5 — Foundational</x:v>
      </x:c>
      <x:c r="J754" s="231" t="str">
        <x:v>Exceptional</x:v>
      </x:c>
      <x:c r="K754" s="231" t="str">
        <x:v>Extraordinary</x:v>
      </x:c>
      <x:c r="L754" s="231" t="str">
        <x:v>Maybe</x:v>
      </x:c>
      <x:c r="M754" s="231" t="str">
        <x:v>John 1:1–14; Colossians 2:9; Hebrews 2:14–18 | Shared Nicene core</x:v>
      </x:c>
      <x:c r="N754" s="231" t="str">
        <x:v>The Incarnation; Jesus Christ; Nicene Creed</x:v>
      </x:c>
      <x:c r="O754" s="231" t="str">
        <x:v>Idea</x:v>
      </x:c>
      <x:c r="P754" s="231"/>
      <x:c r="Q754" s="231" t="str">
        <x:v>Entire Doctrine &amp; Teachings active category retired because abstract doctrinal/virtue concepts produced excessive artwork repetition. Retained as a future educational/expansion content pool.</x:v>
      </x:c>
      <x:c r="R754" s="231"/>
      <x:c r="S754" s="231"/>
      <x:c r="T754" s="231"/>
      <x:c r="U754" s="205"/>
    </x:row>
    <x:row r="755" s="202" customFormat="1" ht="25.5" customHeight="1">
      <x:c r="A755" s="231" t="str">
        <x:v>Doctrine &amp; Teachings</x:v>
      </x:c>
      <x:c r="B755" s="231" t="str">
        <x:v>DT-015</x:v>
      </x:c>
      <x:c r="C755" s="231" t="str">
        <x:v>The Atonement</x:v>
      </x:c>
      <x:c r="D755" s="231" t="str">
        <x:v>Core</x:v>
      </x:c>
      <x:c r="E755" s="231" t="str">
        <x:v>Doctrine &amp; Teachings — Shared Nicene Core</x:v>
      </x:c>
      <x:c r="F755" s="231" t="str">
        <x:v>Doctrine</x:v>
      </x:c>
      <x:c r="G755" s="231" t="str">
        <x:v>Explores Christ's death for sinners as the decisive saving act reconciling humanity to God.</x:v>
      </x:c>
      <x:c r="H755" s="231" t="n">
        <x:v>5</x:v>
      </x:c>
      <x:c r="I755" s="231" t="str">
        <x:v>5 — Foundational</x:v>
      </x:c>
      <x:c r="J755" s="231" t="str">
        <x:v>Exceptional</x:v>
      </x:c>
      <x:c r="K755" s="231" t="str">
        <x:v>Legendary</x:v>
      </x:c>
      <x:c r="L755" s="231" t="str">
        <x:v>Yes</x:v>
      </x:c>
      <x:c r="M755" s="231" t="str">
        <x:v>Isaiah 53; Mark 10:45; Romans 3:23–26; 1 Peter 2:24 | Shared Nicene core</x:v>
      </x:c>
      <x:c r="N755" s="231" t="str">
        <x:v>Crucifixion; Reconciliation; Forgiveness of Sins</x:v>
      </x:c>
      <x:c r="O755" s="231" t="str">
        <x:v>Idea</x:v>
      </x:c>
      <x:c r="P755" s="231"/>
      <x:c r="Q755" s="231" t="str">
        <x:v>Entire Doctrine &amp; Teachings active category retired because abstract doctrinal/virtue concepts produced excessive artwork repetition. Retained as a future educational/expansion content pool.</x:v>
      </x:c>
      <x:c r="R755" s="231"/>
      <x:c r="S755" s="231"/>
      <x:c r="T755" s="231"/>
      <x:c r="U755" s="205"/>
    </x:row>
    <x:row r="756" s="202" customFormat="1" ht="25.5" customHeight="1">
      <x:c r="A756" s="231" t="str">
        <x:v>Doctrine &amp; Teachings</x:v>
      </x:c>
      <x:c r="B756" s="231" t="str">
        <x:v>DT-016</x:v>
      </x:c>
      <x:c r="C756" s="231" t="str">
        <x:v>Christ's Victory over Sin and Death</x:v>
      </x:c>
      <x:c r="D756" s="231" t="str">
        <x:v>Core</x:v>
      </x:c>
      <x:c r="E756" s="231" t="str">
        <x:v>Doctrine &amp; Teachings — Shared Nicene Core</x:v>
      </x:c>
      <x:c r="F756" s="231" t="str">
        <x:v>Doctrine</x:v>
      </x:c>
      <x:c r="G756" s="231" t="str">
        <x:v>Presents the cross and resurrection as Christ's triumph over sin, death, and hostile powers.</x:v>
      </x:c>
      <x:c r="H756" s="231" t="n">
        <x:v>5</x:v>
      </x:c>
      <x:c r="I756" s="231" t="str">
        <x:v>5 — Foundational</x:v>
      </x:c>
      <x:c r="J756" s="231" t="str">
        <x:v>Exceptional</x:v>
      </x:c>
      <x:c r="K756" s="231" t="str">
        <x:v>Extraordinary</x:v>
      </x:c>
      <x:c r="L756" s="231" t="str">
        <x:v>Maybe</x:v>
      </x:c>
      <x:c r="M756" s="231" t="str">
        <x:v>1 Corinthians 15:54–57; Colossians 2:13–15; Hebrews 2:14–15 | Shared Nicene core</x:v>
      </x:c>
      <x:c r="N756" s="231" t="str">
        <x:v>The Atonement; Resurrection; Spiritual Warfare</x:v>
      </x:c>
      <x:c r="O756" s="231" t="str">
        <x:v>Idea</x:v>
      </x:c>
      <x:c r="P756" s="231"/>
      <x:c r="Q756" s="231" t="str">
        <x:v>Entire Doctrine &amp; Teachings active category retired because abstract doctrinal/virtue concepts produced excessive artwork repetition. Retained as a future educational/expansion content pool.</x:v>
      </x:c>
      <x:c r="R756" s="231"/>
      <x:c r="S756" s="231"/>
      <x:c r="T756" s="231"/>
      <x:c r="U756" s="205"/>
    </x:row>
    <x:row r="757" s="202" customFormat="1" ht="25.5" customHeight="1">
      <x:c r="A757" s="231" t="str">
        <x:v>Doctrine &amp; Teachings</x:v>
      </x:c>
      <x:c r="B757" s="231" t="str">
        <x:v>DT-017</x:v>
      </x:c>
      <x:c r="C757" s="231" t="str">
        <x:v>The Exaltation of Christ</x:v>
      </x:c>
      <x:c r="D757" s="231" t="str">
        <x:v>Core</x:v>
      </x:c>
      <x:c r="E757" s="231" t="str">
        <x:v>Doctrine &amp; Teachings — Shared Nicene Core</x:v>
      </x:c>
      <x:c r="F757" s="231" t="str">
        <x:v>Doctrine</x:v>
      </x:c>
      <x:c r="G757" s="231" t="str">
        <x:v>Teaches Christ's ascension and enthronement at God's right hand as Lord and King.</x:v>
      </x:c>
      <x:c r="H757" s="231" t="n">
        <x:v>4</x:v>
      </x:c>
      <x:c r="I757" s="231" t="str">
        <x:v>4 — Major</x:v>
      </x:c>
      <x:c r="J757" s="231" t="str">
        <x:v>Exceptional</x:v>
      </x:c>
      <x:c r="K757" s="231" t="str">
        <x:v>Rare</x:v>
      </x:c>
      <x:c r="L757" s="231" t="str">
        <x:v>Maybe</x:v>
      </x:c>
      <x:c r="M757" s="231" t="str">
        <x:v>Acts 2:32–36; Philippians 2:9–11; Hebrews 1:3 | Shared Nicene core</x:v>
      </x:c>
      <x:c r="N757" s="231" t="str">
        <x:v>Ascension; Kingdom of God; Second Coming</x:v>
      </x:c>
      <x:c r="O757" s="231" t="str">
        <x:v>Idea</x:v>
      </x:c>
      <x:c r="P757" s="231"/>
      <x:c r="Q757" s="231" t="str">
        <x:v>Entire Doctrine &amp; Teachings active category retired because abstract doctrinal/virtue concepts produced excessive artwork repetition. Retained as a future educational/expansion content pool.</x:v>
      </x:c>
      <x:c r="R757" s="231"/>
      <x:c r="S757" s="231"/>
      <x:c r="T757" s="231"/>
      <x:c r="U757" s="205"/>
    </x:row>
    <x:row r="758" s="202" customFormat="1" ht="25.5" customHeight="1">
      <x:c r="A758" s="231" t="str">
        <x:v>Doctrine &amp; Teachings</x:v>
      </x:c>
      <x:c r="B758" s="231" t="str">
        <x:v>DT-018</x:v>
      </x:c>
      <x:c r="C758" s="231" t="str">
        <x:v>The Second Coming</x:v>
      </x:c>
      <x:c r="D758" s="231" t="str">
        <x:v>Core</x:v>
      </x:c>
      <x:c r="E758" s="231" t="str">
        <x:v>Doctrine &amp; Teachings — Shared Nicene Core</x:v>
      </x:c>
      <x:c r="F758" s="231" t="str">
        <x:v>Doctrine</x:v>
      </x:c>
      <x:c r="G758" s="231" t="str">
        <x:v>Teaches the Christian hope that Christ will return in glory and bring history toward its consummation.</x:v>
      </x:c>
      <x:c r="H758" s="231" t="n">
        <x:v>5</x:v>
      </x:c>
      <x:c r="I758" s="231" t="str">
        <x:v>5 — Foundational</x:v>
      </x:c>
      <x:c r="J758" s="231" t="str">
        <x:v>Exceptional</x:v>
      </x:c>
      <x:c r="K758" s="231" t="str">
        <x:v>Legendary</x:v>
      </x:c>
      <x:c r="L758" s="231" t="str">
        <x:v>Yes</x:v>
      </x:c>
      <x:c r="M758" s="231" t="str">
        <x:v>Matthew 24:30–31; Acts 1:11; 1 Thessalonians 4:16–17 | Shared Nicene core</x:v>
      </x:c>
      <x:c r="N758" s="231" t="str">
        <x:v>The Exaltation of Christ; Final Judgment; New Creation</x:v>
      </x:c>
      <x:c r="O758" s="231" t="str">
        <x:v>Idea</x:v>
      </x:c>
      <x:c r="P758" s="231"/>
      <x:c r="Q758" s="231" t="str">
        <x:v>Entire Doctrine &amp; Teachings active category retired because abstract doctrinal/virtue concepts produced excessive artwork repetition. Retained as a future educational/expansion content pool.</x:v>
      </x:c>
      <x:c r="R758" s="231"/>
      <x:c r="S758" s="231"/>
      <x:c r="T758" s="231"/>
      <x:c r="U758" s="205"/>
    </x:row>
    <x:row r="759" s="202" customFormat="1" ht="25.5" customHeight="1">
      <x:c r="A759" s="231" t="str">
        <x:v>Doctrine &amp; Teachings</x:v>
      </x:c>
      <x:c r="B759" s="231" t="str">
        <x:v>DT-019</x:v>
      </x:c>
      <x:c r="C759" s="231" t="str">
        <x:v>The Final Judgment</x:v>
      </x:c>
      <x:c r="D759" s="231" t="str">
        <x:v>Core</x:v>
      </x:c>
      <x:c r="E759" s="231" t="str">
        <x:v>Doctrine &amp; Teachings — Shared Nicene Core</x:v>
      </x:c>
      <x:c r="F759" s="231" t="str">
        <x:v>Doctrine</x:v>
      </x:c>
      <x:c r="G759" s="231" t="str">
        <x:v>Teaches that God will judge humanity justly, bringing hidden things to light and setting wrongs right.</x:v>
      </x:c>
      <x:c r="H759" s="231" t="n">
        <x:v>5</x:v>
      </x:c>
      <x:c r="I759" s="231" t="str">
        <x:v>5 — Foundational</x:v>
      </x:c>
      <x:c r="J759" s="231" t="str">
        <x:v>Exceptional</x:v>
      </x:c>
      <x:c r="K759" s="231" t="str">
        <x:v>Extraordinary</x:v>
      </x:c>
      <x:c r="L759" s="231" t="str">
        <x:v>Maybe</x:v>
      </x:c>
      <x:c r="M759" s="231" t="str">
        <x:v>Matthew 25:31–46; Romans 2:5–11; Revelation 20:11–15 | Shared Nicene core</x:v>
      </x:c>
      <x:c r="N759" s="231" t="str">
        <x:v>Second Coming; Justice of God; Resurrection of the Dead</x:v>
      </x:c>
      <x:c r="O759" s="231" t="str">
        <x:v>Idea</x:v>
      </x:c>
      <x:c r="P759" s="231"/>
      <x:c r="Q759" s="231" t="str">
        <x:v>Entire Doctrine &amp; Teachings active category retired because abstract doctrinal/virtue concepts produced excessive artwork repetition. Retained as a future educational/expansion content pool.</x:v>
      </x:c>
      <x:c r="R759" s="231"/>
      <x:c r="S759" s="231"/>
      <x:c r="T759" s="231"/>
      <x:c r="U759" s="205"/>
    </x:row>
    <x:row r="760" s="202" customFormat="1" ht="38.25" customHeight="1">
      <x:c r="A760" s="231" t="str">
        <x:v>Doctrine &amp; Teachings</x:v>
      </x:c>
      <x:c r="B760" s="231" t="str">
        <x:v>DT-020</x:v>
      </x:c>
      <x:c r="C760" s="231" t="str">
        <x:v>The Resurrection of the Dead</x:v>
      </x:c>
      <x:c r="D760" s="231" t="str">
        <x:v>Core</x:v>
      </x:c>
      <x:c r="E760" s="231" t="str">
        <x:v>Doctrine &amp; Teachings — Shared Nicene Core</x:v>
      </x:c>
      <x:c r="F760" s="231" t="str">
        <x:v>Doctrine</x:v>
      </x:c>
      <x:c r="G760" s="231" t="str">
        <x:v>Confesses the future bodily resurrection promised in Scripture and the Nicene Creed.</x:v>
      </x:c>
      <x:c r="H760" s="231" t="n">
        <x:v>5</x:v>
      </x:c>
      <x:c r="I760" s="231" t="str">
        <x:v>5 — Foundational</x:v>
      </x:c>
      <x:c r="J760" s="231" t="str">
        <x:v>Exceptional</x:v>
      </x:c>
      <x:c r="K760" s="231" t="str">
        <x:v>Legendary</x:v>
      </x:c>
      <x:c r="L760" s="231" t="str">
        <x:v>Yes</x:v>
      </x:c>
      <x:c r="M760" s="231" t="str">
        <x:v>John 5:28–29; 1 Corinthians 15; 1 Thessalonians 4:13–18 | Shared Nicene core</x:v>
      </x:c>
      <x:c r="N760" s="231" t="str">
        <x:v>Resurrection; Final Judgment; Eternal Life</x:v>
      </x:c>
      <x:c r="O760" s="231" t="str">
        <x:v>Idea</x:v>
      </x:c>
      <x:c r="P760" s="231"/>
      <x:c r="Q760" s="231" t="str">
        <x:v>Entire Doctrine &amp; Teachings active category retired because abstract doctrinal/virtue concepts produced excessive artwork repetition. Retained as a future educational/expansion content pool.</x:v>
      </x:c>
      <x:c r="R760" s="231"/>
      <x:c r="S760" s="231"/>
      <x:c r="T760" s="231"/>
      <x:c r="U760" s="205"/>
    </x:row>
    <x:row r="761" s="202" customFormat="1" ht="25.5" customHeight="1">
      <x:c r="A761" s="231" t="str">
        <x:v>Doctrine &amp; Teachings</x:v>
      </x:c>
      <x:c r="B761" s="231" t="str">
        <x:v>DT-021</x:v>
      </x:c>
      <x:c r="C761" s="231" t="str">
        <x:v>Eternal Life</x:v>
      </x:c>
      <x:c r="D761" s="231" t="str">
        <x:v>Core</x:v>
      </x:c>
      <x:c r="E761" s="231" t="str">
        <x:v>Doctrine &amp; Teachings — Shared Nicene Core</x:v>
      </x:c>
      <x:c r="F761" s="231" t="str">
        <x:v>Doctrine</x:v>
      </x:c>
      <x:c r="G761" s="231" t="str">
        <x:v>Explores eternal life as knowing God through Christ and sharing in the life of the age to come.</x:v>
      </x:c>
      <x:c r="H761" s="231" t="n">
        <x:v>5</x:v>
      </x:c>
      <x:c r="I761" s="231" t="str">
        <x:v>5 — Foundational</x:v>
      </x:c>
      <x:c r="J761" s="231" t="str">
        <x:v>Exceptional</x:v>
      </x:c>
      <x:c r="K761" s="231" t="str">
        <x:v>Extraordinary</x:v>
      </x:c>
      <x:c r="L761" s="231" t="str">
        <x:v>Maybe</x:v>
      </x:c>
      <x:c r="M761" s="231" t="str">
        <x:v>John 3:16; 17:3; Romans 6:23 | Shared Nicene core</x:v>
      </x:c>
      <x:c r="N761" s="231" t="str">
        <x:v>Salvation by Grace; Resurrection of the Dead; New Creation</x:v>
      </x:c>
      <x:c r="O761" s="231" t="str">
        <x:v>Idea</x:v>
      </x:c>
      <x:c r="P761" s="231"/>
      <x:c r="Q761" s="231" t="str">
        <x:v>Entire Doctrine &amp; Teachings active category retired because abstract doctrinal/virtue concepts produced excessive artwork repetition. Retained as a future educational/expansion content pool.</x:v>
      </x:c>
      <x:c r="R761" s="231"/>
      <x:c r="S761" s="231"/>
      <x:c r="T761" s="231"/>
      <x:c r="U761" s="205"/>
    </x:row>
    <x:row r="762" s="202" customFormat="1" ht="25.5" customHeight="1">
      <x:c r="A762" s="231" t="str">
        <x:v>Doctrine &amp; Teachings</x:v>
      </x:c>
      <x:c r="B762" s="231" t="str">
        <x:v>DT-022</x:v>
      </x:c>
      <x:c r="C762" s="231" t="str">
        <x:v>The New Creation</x:v>
      </x:c>
      <x:c r="D762" s="231" t="str">
        <x:v>Core</x:v>
      </x:c>
      <x:c r="E762" s="231" t="str">
        <x:v>Doctrine &amp; Teachings — Shared Nicene Core</x:v>
      </x:c>
      <x:c r="F762" s="231" t="str">
        <x:v>Doctrine</x:v>
      </x:c>
      <x:c r="G762" s="231" t="str">
        <x:v>Looks toward the renewal of all things, where death, mourning, and corruption are overcome.</x:v>
      </x:c>
      <x:c r="H762" s="231" t="n">
        <x:v>5</x:v>
      </x:c>
      <x:c r="I762" s="231" t="str">
        <x:v>5 — Foundational</x:v>
      </x:c>
      <x:c r="J762" s="231" t="str">
        <x:v>Exceptional</x:v>
      </x:c>
      <x:c r="K762" s="231" t="str">
        <x:v>Legendary</x:v>
      </x:c>
      <x:c r="L762" s="231" t="str">
        <x:v>Yes</x:v>
      </x:c>
      <x:c r="M762" s="231" t="str">
        <x:v>Isaiah 65:17; Romans 8:18–25; Revelation 21–22 | Shared Nicene core</x:v>
      </x:c>
      <x:c r="N762" s="231" t="str">
        <x:v>New Jerusalem; Resurrection of the Dead; Eternal Life</x:v>
      </x:c>
      <x:c r="O762" s="231" t="str">
        <x:v>Idea</x:v>
      </x:c>
      <x:c r="P762" s="231"/>
      <x:c r="Q762" s="231" t="str">
        <x:v>Entire Doctrine &amp; Teachings active category retired because abstract doctrinal/virtue concepts produced excessive artwork repetition. Retained as a future educational/expansion content pool.</x:v>
      </x:c>
      <x:c r="R762" s="231"/>
      <x:c r="S762" s="231"/>
      <x:c r="T762" s="231"/>
      <x:c r="U762" s="205"/>
    </x:row>
    <x:row r="763" s="202" customFormat="1" ht="25.5" customHeight="1">
      <x:c r="A763" s="231" t="str">
        <x:v>Doctrine &amp; Teachings</x:v>
      </x:c>
      <x:c r="B763" s="231" t="str">
        <x:v>DT-023</x:v>
      </x:c>
      <x:c r="C763" s="231" t="str">
        <x:v>Salvation by Grace</x:v>
      </x:c>
      <x:c r="D763" s="231" t="str">
        <x:v>Core</x:v>
      </x:c>
      <x:c r="E763" s="231" t="str">
        <x:v>Doctrine &amp; Teachings — Shared Nicene Core</x:v>
      </x:c>
      <x:c r="F763" s="231" t="str">
        <x:v>Doctrine</x:v>
      </x:c>
      <x:c r="G763" s="231" t="str">
        <x:v>Teaches salvation as God's gift rather than a reward earned by human achievement.</x:v>
      </x:c>
      <x:c r="H763" s="231" t="n">
        <x:v>5</x:v>
      </x:c>
      <x:c r="I763" s="231" t="str">
        <x:v>5 — Foundational</x:v>
      </x:c>
      <x:c r="J763" s="231" t="str">
        <x:v>Exceptional</x:v>
      </x:c>
      <x:c r="K763" s="231" t="str">
        <x:v>Legendary</x:v>
      </x:c>
      <x:c r="L763" s="231" t="str">
        <x:v>Yes</x:v>
      </x:c>
      <x:c r="M763" s="231" t="str">
        <x:v>Ephesians 2:8–10; Titus 3:4–7 | Shared Nicene core</x:v>
      </x:c>
      <x:c r="N763" s="231" t="str">
        <x:v>Faith; The Gospel; Good Works</x:v>
      </x:c>
      <x:c r="O763" s="231" t="str">
        <x:v>Idea</x:v>
      </x:c>
      <x:c r="P763" s="231"/>
      <x:c r="Q763" s="231" t="str">
        <x:v>Entire Doctrine &amp; Teachings active category retired because abstract doctrinal/virtue concepts produced excessive artwork repetition. Retained as a future educational/expansion content pool.</x:v>
      </x:c>
      <x:c r="R763" s="231"/>
      <x:c r="S763" s="231"/>
      <x:c r="T763" s="231"/>
      <x:c r="U763" s="205"/>
    </x:row>
    <x:row r="764" s="202" customFormat="1" ht="38.25" customHeight="1">
      <x:c r="A764" s="231" t="str">
        <x:v>Doctrine &amp; Teachings</x:v>
      </x:c>
      <x:c r="B764" s="231" t="str">
        <x:v>DT-024</x:v>
      </x:c>
      <x:c r="C764" s="231" t="str">
        <x:v>Faith</x:v>
      </x:c>
      <x:c r="D764" s="231" t="str">
        <x:v>Core</x:v>
      </x:c>
      <x:c r="E764" s="231" t="str">
        <x:v>Doctrine &amp; Teachings — Shared Nicene Core</x:v>
      </x:c>
      <x:c r="F764" s="231" t="str">
        <x:v>Doctrine / Virtue</x:v>
      </x:c>
      <x:c r="G764" s="231" t="str">
        <x:v>Explores trusting God, receiving his promises, and living in reliance on him.</x:v>
      </x:c>
      <x:c r="H764" s="231" t="n">
        <x:v>5</x:v>
      </x:c>
      <x:c r="I764" s="231" t="str">
        <x:v>5 — Foundational</x:v>
      </x:c>
      <x:c r="J764" s="231" t="str">
        <x:v>High</x:v>
      </x:c>
      <x:c r="K764" s="231" t="str">
        <x:v>Extraordinary</x:v>
      </x:c>
      <x:c r="L764" s="231" t="str">
        <x:v>Maybe</x:v>
      </x:c>
      <x:c r="M764" s="231" t="str">
        <x:v>Genesis 15:6; Hebrews 11:1–6; Romans 4 | Shared Nicene core</x:v>
      </x:c>
      <x:c r="N764" s="231" t="str">
        <x:v>Abraham; Salvation by Grace; Faithfulness</x:v>
      </x:c>
      <x:c r="O764" s="231" t="str">
        <x:v>Idea</x:v>
      </x:c>
      <x:c r="P764" s="231"/>
      <x:c r="Q764" s="231" t="str">
        <x:v>Entire Doctrine &amp; Teachings active category retired because abstract doctrinal/virtue concepts produced excessive artwork repetition. Retained as a future educational/expansion content pool.</x:v>
      </x:c>
      <x:c r="R764" s="231"/>
      <x:c r="S764" s="231"/>
      <x:c r="T764" s="231"/>
      <x:c r="U764" s="205"/>
    </x:row>
    <x:row r="765" s="202" customFormat="1" ht="25.5" customHeight="1">
      <x:c r="A765" s="231" t="str">
        <x:v>Doctrine &amp; Teachings</x:v>
      </x:c>
      <x:c r="B765" s="231" t="str">
        <x:v>DT-025</x:v>
      </x:c>
      <x:c r="C765" s="231" t="str">
        <x:v>Repentance</x:v>
      </x:c>
      <x:c r="D765" s="231" t="str">
        <x:v>Core</x:v>
      </x:c>
      <x:c r="E765" s="231" t="str">
        <x:v>Doctrine &amp; Teachings — Shared Nicene Core</x:v>
      </x:c>
      <x:c r="F765" s="231" t="str">
        <x:v>Doctrine / Practice</x:v>
      </x:c>
      <x:c r="G765" s="231" t="str">
        <x:v>Teaches turning from sin toward God as a basic response to the Gospel.</x:v>
      </x:c>
      <x:c r="H765" s="231" t="n">
        <x:v>5</x:v>
      </x:c>
      <x:c r="I765" s="231" t="str">
        <x:v>5 — Foundational</x:v>
      </x:c>
      <x:c r="J765" s="231" t="str">
        <x:v>High</x:v>
      </x:c>
      <x:c r="K765" s="231" t="str">
        <x:v>Extraordinary</x:v>
      </x:c>
      <x:c r="L765" s="231" t="str">
        <x:v>Maybe</x:v>
      </x:c>
      <x:c r="M765" s="231" t="str">
        <x:v>Mark 1:15; Acts 2:38; 2 Corinthians 7:10 | Shared Nicene core</x:v>
      </x:c>
      <x:c r="N765" s="231" t="str">
        <x:v>Sin; Forgiveness of Sins; Confession of Sins</x:v>
      </x:c>
      <x:c r="O765" s="231" t="str">
        <x:v>Idea</x:v>
      </x:c>
      <x:c r="P765" s="231"/>
      <x:c r="Q765" s="231" t="str">
        <x:v>Entire Doctrine &amp; Teachings active category retired because abstract doctrinal/virtue concepts produced excessive artwork repetition. Retained as a future educational/expansion content pool.</x:v>
      </x:c>
      <x:c r="R765" s="231"/>
      <x:c r="S765" s="231"/>
      <x:c r="T765" s="231"/>
      <x:c r="U765" s="205"/>
    </x:row>
    <x:row r="766" s="202" customFormat="1" ht="25.5" customHeight="1">
      <x:c r="A766" s="231" t="str">
        <x:v>Doctrine &amp; Teachings</x:v>
      </x:c>
      <x:c r="B766" s="231" t="str">
        <x:v>DT-026</x:v>
      </x:c>
      <x:c r="C766" s="231" t="str">
        <x:v>Forgiveness of Sins</x:v>
      </x:c>
      <x:c r="D766" s="231" t="str">
        <x:v>Core</x:v>
      </x:c>
      <x:c r="E766" s="231" t="str">
        <x:v>Doctrine &amp; Teachings — Shared Nicene Core</x:v>
      </x:c>
      <x:c r="F766" s="231" t="str">
        <x:v>Doctrine</x:v>
      </x:c>
      <x:c r="G766" s="231" t="str">
        <x:v>Centers God's promise to pardon sin through Christ and restore fellowship with himself.</x:v>
      </x:c>
      <x:c r="H766" s="231" t="n">
        <x:v>5</x:v>
      </x:c>
      <x:c r="I766" s="231" t="str">
        <x:v>5 — Foundational</x:v>
      </x:c>
      <x:c r="J766" s="231" t="str">
        <x:v>Exceptional</x:v>
      </x:c>
      <x:c r="K766" s="231" t="str">
        <x:v>Legendary</x:v>
      </x:c>
      <x:c r="L766" s="231" t="str">
        <x:v>Maybe</x:v>
      </x:c>
      <x:c r="M766" s="231" t="str">
        <x:v>Luke 24:46–47; Acts 10:43; 1 John 1:9 | Shared Nicene core</x:v>
      </x:c>
      <x:c r="N766" s="231" t="str">
        <x:v>The Atonement; Repentance; Grace</x:v>
      </x:c>
      <x:c r="O766" s="231" t="str">
        <x:v>Idea</x:v>
      </x:c>
      <x:c r="P766" s="231"/>
      <x:c r="Q766" s="231" t="str">
        <x:v>Entire Doctrine &amp; Teachings active category retired because abstract doctrinal/virtue concepts produced excessive artwork repetition. Retained as a future educational/expansion content pool.</x:v>
      </x:c>
      <x:c r="R766" s="231"/>
      <x:c r="S766" s="231"/>
      <x:c r="T766" s="231"/>
      <x:c r="U766" s="205"/>
    </x:row>
    <x:row r="767" s="202" customFormat="1" ht="25.5" customHeight="1">
      <x:c r="A767" s="231" t="str">
        <x:v>Doctrine &amp; Teachings</x:v>
      </x:c>
      <x:c r="B767" s="231" t="str">
        <x:v>DT-027</x:v>
      </x:c>
      <x:c r="C767" s="231" t="str">
        <x:v>Justification</x:v>
      </x:c>
      <x:c r="D767" s="231" t="str">
        <x:v>Core</x:v>
      </x:c>
      <x:c r="E767" s="231" t="str">
        <x:v>Doctrine &amp; Teachings — Shared Nicene Core</x:v>
      </x:c>
      <x:c r="F767" s="231" t="str">
        <x:v>Doctrine</x:v>
      </x:c>
      <x:c r="G767" s="231" t="str">
        <x:v>Introduces the New Testament language of being declared or counted righteous before God through Christ.</x:v>
      </x:c>
      <x:c r="H767" s="231" t="n">
        <x:v>4</x:v>
      </x:c>
      <x:c r="I767" s="231" t="str">
        <x:v>4 — Major</x:v>
      </x:c>
      <x:c r="J767" s="231" t="str">
        <x:v>High</x:v>
      </x:c>
      <x:c r="K767" s="231" t="str">
        <x:v>Rare</x:v>
      </x:c>
      <x:c r="L767" s="231" t="str">
        <x:v>Maybe</x:v>
      </x:c>
      <x:c r="M767" s="231" t="str">
        <x:v>Romans 3:21–28; 5:1; Galatians 2:16 | Shared Nicene core</x:v>
      </x:c>
      <x:c r="N767" s="231" t="str">
        <x:v>Faith; Salvation by Grace; Righteousness</x:v>
      </x:c>
      <x:c r="O767" s="231" t="str">
        <x:v>Idea</x:v>
      </x:c>
      <x:c r="P767" s="231" t="str">
        <x:v>Traditions articulate justification differently; keep the card anchored to shared biblical language and reserve disputed mechanics for tradition-specific material.</x:v>
      </x:c>
      <x:c r="Q767" s="231" t="str">
        <x:v>Entire Doctrine &amp; Teachings active category retired because abstract doctrinal/virtue concepts produced excessive artwork repetition. Retained as a future educational/expansion content pool.</x:v>
      </x:c>
      <x:c r="R767" s="231"/>
      <x:c r="S767" s="231"/>
      <x:c r="T767" s="231"/>
      <x:c r="U767" s="205"/>
    </x:row>
    <x:row r="768" s="202" customFormat="1" ht="25.5" customHeight="1">
      <x:c r="A768" s="231" t="str">
        <x:v>Doctrine &amp; Teachings</x:v>
      </x:c>
      <x:c r="B768" s="231" t="str">
        <x:v>DT-028</x:v>
      </x:c>
      <x:c r="C768" s="231" t="str">
        <x:v>Sanctification</x:v>
      </x:c>
      <x:c r="D768" s="231" t="str">
        <x:v>Core</x:v>
      </x:c>
      <x:c r="E768" s="231" t="str">
        <x:v>Doctrine &amp; Teachings — Shared Nicene Core</x:v>
      </x:c>
      <x:c r="F768" s="231" t="str">
        <x:v>Doctrine</x:v>
      </x:c>
      <x:c r="G768" s="231" t="str">
        <x:v>Teaches the Spirit-empowered growth of believers in holiness and conformity to Christ.</x:v>
      </x:c>
      <x:c r="H768" s="231" t="n">
        <x:v>5</x:v>
      </x:c>
      <x:c r="I768" s="231" t="str">
        <x:v>5 — Foundational</x:v>
      </x:c>
      <x:c r="J768" s="231" t="str">
        <x:v>Exceptional</x:v>
      </x:c>
      <x:c r="K768" s="231" t="str">
        <x:v>Extraordinary</x:v>
      </x:c>
      <x:c r="L768" s="231" t="str">
        <x:v>Maybe</x:v>
      </x:c>
      <x:c r="M768" s="231" t="str">
        <x:v>1 Thessalonians 4:3; Romans 6:19–22; 2 Corinthians 3:18 | Shared Nicene core</x:v>
      </x:c>
      <x:c r="N768" s="231" t="str">
        <x:v>Christian Holiness; Holy Spirit; Discipleship</x:v>
      </x:c>
      <x:c r="O768" s="231" t="str">
        <x:v>Idea</x:v>
      </x:c>
      <x:c r="P768" s="231"/>
      <x:c r="Q768" s="231" t="str">
        <x:v>Entire Doctrine &amp; Teachings active category retired because abstract doctrinal/virtue concepts produced excessive artwork repetition. Retained as a future educational/expansion content pool.</x:v>
      </x:c>
      <x:c r="R768" s="231"/>
      <x:c r="S768" s="231"/>
      <x:c r="T768" s="231"/>
      <x:c r="U768" s="205"/>
    </x:row>
    <x:row r="769" s="202" customFormat="1" ht="38.25" customHeight="1">
      <x:c r="A769" s="231" t="str">
        <x:v>Doctrine &amp; Teachings</x:v>
      </x:c>
      <x:c r="B769" s="231" t="str">
        <x:v>DT-029</x:v>
      </x:c>
      <x:c r="C769" s="231" t="str">
        <x:v>The New Birth</x:v>
      </x:c>
      <x:c r="D769" s="231" t="str">
        <x:v>Core</x:v>
      </x:c>
      <x:c r="E769" s="231" t="str">
        <x:v>Doctrine &amp; Teachings — Shared Nicene Core</x:v>
      </x:c>
      <x:c r="F769" s="231" t="str">
        <x:v>Doctrine</x:v>
      </x:c>
      <x:c r="G769" s="231" t="str">
        <x:v>Explores Jesus' teaching that entry into God's kingdom requires birth from above by the Spirit.</x:v>
      </x:c>
      <x:c r="H769" s="231" t="n">
        <x:v>4</x:v>
      </x:c>
      <x:c r="I769" s="231" t="str">
        <x:v>4 — Major</x:v>
      </x:c>
      <x:c r="J769" s="231" t="str">
        <x:v>Exceptional</x:v>
      </x:c>
      <x:c r="K769" s="231" t="str">
        <x:v>Rare</x:v>
      </x:c>
      <x:c r="L769" s="231" t="str">
        <x:v>Maybe</x:v>
      </x:c>
      <x:c r="M769" s="231" t="str">
        <x:v>John 3:3–8; 1 Peter 1:3, 23 | Shared Nicene core</x:v>
      </x:c>
      <x:c r="N769" s="231" t="str">
        <x:v>Holy Spirit; Salvation by Grace; Baptism</x:v>
      </x:c>
      <x:c r="O769" s="231" t="str">
        <x:v>Idea</x:v>
      </x:c>
      <x:c r="P769" s="231"/>
      <x:c r="Q769" s="231" t="str">
        <x:v>Entire Doctrine &amp; Teachings active category retired because abstract doctrinal/virtue concepts produced excessive artwork repetition. Retained as a future educational/expansion content pool.</x:v>
      </x:c>
      <x:c r="R769" s="231"/>
      <x:c r="S769" s="231"/>
      <x:c r="T769" s="231"/>
      <x:c r="U769" s="205"/>
    </x:row>
    <x:row r="770" s="202" customFormat="1" ht="25.5" customHeight="1">
      <x:c r="A770" s="231" t="str">
        <x:v>Doctrine &amp; Teachings</x:v>
      </x:c>
      <x:c r="B770" s="231" t="str">
        <x:v>DT-030</x:v>
      </x:c>
      <x:c r="C770" s="231" t="str">
        <x:v>Adoption as God's Children</x:v>
      </x:c>
      <x:c r="D770" s="231" t="str">
        <x:v>Core</x:v>
      </x:c>
      <x:c r="E770" s="231" t="str">
        <x:v>Doctrine &amp; Teachings — Shared Nicene Core</x:v>
      </x:c>
      <x:c r="F770" s="231" t="str">
        <x:v>Doctrine</x:v>
      </x:c>
      <x:c r="G770" s="231" t="str">
        <x:v>Describes believers receiving a new family identity as God's children through Christ and the Spirit.</x:v>
      </x:c>
      <x:c r="H770" s="231" t="n">
        <x:v>4</x:v>
      </x:c>
      <x:c r="I770" s="231" t="str">
        <x:v>4 — Major</x:v>
      </x:c>
      <x:c r="J770" s="231" t="str">
        <x:v>Exceptional</x:v>
      </x:c>
      <x:c r="K770" s="231" t="str">
        <x:v>Rare</x:v>
      </x:c>
      <x:c r="L770" s="231" t="str">
        <x:v>Maybe</x:v>
      </x:c>
      <x:c r="M770" s="231" t="str">
        <x:v>Romans 8:14–17; Galatians 4:4–7; Ephesians 1:5 | Shared Nicene core</x:v>
      </x:c>
      <x:c r="N770" s="231" t="str">
        <x:v>The New Birth; Holy Spirit; Christian Hope</x:v>
      </x:c>
      <x:c r="O770" s="231" t="str">
        <x:v>Idea</x:v>
      </x:c>
      <x:c r="P770" s="231"/>
      <x:c r="Q770" s="231" t="str">
        <x:v>Entire Doctrine &amp; Teachings active category retired because abstract doctrinal/virtue concepts produced excessive artwork repetition. Retained as a future educational/expansion content pool.</x:v>
      </x:c>
      <x:c r="R770" s="231"/>
      <x:c r="S770" s="231"/>
      <x:c r="T770" s="231"/>
      <x:c r="U770" s="205"/>
    </x:row>
    <x:row r="771" s="202" customFormat="1" ht="25.5" customHeight="1">
      <x:c r="A771" s="231" t="str">
        <x:v>Doctrine &amp; Teachings</x:v>
      </x:c>
      <x:c r="B771" s="231" t="str">
        <x:v>DT-031</x:v>
      </x:c>
      <x:c r="C771" s="231" t="str">
        <x:v>Redemption</x:v>
      </x:c>
      <x:c r="D771" s="231" t="str">
        <x:v>Core</x:v>
      </x:c>
      <x:c r="E771" s="231" t="str">
        <x:v>Doctrine &amp; Teachings — Shared Nicene Core</x:v>
      </x:c>
      <x:c r="F771" s="231" t="str">
        <x:v>Doctrine</x:v>
      </x:c>
      <x:c r="G771" s="231" t="str">
        <x:v>Uses the biblical language of liberation and purchase to explain God's saving work in Christ.</x:v>
      </x:c>
      <x:c r="H771" s="231" t="n">
        <x:v>4</x:v>
      </x:c>
      <x:c r="I771" s="231" t="str">
        <x:v>4 — Major</x:v>
      </x:c>
      <x:c r="J771" s="231" t="str">
        <x:v>Exceptional</x:v>
      </x:c>
      <x:c r="K771" s="231" t="str">
        <x:v>Rare</x:v>
      </x:c>
      <x:c r="L771" s="231" t="str">
        <x:v>Maybe</x:v>
      </x:c>
      <x:c r="M771" s="231" t="str">
        <x:v>Mark 10:45; Ephesians 1:7; 1 Peter 1:18–19 | Shared Nicene core</x:v>
      </x:c>
      <x:c r="N771" s="231" t="str">
        <x:v>The Atonement; Salvation by Grace; Exodus</x:v>
      </x:c>
      <x:c r="O771" s="231" t="str">
        <x:v>Idea</x:v>
      </x:c>
      <x:c r="P771" s="231"/>
      <x:c r="Q771" s="231" t="str">
        <x:v>Entire Doctrine &amp; Teachings active category retired because abstract doctrinal/virtue concepts produced excessive artwork repetition. Retained as a future educational/expansion content pool.</x:v>
      </x:c>
      <x:c r="R771" s="231"/>
      <x:c r="S771" s="231"/>
      <x:c r="T771" s="231"/>
      <x:c r="U771" s="205"/>
    </x:row>
    <x:row r="772" s="202" customFormat="1" ht="25.5" customHeight="1">
      <x:c r="A772" s="231" t="str">
        <x:v>Doctrine &amp; Teachings</x:v>
      </x:c>
      <x:c r="B772" s="231" t="str">
        <x:v>DT-032</x:v>
      </x:c>
      <x:c r="C772" s="231" t="str">
        <x:v>Reconciliation</x:v>
      </x:c>
      <x:c r="D772" s="231" t="str">
        <x:v>Core</x:v>
      </x:c>
      <x:c r="E772" s="231" t="str">
        <x:v>Doctrine &amp; Teachings — Shared Nicene Core</x:v>
      </x:c>
      <x:c r="F772" s="231" t="str">
        <x:v>Doctrine</x:v>
      </x:c>
      <x:c r="G772" s="231" t="str">
        <x:v>Teaches that God acts in Christ to overcome alienation and restore relationship with himself.</x:v>
      </x:c>
      <x:c r="H772" s="231" t="n">
        <x:v>4</x:v>
      </x:c>
      <x:c r="I772" s="231" t="str">
        <x:v>4 — Major</x:v>
      </x:c>
      <x:c r="J772" s="231" t="str">
        <x:v>Exceptional</x:v>
      </x:c>
      <x:c r="K772" s="231" t="str">
        <x:v>Rare</x:v>
      </x:c>
      <x:c r="L772" s="231" t="str">
        <x:v>Maybe</x:v>
      </x:c>
      <x:c r="M772" s="231" t="str">
        <x:v>Romans 5:10–11; 2 Corinthians 5:18–21; Colossians 1:19–22 | Shared Nicene core</x:v>
      </x:c>
      <x:c r="N772" s="231" t="str">
        <x:v>The Atonement; Peace; Forgiveness of Sins</x:v>
      </x:c>
      <x:c r="O772" s="231" t="str">
        <x:v>Idea</x:v>
      </x:c>
      <x:c r="P772" s="231"/>
      <x:c r="Q772" s="231" t="str">
        <x:v>Entire Doctrine &amp; Teachings active category retired because abstract doctrinal/virtue concepts produced excessive artwork repetition. Retained as a future educational/expansion content pool.</x:v>
      </x:c>
      <x:c r="R772" s="231"/>
      <x:c r="S772" s="231"/>
      <x:c r="T772" s="231"/>
      <x:c r="U772" s="205"/>
    </x:row>
    <x:row r="773" s="202" customFormat="1" ht="25.5" customHeight="1">
      <x:c r="A773" s="231" t="str">
        <x:v>Doctrine &amp; Teachings</x:v>
      </x:c>
      <x:c r="B773" s="231" t="str">
        <x:v>DT-033</x:v>
      </x:c>
      <x:c r="C773" s="231" t="str">
        <x:v>Union with Christ</x:v>
      </x:c>
      <x:c r="D773" s="231" t="str">
        <x:v>Core</x:v>
      </x:c>
      <x:c r="E773" s="231" t="str">
        <x:v>Doctrine &amp; Teachings — Shared Nicene Core</x:v>
      </x:c>
      <x:c r="F773" s="231" t="str">
        <x:v>Doctrine</x:v>
      </x:c>
      <x:c r="G773" s="231" t="str">
        <x:v>Collects New Testament language about believers being 'in Christ' and sharing in his death and life.</x:v>
      </x:c>
      <x:c r="H773" s="231" t="n">
        <x:v>4</x:v>
      </x:c>
      <x:c r="I773" s="231" t="str">
        <x:v>4 — Major</x:v>
      </x:c>
      <x:c r="J773" s="231" t="str">
        <x:v>High</x:v>
      </x:c>
      <x:c r="K773" s="231" t="str">
        <x:v>Rare</x:v>
      </x:c>
      <x:c r="L773" s="231" t="str">
        <x:v>Maybe</x:v>
      </x:c>
      <x:c r="M773" s="231" t="str">
        <x:v>Romans 6:3–11; Galatians 2:20; Colossians 3:1–4 | Shared Nicene core</x:v>
      </x:c>
      <x:c r="N773" s="231" t="str">
        <x:v>Baptism; Sanctification; Resurrection</x:v>
      </x:c>
      <x:c r="O773" s="231" t="str">
        <x:v>Idea</x:v>
      </x:c>
      <x:c r="P773" s="231"/>
      <x:c r="Q773" s="231" t="str">
        <x:v>Entire Doctrine &amp; Teachings active category retired because abstract doctrinal/virtue concepts produced excessive artwork repetition. Retained as a future educational/expansion content pool.</x:v>
      </x:c>
      <x:c r="R773" s="231"/>
      <x:c r="S773" s="231"/>
      <x:c r="T773" s="231"/>
      <x:c r="U773" s="205"/>
    </x:row>
    <x:row r="774" s="202" customFormat="1" ht="38.25" customHeight="1">
      <x:c r="A774" s="231" t="str">
        <x:v>Doctrine &amp; Teachings</x:v>
      </x:c>
      <x:c r="B774" s="231" t="str">
        <x:v>DT-034</x:v>
      </x:c>
      <x:c r="C774" s="231" t="str">
        <x:v>Christian Hope</x:v>
      </x:c>
      <x:c r="D774" s="231" t="str">
        <x:v>Core</x:v>
      </x:c>
      <x:c r="E774" s="231" t="str">
        <x:v>Doctrine &amp; Teachings — Shared Nicene Core</x:v>
      </x:c>
      <x:c r="F774" s="231" t="str">
        <x:v>Virtue / Doctrine</x:v>
      </x:c>
      <x:c r="G774" s="231" t="str">
        <x:v>Defines hope as confident expectation rooted in God's promises and Christ's resurrection.</x:v>
      </x:c>
      <x:c r="H774" s="231" t="n">
        <x:v>4</x:v>
      </x:c>
      <x:c r="I774" s="231" t="str">
        <x:v>4 — Major</x:v>
      </x:c>
      <x:c r="J774" s="231" t="str">
        <x:v>High</x:v>
      </x:c>
      <x:c r="K774" s="231" t="str">
        <x:v>Rare</x:v>
      </x:c>
      <x:c r="L774" s="231" t="str">
        <x:v>Maybe</x:v>
      </x:c>
      <x:c r="M774" s="231" t="str">
        <x:v>Romans 5:1–5; 8:24–25; 1 Peter 1:3–5 | Shared Nicene core</x:v>
      </x:c>
      <x:c r="N774" s="231" t="str">
        <x:v>Resurrection of the Dead; Faith; Perseverance</x:v>
      </x:c>
      <x:c r="O774" s="231" t="str">
        <x:v>Idea</x:v>
      </x:c>
      <x:c r="P774" s="231"/>
      <x:c r="Q774" s="231" t="str">
        <x:v>Entire Doctrine &amp; Teachings active category retired because abstract doctrinal/virtue concepts produced excessive artwork repetition. Retained as a future educational/expansion content pool.</x:v>
      </x:c>
      <x:c r="R774" s="231"/>
      <x:c r="S774" s="231"/>
      <x:c r="T774" s="231"/>
      <x:c r="U774" s="205"/>
    </x:row>
    <x:row r="775" s="202" customFormat="1" ht="38.25" customHeight="1">
      <x:c r="A775" s="231" t="str">
        <x:v>Doctrine &amp; Teachings</x:v>
      </x:c>
      <x:c r="B775" s="231" t="str">
        <x:v>DT-035</x:v>
      </x:c>
      <x:c r="C775" s="231" t="str">
        <x:v>Perseverance</x:v>
      </x:c>
      <x:c r="D775" s="231" t="str">
        <x:v>Core</x:v>
      </x:c>
      <x:c r="E775" s="231" t="str">
        <x:v>Doctrine &amp; Teachings — Shared Nicene Core</x:v>
      </x:c>
      <x:c r="F775" s="231" t="str">
        <x:v>Teaching / Virtue</x:v>
      </x:c>
      <x:c r="G775" s="231" t="str">
        <x:v>Encourages continued faithfulness through hardship, delay, temptation, and suffering.</x:v>
      </x:c>
      <x:c r="H775" s="231" t="n">
        <x:v>4</x:v>
      </x:c>
      <x:c r="I775" s="231" t="str">
        <x:v>4 — Major</x:v>
      </x:c>
      <x:c r="J775" s="231" t="str">
        <x:v>High</x:v>
      </x:c>
      <x:c r="K775" s="231" t="str">
        <x:v>Rare</x:v>
      </x:c>
      <x:c r="L775" s="231" t="str">
        <x:v>Maybe</x:v>
      </x:c>
      <x:c r="M775" s="231" t="str">
        <x:v>Matthew 24:13; Hebrews 10:35–39; James 1:2–4 | Shared Nicene core</x:v>
      </x:c>
      <x:c r="N775" s="231" t="str">
        <x:v>Christian Hope; Suffering and Trials; Faithfulness</x:v>
      </x:c>
      <x:c r="O775" s="231" t="str">
        <x:v>Idea</x:v>
      </x:c>
      <x:c r="P775" s="231"/>
      <x:c r="Q775" s="231" t="str">
        <x:v>Entire Doctrine &amp; Teachings active category retired because abstract doctrinal/virtue concepts produced excessive artwork repetition. Retained as a future educational/expansion content pool.</x:v>
      </x:c>
      <x:c r="R775" s="231"/>
      <x:c r="S775" s="231"/>
      <x:c r="T775" s="231"/>
      <x:c r="U775" s="205"/>
    </x:row>
    <x:row r="776" s="202" customFormat="1" ht="38.25" customHeight="1">
      <x:c r="A776" s="231" t="str">
        <x:v>Doctrine &amp; Teachings</x:v>
      </x:c>
      <x:c r="B776" s="231" t="str">
        <x:v>DT-036</x:v>
      </x:c>
      <x:c r="C776" s="231" t="str">
        <x:v>The Holy Spirit, Giver of Life</x:v>
      </x:c>
      <x:c r="D776" s="231" t="str">
        <x:v>Core</x:v>
      </x:c>
      <x:c r="E776" s="231" t="str">
        <x:v>Doctrine &amp; Teachings — Shared Nicene Core</x:v>
      </x:c>
      <x:c r="F776" s="231" t="str">
        <x:v>Doctrine</x:v>
      </x:c>
      <x:c r="G776" s="231" t="str">
        <x:v>Presents the Holy Spirit as divine, life-giving, and active in creation, prophecy, new birth, and the Church.</x:v>
      </x:c>
      <x:c r="H776" s="231" t="n">
        <x:v>5</x:v>
      </x:c>
      <x:c r="I776" s="231" t="str">
        <x:v>5 — Foundational</x:v>
      </x:c>
      <x:c r="J776" s="231" t="str">
        <x:v>Exceptional</x:v>
      </x:c>
      <x:c r="K776" s="231" t="str">
        <x:v>Legendary</x:v>
      </x:c>
      <x:c r="L776" s="231" t="str">
        <x:v>Yes</x:v>
      </x:c>
      <x:c r="M776" s="231" t="str">
        <x:v>Genesis 1:2; John 3:5–8; Acts 5:3–4; Romans 8:11 | Shared Nicene core</x:v>
      </x:c>
      <x:c r="N776" s="231" t="str">
        <x:v>The Trinity; Pentecost; The New Birth</x:v>
      </x:c>
      <x:c r="O776" s="231" t="str">
        <x:v>Idea</x:v>
      </x:c>
      <x:c r="P776" s="231"/>
      <x:c r="Q776" s="231" t="str">
        <x:v>Entire Doctrine &amp; Teachings active category retired because abstract doctrinal/virtue concepts produced excessive artwork repetition. Retained as a future educational/expansion content pool.</x:v>
      </x:c>
      <x:c r="R776" s="231"/>
      <x:c r="S776" s="231"/>
      <x:c r="T776" s="231"/>
      <x:c r="U776" s="205"/>
    </x:row>
    <x:row r="777" s="202" customFormat="1" ht="38.25" customHeight="1">
      <x:c r="A777" s="231" t="str">
        <x:v>Doctrine &amp; Teachings</x:v>
      </x:c>
      <x:c r="B777" s="231" t="str">
        <x:v>DT-037</x:v>
      </x:c>
      <x:c r="C777" s="231" t="str">
        <x:v>The Indwelling Holy Spirit</x:v>
      </x:c>
      <x:c r="D777" s="231" t="str">
        <x:v>Core</x:v>
      </x:c>
      <x:c r="E777" s="231" t="str">
        <x:v>Doctrine &amp; Teachings — Shared Nicene Core</x:v>
      </x:c>
      <x:c r="F777" s="231" t="str">
        <x:v>Doctrine</x:v>
      </x:c>
      <x:c r="G777" s="231" t="str">
        <x:v>Teaches the Spirit's presence within believers and the Church as a defining feature of new-covenant life.</x:v>
      </x:c>
      <x:c r="H777" s="231" t="n">
        <x:v>4</x:v>
      </x:c>
      <x:c r="I777" s="231" t="str">
        <x:v>4 — Major</x:v>
      </x:c>
      <x:c r="J777" s="231" t="str">
        <x:v>Exceptional</x:v>
      </x:c>
      <x:c r="K777" s="231" t="str">
        <x:v>Rare</x:v>
      </x:c>
      <x:c r="L777" s="231" t="str">
        <x:v>Maybe</x:v>
      </x:c>
      <x:c r="M777" s="231" t="str">
        <x:v>Romans 8:9–11; 1 Corinthians 3:16; 6:19 | Shared Nicene core</x:v>
      </x:c>
      <x:c r="N777" s="231" t="str">
        <x:v>Holy Spirit, Giver of Life; Sanctification; Temple</x:v>
      </x:c>
      <x:c r="O777" s="231" t="str">
        <x:v>Idea</x:v>
      </x:c>
      <x:c r="P777" s="231"/>
      <x:c r="Q777" s="231" t="str">
        <x:v>Entire Doctrine &amp; Teachings active category retired because abstract doctrinal/virtue concepts produced excessive artwork repetition. Retained as a future educational/expansion content pool.</x:v>
      </x:c>
      <x:c r="R777" s="231"/>
      <x:c r="S777" s="231"/>
      <x:c r="T777" s="231"/>
      <x:c r="U777" s="205"/>
    </x:row>
    <x:row r="778" s="202" customFormat="1" ht="38.25" customHeight="1">
      <x:c r="A778" s="231" t="str">
        <x:v>Doctrine &amp; Teachings</x:v>
      </x:c>
      <x:c r="B778" s="231" t="str">
        <x:v>DT-038</x:v>
      </x:c>
      <x:c r="C778" s="231" t="str">
        <x:v>The Fruit of the Spirit</x:v>
      </x:c>
      <x:c r="D778" s="231" t="str">
        <x:v>Core</x:v>
      </x:c>
      <x:c r="E778" s="231" t="str">
        <x:v>Doctrine &amp; Teachings — Shared Nicene Core</x:v>
      </x:c>
      <x:c r="F778" s="231" t="str">
        <x:v>Teaching</x:v>
      </x:c>
      <x:c r="G778" s="231" t="str">
        <x:v>Summarizes the character produced by the Spirit in Christian life.</x:v>
      </x:c>
      <x:c r="H778" s="231" t="n">
        <x:v>4</x:v>
      </x:c>
      <x:c r="I778" s="231" t="str">
        <x:v>4 — Major</x:v>
      </x:c>
      <x:c r="J778" s="231" t="str">
        <x:v>Exceptional</x:v>
      </x:c>
      <x:c r="K778" s="231" t="str">
        <x:v>Rare</x:v>
      </x:c>
      <x:c r="L778" s="231" t="str">
        <x:v>Maybe</x:v>
      </x:c>
      <x:c r="M778" s="231" t="str">
        <x:v>Galatians 5:22–23 | Shared Nicene core</x:v>
      </x:c>
      <x:c r="N778" s="231" t="str">
        <x:v>Holy Spirit; Love; Joy; Peace; Self-Control</x:v>
      </x:c>
      <x:c r="O778" s="231" t="str">
        <x:v>Idea</x:v>
      </x:c>
      <x:c r="P778" s="231"/>
      <x:c r="Q778" s="231" t="str">
        <x:v>Entire Doctrine &amp; Teachings active category retired because abstract doctrinal/virtue concepts produced excessive artwork repetition. Retained as a future educational/expansion content pool.</x:v>
      </x:c>
      <x:c r="R778" s="231"/>
      <x:c r="S778" s="231"/>
      <x:c r="T778" s="231"/>
      <x:c r="U778" s="205"/>
    </x:row>
    <x:row r="779" s="202" customFormat="1" ht="38.25" customHeight="1">
      <x:c r="A779" s="231" t="str">
        <x:v>Doctrine &amp; Teachings</x:v>
      </x:c>
      <x:c r="B779" s="231" t="str">
        <x:v>DT-039</x:v>
      </x:c>
      <x:c r="C779" s="231" t="str">
        <x:v>Gifts of the Spirit</x:v>
      </x:c>
      <x:c r="D779" s="231" t="str">
        <x:v>Core</x:v>
      </x:c>
      <x:c r="E779" s="231" t="str">
        <x:v>Doctrine &amp; Teachings — Shared Nicene Core</x:v>
      </x:c>
      <x:c r="F779" s="231" t="str">
        <x:v>Doctrine / Teaching</x:v>
      </x:c>
      <x:c r="G779" s="231" t="str">
        <x:v>Introduces diverse Spirit-given gifts intended for service and the building up of the Church.</x:v>
      </x:c>
      <x:c r="H779" s="231" t="n">
        <x:v>4</x:v>
      </x:c>
      <x:c r="I779" s="231" t="str">
        <x:v>4 — Major</x:v>
      </x:c>
      <x:c r="J779" s="231" t="str">
        <x:v>Exceptional</x:v>
      </x:c>
      <x:c r="K779" s="231" t="str">
        <x:v>Rare</x:v>
      </x:c>
      <x:c r="L779" s="231" t="str">
        <x:v>Maybe</x:v>
      </x:c>
      <x:c r="M779" s="231" t="str">
        <x:v>Romans 12:3–8; 1 Corinthians 12; 1 Peter 4:10–11 | Shared Nicene core</x:v>
      </x:c>
      <x:c r="N779" s="231" t="str">
        <x:v>Holy Spirit; Church as Body of Christ; Service</x:v>
      </x:c>
      <x:c r="O779" s="231" t="str">
        <x:v>Idea</x:v>
      </x:c>
      <x:c r="P779" s="231" t="str">
        <x:v>Traditions differ over particular gifts and their continuation; keep the card focused on the shared New Testament teaching that gifts serve the body.</x:v>
      </x:c>
      <x:c r="Q779" s="231" t="str">
        <x:v>Entire Doctrine &amp; Teachings active category retired because abstract doctrinal/virtue concepts produced excessive artwork repetition. Retained as a future educational/expansion content pool.</x:v>
      </x:c>
      <x:c r="R779" s="231"/>
      <x:c r="S779" s="231"/>
      <x:c r="T779" s="231"/>
      <x:c r="U779" s="205"/>
    </x:row>
    <x:row r="780" s="202" customFormat="1" ht="38.25" customHeight="1">
      <x:c r="A780" s="231" t="str">
        <x:v>Doctrine &amp; Teachings</x:v>
      </x:c>
      <x:c r="B780" s="231" t="str">
        <x:v>DT-040</x:v>
      </x:c>
      <x:c r="C780" s="231" t="str">
        <x:v>The Inspiration of Scripture</x:v>
      </x:c>
      <x:c r="D780" s="231" t="str">
        <x:v>Core</x:v>
      </x:c>
      <x:c r="E780" s="231" t="str">
        <x:v>Doctrine &amp; Teachings — Shared Nicene Core</x:v>
      </x:c>
      <x:c r="F780" s="231" t="str">
        <x:v>Doctrine</x:v>
      </x:c>
      <x:c r="G780" s="231" t="str">
        <x:v>Teaches that Scripture is God-breathed and given for teaching, correction, formation, and faithful witness.</x:v>
      </x:c>
      <x:c r="H780" s="231" t="n">
        <x:v>5</x:v>
      </x:c>
      <x:c r="I780" s="231" t="str">
        <x:v>5 — Foundational</x:v>
      </x:c>
      <x:c r="J780" s="231" t="str">
        <x:v>Exceptional</x:v>
      </x:c>
      <x:c r="K780" s="231" t="str">
        <x:v>Extraordinary</x:v>
      </x:c>
      <x:c r="L780" s="231" t="str">
        <x:v>Maybe</x:v>
      </x:c>
      <x:c r="M780" s="231" t="str">
        <x:v>2 Timothy 3:14–17; 2 Peter 1:19–21 | Shared Nicene core</x:v>
      </x:c>
      <x:c r="N780" s="231" t="str">
        <x:v>Scripture; Prophets; Apostles</x:v>
      </x:c>
      <x:c r="O780" s="231" t="str">
        <x:v>Idea</x:v>
      </x:c>
      <x:c r="P780" s="231"/>
      <x:c r="Q780" s="231" t="str">
        <x:v>Entire Doctrine &amp; Teachings active category retired because abstract doctrinal/virtue concepts produced excessive artwork repetition. Retained as a future educational/expansion content pool.</x:v>
      </x:c>
      <x:c r="R780" s="231"/>
      <x:c r="S780" s="231"/>
      <x:c r="T780" s="231"/>
      <x:c r="U780" s="205"/>
    </x:row>
    <x:row r="781" s="202" customFormat="1" ht="38.25" customHeight="1">
      <x:c r="A781" s="231" t="str">
        <x:v>Doctrine &amp; Teachings</x:v>
      </x:c>
      <x:c r="B781" s="231" t="str">
        <x:v>DT-041</x:v>
      </x:c>
      <x:c r="C781" s="231" t="str">
        <x:v>The Authority of Scripture</x:v>
      </x:c>
      <x:c r="D781" s="231" t="str">
        <x:v>Core</x:v>
      </x:c>
      <x:c r="E781" s="231" t="str">
        <x:v>Doctrine &amp; Teachings — Shared Nicene Core</x:v>
      </x:c>
      <x:c r="F781" s="231" t="str">
        <x:v>Doctrine</x:v>
      </x:c>
      <x:c r="G781" s="231" t="str">
        <x:v>Explores Scripture's normative role in teaching, worship, correction, and the Church's proclamation.</x:v>
      </x:c>
      <x:c r="H781" s="231" t="n">
        <x:v>4</x:v>
      </x:c>
      <x:c r="I781" s="231" t="str">
        <x:v>4 — Major</x:v>
      </x:c>
      <x:c r="J781" s="231" t="str">
        <x:v>High</x:v>
      </x:c>
      <x:c r="K781" s="231" t="str">
        <x:v>Rare</x:v>
      </x:c>
      <x:c r="L781" s="231" t="str">
        <x:v>Maybe</x:v>
      </x:c>
      <x:c r="M781" s="231" t="str">
        <x:v>Matthew 5:17–18; John 10:35; 2 Timothy 3:16–17 | Shared Nicene core</x:v>
      </x:c>
      <x:c r="N781" s="231" t="str">
        <x:v>Inspiration of Scripture; The Gospel; Discernment</x:v>
      </x:c>
      <x:c r="O781" s="231" t="str">
        <x:v>Idea</x:v>
      </x:c>
      <x:c r="P781" s="231" t="str">
        <x:v>Christian traditions explain Scripture's relationship to apostolic Tradition and Church authority differently; avoid implying a specifically Protestant formulation.</x:v>
      </x:c>
      <x:c r="Q781" s="231" t="str">
        <x:v>Entire Doctrine &amp; Teachings active category retired because abstract doctrinal/virtue concepts produced excessive artwork repetition. Retained as a future educational/expansion content pool.</x:v>
      </x:c>
      <x:c r="R781" s="231"/>
      <x:c r="S781" s="231"/>
      <x:c r="T781" s="231"/>
      <x:c r="U781" s="205"/>
    </x:row>
    <x:row r="782" s="202" customFormat="1" ht="38.25" customHeight="1">
      <x:c r="A782" s="231" t="str">
        <x:v>Doctrine &amp; Teachings</x:v>
      </x:c>
      <x:c r="B782" s="231" t="str">
        <x:v>DT-042</x:v>
      </x:c>
      <x:c r="C782" s="231" t="str">
        <x:v>The Gospel</x:v>
      </x:c>
      <x:c r="D782" s="231" t="str">
        <x:v>Core</x:v>
      </x:c>
      <x:c r="E782" s="231" t="str">
        <x:v>Doctrine &amp; Teachings — Shared Nicene Core</x:v>
      </x:c>
      <x:c r="F782" s="231" t="str">
        <x:v>Doctrine / Message</x:v>
      </x:c>
      <x:c r="G782" s="231" t="str">
        <x:v>Summarizes the good news of Jesus Christ—his kingship, saving death, resurrection, and call to faith and repentance.</x:v>
      </x:c>
      <x:c r="H782" s="231" t="n">
        <x:v>5</x:v>
      </x:c>
      <x:c r="I782" s="231" t="str">
        <x:v>5 — Foundational</x:v>
      </x:c>
      <x:c r="J782" s="231" t="str">
        <x:v>Exceptional</x:v>
      </x:c>
      <x:c r="K782" s="231" t="str">
        <x:v>Legendary</x:v>
      </x:c>
      <x:c r="L782" s="231" t="str">
        <x:v>Yes</x:v>
      </x:c>
      <x:c r="M782" s="231" t="str">
        <x:v>Mark 1:14–15; 1 Corinthians 15:1–5; Romans 1:16–17 | Shared Nicene core</x:v>
      </x:c>
      <x:c r="N782" s="231" t="str">
        <x:v>Jesus Christ; Salvation by Grace; Resurrection</x:v>
      </x:c>
      <x:c r="O782" s="231" t="str">
        <x:v>Idea</x:v>
      </x:c>
      <x:c r="P782" s="231"/>
      <x:c r="Q782" s="231" t="str">
        <x:v>Entire Doctrine &amp; Teachings active category retired because abstract doctrinal/virtue concepts produced excessive artwork repetition. Retained as a future educational/expansion content pool.</x:v>
      </x:c>
      <x:c r="R782" s="231"/>
      <x:c r="S782" s="231"/>
      <x:c r="T782" s="231"/>
      <x:c r="U782" s="205"/>
    </x:row>
    <x:row r="783" s="202" customFormat="1" ht="38.25" customHeight="1">
      <x:c r="A783" s="231" t="str">
        <x:v>Doctrine &amp; Teachings</x:v>
      </x:c>
      <x:c r="B783" s="231" t="str">
        <x:v>DT-043</x:v>
      </x:c>
      <x:c r="C783" s="231" t="str">
        <x:v>Covenant</x:v>
      </x:c>
      <x:c r="D783" s="231" t="str">
        <x:v>Core</x:v>
      </x:c>
      <x:c r="E783" s="231" t="str">
        <x:v>Doctrine &amp; Teachings — Shared Nicene Core</x:v>
      </x:c>
      <x:c r="F783" s="231" t="str">
        <x:v>Doctrine / Theme</x:v>
      </x:c>
      <x:c r="G783" s="231" t="str">
        <x:v>Introduces the recurring biblical pattern of God's binding promises and relationships with his people.</x:v>
      </x:c>
      <x:c r="H783" s="231" t="n">
        <x:v>5</x:v>
      </x:c>
      <x:c r="I783" s="231" t="str">
        <x:v>5 — Foundational</x:v>
      </x:c>
      <x:c r="J783" s="231" t="str">
        <x:v>Exceptional</x:v>
      </x:c>
      <x:c r="K783" s="231" t="str">
        <x:v>Extraordinary</x:v>
      </x:c>
      <x:c r="L783" s="231" t="str">
        <x:v>Yes</x:v>
      </x:c>
      <x:c r="M783" s="231" t="str">
        <x:v>Genesis 9; 15; Exodus 24; Jeremiah 31:31–34 | Shared Nicene core</x:v>
      </x:c>
      <x:c r="N783" s="231" t="str">
        <x:v>Noah; Abraham; Sinai; New Covenant</x:v>
      </x:c>
      <x:c r="O783" s="231" t="str">
        <x:v>Idea</x:v>
      </x:c>
      <x:c r="P783" s="231"/>
      <x:c r="Q783" s="231" t="str">
        <x:v>Entire Doctrine &amp; Teachings active category retired because abstract doctrinal/virtue concepts produced excessive artwork repetition. Retained as a future educational/expansion content pool.</x:v>
      </x:c>
      <x:c r="R783" s="231"/>
      <x:c r="S783" s="231"/>
      <x:c r="T783" s="231"/>
      <x:c r="U783" s="205"/>
    </x:row>
    <x:row r="784" s="202" customFormat="1" ht="38.25" customHeight="1">
      <x:c r="A784" s="231" t="str">
        <x:v>Doctrine &amp; Teachings</x:v>
      </x:c>
      <x:c r="B784" s="231" t="str">
        <x:v>DT-044</x:v>
      </x:c>
      <x:c r="C784" s="231" t="str">
        <x:v>The New Covenant</x:v>
      </x:c>
      <x:c r="D784" s="231" t="str">
        <x:v>Core</x:v>
      </x:c>
      <x:c r="E784" s="231" t="str">
        <x:v>Doctrine &amp; Teachings — Shared Nicene Core</x:v>
      </x:c>
      <x:c r="F784" s="231" t="str">
        <x:v>Doctrine</x:v>
      </x:c>
      <x:c r="G784" s="231" t="str">
        <x:v>Focuses on the promised covenant of forgiveness, transformed hearts, and knowledge of God fulfilled in Christ.</x:v>
      </x:c>
      <x:c r="H784" s="231" t="n">
        <x:v>5</x:v>
      </x:c>
      <x:c r="I784" s="231" t="str">
        <x:v>5 — Foundational</x:v>
      </x:c>
      <x:c r="J784" s="231" t="str">
        <x:v>Exceptional</x:v>
      </x:c>
      <x:c r="K784" s="231" t="str">
        <x:v>Extraordinary</x:v>
      </x:c>
      <x:c r="L784" s="231" t="str">
        <x:v>Maybe</x:v>
      </x:c>
      <x:c r="M784" s="231" t="str">
        <x:v>Jeremiah 31:31–34; Luke 22:20; Hebrews 8 | Shared Nicene core</x:v>
      </x:c>
      <x:c r="N784" s="231" t="str">
        <x:v>Last Supper; Forgiveness of Sins; Holy Spirit</x:v>
      </x:c>
      <x:c r="O784" s="231" t="str">
        <x:v>Idea</x:v>
      </x:c>
      <x:c r="P784" s="231"/>
      <x:c r="Q784" s="231" t="str">
        <x:v>Entire Doctrine &amp; Teachings active category retired because abstract doctrinal/virtue concepts produced excessive artwork repetition. Retained as a future educational/expansion content pool.</x:v>
      </x:c>
      <x:c r="R784" s="231"/>
      <x:c r="S784" s="231"/>
      <x:c r="T784" s="231"/>
      <x:c r="U784" s="205"/>
    </x:row>
    <x:row r="785" s="202" customFormat="1" ht="38.25" customHeight="1">
      <x:c r="A785" s="231" t="str">
        <x:v>Doctrine &amp; Teachings</x:v>
      </x:c>
      <x:c r="B785" s="231" t="str">
        <x:v>DT-045</x:v>
      </x:c>
      <x:c r="C785" s="231" t="str">
        <x:v>The Church as the Body of Christ</x:v>
      </x:c>
      <x:c r="D785" s="231" t="str">
        <x:v>Core</x:v>
      </x:c>
      <x:c r="E785" s="231" t="str">
        <x:v>Doctrine &amp; Teachings — Shared Nicene Core</x:v>
      </x:c>
      <x:c r="F785" s="231" t="str">
        <x:v>Doctrine</x:v>
      </x:c>
      <x:c r="G785" s="231" t="str">
        <x:v>Uses Paul's body metaphor to teach unity, diversity, interdependence, and Christ's headship.</x:v>
      </x:c>
      <x:c r="H785" s="231" t="n">
        <x:v>5</x:v>
      </x:c>
      <x:c r="I785" s="231" t="str">
        <x:v>5 — Foundational</x:v>
      </x:c>
      <x:c r="J785" s="231" t="str">
        <x:v>Exceptional</x:v>
      </x:c>
      <x:c r="K785" s="231" t="str">
        <x:v>Legendary</x:v>
      </x:c>
      <x:c r="L785" s="231" t="str">
        <x:v>Yes</x:v>
      </x:c>
      <x:c r="M785" s="231" t="str">
        <x:v>1 Corinthians 12:12–27; Ephesians 1:22–23; 4:15–16 | Shared Nicene core</x:v>
      </x:c>
      <x:c r="N785" s="231" t="str">
        <x:v>Unity of the Church; Gifts of the Spirit; Fellowship</x:v>
      </x:c>
      <x:c r="O785" s="231" t="str">
        <x:v>Idea</x:v>
      </x:c>
      <x:c r="P785" s="231"/>
      <x:c r="Q785" s="231" t="str">
        <x:v>Entire Doctrine &amp; Teachings active category retired because abstract doctrinal/virtue concepts produced excessive artwork repetition. Retained as a future educational/expansion content pool.</x:v>
      </x:c>
      <x:c r="R785" s="231"/>
      <x:c r="S785" s="231"/>
      <x:c r="T785" s="231"/>
      <x:c r="U785" s="205"/>
    </x:row>
    <x:row r="786" s="202" customFormat="1" ht="38.25" customHeight="1">
      <x:c r="A786" s="231" t="str">
        <x:v>Doctrine &amp; Teachings</x:v>
      </x:c>
      <x:c r="B786" s="231" t="str">
        <x:v>DT-046</x:v>
      </x:c>
      <x:c r="C786" s="231" t="str">
        <x:v>The Unity of the Church</x:v>
      </x:c>
      <x:c r="D786" s="231" t="str">
        <x:v>Core</x:v>
      </x:c>
      <x:c r="E786" s="231" t="str">
        <x:v>Doctrine &amp; Teachings — Shared Nicene Core</x:v>
      </x:c>
      <x:c r="F786" s="231" t="str">
        <x:v>Doctrine / Teaching</x:v>
      </x:c>
      <x:c r="G786" s="231" t="str">
        <x:v>Calls Christians to preserve unity in Christ without pretending meaningful disagreements do not exist.</x:v>
      </x:c>
      <x:c r="H786" s="231" t="n">
        <x:v>4</x:v>
      </x:c>
      <x:c r="I786" s="231" t="str">
        <x:v>4 — Major</x:v>
      </x:c>
      <x:c r="J786" s="231" t="str">
        <x:v>Exceptional</x:v>
      </x:c>
      <x:c r="K786" s="231" t="str">
        <x:v>Rare</x:v>
      </x:c>
      <x:c r="L786" s="231" t="str">
        <x:v>Maybe</x:v>
      </x:c>
      <x:c r="M786" s="231" t="str">
        <x:v>John 17:20–23; Ephesians 4:1–6; 1 Corinthians 1:10 | Shared Nicene core</x:v>
      </x:c>
      <x:c r="N786" s="231" t="str">
        <x:v>Church as Body of Christ; Peacemaking; Fellowship</x:v>
      </x:c>
      <x:c r="O786" s="231" t="str">
        <x:v>Idea</x:v>
      </x:c>
      <x:c r="P786" s="231"/>
      <x:c r="Q786" s="231" t="str">
        <x:v>Entire Doctrine &amp; Teachings active category retired because abstract doctrinal/virtue concepts produced excessive artwork repetition. Retained as a future educational/expansion content pool.</x:v>
      </x:c>
      <x:c r="R786" s="231"/>
      <x:c r="S786" s="231"/>
      <x:c r="T786" s="231"/>
      <x:c r="U786" s="205"/>
    </x:row>
    <x:row r="787" s="202" customFormat="1" ht="38.25" customHeight="1">
      <x:c r="A787" s="231" t="str">
        <x:v>Doctrine &amp; Teachings</x:v>
      </x:c>
      <x:c r="B787" s="231" t="str">
        <x:v>DT-047</x:v>
      </x:c>
      <x:c r="C787" s="231" t="str">
        <x:v>Christian Fellowship</x:v>
      </x:c>
      <x:c r="D787" s="231" t="str">
        <x:v>Core</x:v>
      </x:c>
      <x:c r="E787" s="231" t="str">
        <x:v>Doctrine &amp; Teachings — Shared Nicene Core</x:v>
      </x:c>
      <x:c r="F787" s="231" t="str">
        <x:v>Practice / Teaching</x:v>
      </x:c>
      <x:c r="G787" s="231" t="str">
        <x:v>Explores shared life, mutual care, teaching, meals, prayer, and material generosity in the Christian community.</x:v>
      </x:c>
      <x:c r="H787" s="231" t="n">
        <x:v>4</x:v>
      </x:c>
      <x:c r="I787" s="231" t="str">
        <x:v>4 — Major</x:v>
      </x:c>
      <x:c r="J787" s="231" t="str">
        <x:v>High</x:v>
      </x:c>
      <x:c r="K787" s="231" t="str">
        <x:v>Rare</x:v>
      </x:c>
      <x:c r="L787" s="231" t="str">
        <x:v>Maybe</x:v>
      </x:c>
      <x:c r="M787" s="231" t="str">
        <x:v>Acts 2:42–47; Hebrews 10:24–25; 1 John 1:7 | Shared Nicene core</x:v>
      </x:c>
      <x:c r="N787" s="231" t="str">
        <x:v>Church; Communion; Bearing One Another's Burdens</x:v>
      </x:c>
      <x:c r="O787" s="231" t="str">
        <x:v>Idea</x:v>
      </x:c>
      <x:c r="P787" s="231"/>
      <x:c r="Q787" s="231" t="str">
        <x:v>Entire Doctrine &amp; Teachings active category retired because abstract doctrinal/virtue concepts produced excessive artwork repetition. Retained as a future educational/expansion content pool.</x:v>
      </x:c>
      <x:c r="R787" s="231"/>
      <x:c r="S787" s="231"/>
      <x:c r="T787" s="231"/>
      <x:c r="U787" s="205"/>
    </x:row>
    <x:row r="788" s="202" customFormat="1" ht="38.25" customHeight="1">
      <x:c r="A788" s="231" t="str">
        <x:v>Doctrine &amp; Teachings</x:v>
      </x:c>
      <x:c r="B788" s="231" t="str">
        <x:v>DT-048</x:v>
      </x:c>
      <x:c r="C788" s="231" t="str">
        <x:v>Baptism</x:v>
      </x:c>
      <x:c r="D788" s="231" t="str">
        <x:v>Core</x:v>
      </x:c>
      <x:c r="E788" s="231" t="str">
        <x:v>Doctrine &amp; Teachings — Shared Nicene Core</x:v>
      </x:c>
      <x:c r="F788" s="231" t="str">
        <x:v>Doctrine / Practice</x:v>
      </x:c>
      <x:c r="G788" s="231" t="str">
        <x:v>Introduces the Christian rite commanded by Jesus and associated in the New Testament with discipleship, union with Christ, and entry into the Church.</x:v>
      </x:c>
      <x:c r="H788" s="231" t="n">
        <x:v>5</x:v>
      </x:c>
      <x:c r="I788" s="231" t="str">
        <x:v>5 — Foundational</x:v>
      </x:c>
      <x:c r="J788" s="231" t="str">
        <x:v>Exceptional</x:v>
      </x:c>
      <x:c r="K788" s="231" t="str">
        <x:v>Extraordinary</x:v>
      </x:c>
      <x:c r="L788" s="231" t="str">
        <x:v>Yes</x:v>
      </x:c>
      <x:c r="M788" s="231" t="str">
        <x:v>Matthew 28:19; Acts 2:38; Romans 6:3–4 | Shared Nicene core</x:v>
      </x:c>
      <x:c r="N788" s="231" t="str">
        <x:v>Great Commission; New Birth; Union with Christ</x:v>
      </x:c>
      <x:c r="O788" s="231" t="str">
        <x:v>Idea</x:v>
      </x:c>
      <x:c r="P788" s="231" t="str">
        <x:v>Mode, subjects, and sacramental efficacy differ among traditions; the base card should present the shared institution and biblical associations.</x:v>
      </x:c>
      <x:c r="Q788" s="231" t="str">
        <x:v>Entire Doctrine &amp; Teachings active category retired because abstract doctrinal/virtue concepts produced excessive artwork repetition. Retained as a future educational/expansion content pool.</x:v>
      </x:c>
      <x:c r="R788" s="231"/>
      <x:c r="S788" s="231"/>
      <x:c r="T788" s="231"/>
      <x:c r="U788" s="205"/>
    </x:row>
    <x:row r="789" s="202" customFormat="1" ht="38.25" customHeight="1">
      <x:c r="A789" s="231" t="str">
        <x:v>Doctrine &amp; Teachings</x:v>
      </x:c>
      <x:c r="B789" s="231" t="str">
        <x:v>DT-049</x:v>
      </x:c>
      <x:c r="C789" s="231" t="str">
        <x:v>The Lord's Supper</x:v>
      </x:c>
      <x:c r="D789" s="231" t="str">
        <x:v>Core</x:v>
      </x:c>
      <x:c r="E789" s="231" t="str">
        <x:v>Doctrine &amp; Teachings — Shared Nicene Core</x:v>
      </x:c>
      <x:c r="F789" s="231" t="str">
        <x:v>Doctrine / Practice</x:v>
      </x:c>
      <x:c r="G789" s="231" t="str">
        <x:v>Presents the meal instituted by Jesus for remembrance, proclamation, communion, and participation in Christian worship.</x:v>
      </x:c>
      <x:c r="H789" s="231" t="n">
        <x:v>5</x:v>
      </x:c>
      <x:c r="I789" s="231" t="str">
        <x:v>5 — Foundational</x:v>
      </x:c>
      <x:c r="J789" s="231" t="str">
        <x:v>Exceptional</x:v>
      </x:c>
      <x:c r="K789" s="231" t="str">
        <x:v>Legendary</x:v>
      </x:c>
      <x:c r="L789" s="231" t="str">
        <x:v>Yes</x:v>
      </x:c>
      <x:c r="M789" s="231" t="str">
        <x:v>Luke 22:14–20; 1 Corinthians 10:16–17; 11:23–26 | Shared Nicene core</x:v>
      </x:c>
      <x:c r="N789" s="231" t="str">
        <x:v>Last Supper; Bread of the Last Supper; Cup of the Last Supper</x:v>
      </x:c>
      <x:c r="O789" s="231" t="str">
        <x:v>Idea</x:v>
      </x:c>
      <x:c r="P789" s="231" t="str">
        <x:v>Traditions differ substantially over sacramental presence and theology; keep the base card to the shared institution and scriptural language.</x:v>
      </x:c>
      <x:c r="Q789" s="231" t="str">
        <x:v>Entire Doctrine &amp; Teachings active category retired because abstract doctrinal/virtue concepts produced excessive artwork repetition. Retained as a future educational/expansion content pool.</x:v>
      </x:c>
      <x:c r="R789" s="231"/>
      <x:c r="S789" s="231"/>
      <x:c r="T789" s="231"/>
      <x:c r="U789" s="205"/>
    </x:row>
    <x:row r="790" s="202" customFormat="1" ht="38.25" customHeight="1">
      <x:c r="A790" s="231" t="str">
        <x:v>Doctrine &amp; Teachings</x:v>
      </x:c>
      <x:c r="B790" s="231" t="str">
        <x:v>DT-050</x:v>
      </x:c>
      <x:c r="C790" s="231" t="str">
        <x:v>Worship</x:v>
      </x:c>
      <x:c r="D790" s="231" t="str">
        <x:v>Core</x:v>
      </x:c>
      <x:c r="E790" s="231" t="str">
        <x:v>Doctrine &amp; Teachings — Shared Nicene Core</x:v>
      </x:c>
      <x:c r="F790" s="231" t="str">
        <x:v>Practice / Teaching</x:v>
      </x:c>
      <x:c r="G790" s="231" t="str">
        <x:v>Explores the biblical response of reverence, praise, thanksgiving, obedience, and self-offering to God.</x:v>
      </x:c>
      <x:c r="H790" s="231" t="n">
        <x:v>5</x:v>
      </x:c>
      <x:c r="I790" s="231" t="str">
        <x:v>5 — Foundational</x:v>
      </x:c>
      <x:c r="J790" s="231" t="str">
        <x:v>Exceptional</x:v>
      </x:c>
      <x:c r="K790" s="231" t="str">
        <x:v>Extraordinary</x:v>
      </x:c>
      <x:c r="L790" s="231" t="str">
        <x:v>Maybe</x:v>
      </x:c>
      <x:c r="M790" s="231" t="str">
        <x:v>Psalm 95; John 4:23–24; Romans 12:1 | Shared Nicene core</x:v>
      </x:c>
      <x:c r="N790" s="231" t="str">
        <x:v>Prayer; Singing; Holiness of God</x:v>
      </x:c>
      <x:c r="O790" s="231" t="str">
        <x:v>Idea</x:v>
      </x:c>
      <x:c r="P790" s="231"/>
      <x:c r="Q790" s="231" t="str">
        <x:v>Entire Doctrine &amp; Teachings active category retired because abstract doctrinal/virtue concepts produced excessive artwork repetition. Retained as a future educational/expansion content pool.</x:v>
      </x:c>
      <x:c r="R790" s="231"/>
      <x:c r="S790" s="231"/>
      <x:c r="T790" s="231"/>
      <x:c r="U790" s="205"/>
    </x:row>
    <x:row r="791" s="202" customFormat="1" ht="38.25" customHeight="1">
      <x:c r="A791" s="231" t="str">
        <x:v>Doctrine &amp; Teachings</x:v>
      </x:c>
      <x:c r="B791" s="231" t="str">
        <x:v>DT-051</x:v>
      </x:c>
      <x:c r="C791" s="231" t="str">
        <x:v>Prayer</x:v>
      </x:c>
      <x:c r="D791" s="231" t="str">
        <x:v>Core</x:v>
      </x:c>
      <x:c r="E791" s="231" t="str">
        <x:v>Doctrine &amp; Teachings — Shared Nicene Core</x:v>
      </x:c>
      <x:c r="F791" s="231" t="str">
        <x:v>Practice / Teaching</x:v>
      </x:c>
      <x:c r="G791" s="231" t="str">
        <x:v>Introduces prayer as communion with God through praise, petition, confession, thanksgiving, and intercession.</x:v>
      </x:c>
      <x:c r="H791" s="231" t="n">
        <x:v>5</x:v>
      </x:c>
      <x:c r="I791" s="231" t="str">
        <x:v>5 — Foundational</x:v>
      </x:c>
      <x:c r="J791" s="231" t="str">
        <x:v>Exceptional</x:v>
      </x:c>
      <x:c r="K791" s="231" t="str">
        <x:v>Extraordinary</x:v>
      </x:c>
      <x:c r="L791" s="231" t="str">
        <x:v>Maybe</x:v>
      </x:c>
      <x:c r="M791" s="231" t="str">
        <x:v>Matthew 6:5–13; Philippians 4:6; 1 Thessalonians 5:17 | Shared Nicene core</x:v>
      </x:c>
      <x:c r="N791" s="231" t="str">
        <x:v>Lord's Prayer; Intercession; Thanksgiving</x:v>
      </x:c>
      <x:c r="O791" s="231" t="str">
        <x:v>Idea</x:v>
      </x:c>
      <x:c r="P791" s="231"/>
      <x:c r="Q791" s="231" t="str">
        <x:v>Entire Doctrine &amp; Teachings active category retired because abstract doctrinal/virtue concepts produced excessive artwork repetition. Retained as a future educational/expansion content pool.</x:v>
      </x:c>
      <x:c r="R791" s="231"/>
      <x:c r="S791" s="231"/>
      <x:c r="T791" s="231"/>
      <x:c r="U791" s="205"/>
    </x:row>
    <x:row r="792" s="202" customFormat="1" ht="38.25" customHeight="1">
      <x:c r="A792" s="231" t="str">
        <x:v>Doctrine &amp; Teachings</x:v>
      </x:c>
      <x:c r="B792" s="231" t="str">
        <x:v>DT-052</x:v>
      </x:c>
      <x:c r="C792" s="231" t="str">
        <x:v>Generous Giving</x:v>
      </x:c>
      <x:c r="D792" s="231" t="str">
        <x:v>Core</x:v>
      </x:c>
      <x:c r="E792" s="231" t="str">
        <x:v>Doctrine &amp; Teachings — Shared Nicene Core</x:v>
      </x:c>
      <x:c r="F792" s="231" t="str">
        <x:v>Practice / Teaching</x:v>
      </x:c>
      <x:c r="G792" s="231" t="str">
        <x:v>Teaches cheerful, voluntary generosity toward those in need and toward the work of the Church.</x:v>
      </x:c>
      <x:c r="H792" s="231" t="n">
        <x:v>4</x:v>
      </x:c>
      <x:c r="I792" s="231" t="str">
        <x:v>4 — Major</x:v>
      </x:c>
      <x:c r="J792" s="231" t="str">
        <x:v>High</x:v>
      </x:c>
      <x:c r="K792" s="231" t="str">
        <x:v>Rare</x:v>
      </x:c>
      <x:c r="L792" s="231" t="str">
        <x:v>Maybe</x:v>
      </x:c>
      <x:c r="M792" s="231" t="str">
        <x:v>Matthew 6:1–4; 2 Corinthians 8–9; Acts 4:32–35 | Shared Nicene core</x:v>
      </x:c>
      <x:c r="N792" s="231" t="str">
        <x:v>Stewardship; Care for the Poor; Widow's Two Small Coins</x:v>
      </x:c>
      <x:c r="O792" s="231" t="str">
        <x:v>Idea</x:v>
      </x:c>
      <x:c r="P792" s="231"/>
      <x:c r="Q792" s="231" t="str">
        <x:v>Entire Doctrine &amp; Teachings active category retired because abstract doctrinal/virtue concepts produced excessive artwork repetition. Retained as a future educational/expansion content pool.</x:v>
      </x:c>
      <x:c r="R792" s="231"/>
      <x:c r="S792" s="231"/>
      <x:c r="T792" s="231"/>
      <x:c r="U792" s="205"/>
    </x:row>
    <x:row r="793" s="202" customFormat="1" ht="38.25" customHeight="1">
      <x:c r="A793" s="231" t="str">
        <x:v>Doctrine &amp; Teachings</x:v>
      </x:c>
      <x:c r="B793" s="231" t="str">
        <x:v>DT-053</x:v>
      </x:c>
      <x:c r="C793" s="231" t="str">
        <x:v>Mission to the Nations</x:v>
      </x:c>
      <x:c r="D793" s="231" t="str">
        <x:v>Core</x:v>
      </x:c>
      <x:c r="E793" s="231" t="str">
        <x:v>Doctrine &amp; Teachings — Shared Nicene Core</x:v>
      </x:c>
      <x:c r="F793" s="231" t="str">
        <x:v>Doctrine / Teaching</x:v>
      </x:c>
      <x:c r="G793" s="231" t="str">
        <x:v>Expresses the Church's calling to bear witness to Christ among all peoples.</x:v>
      </x:c>
      <x:c r="H793" s="231" t="n">
        <x:v>5</x:v>
      </x:c>
      <x:c r="I793" s="231" t="str">
        <x:v>5 — Foundational</x:v>
      </x:c>
      <x:c r="J793" s="231" t="str">
        <x:v>Exceptional</x:v>
      </x:c>
      <x:c r="K793" s="231" t="str">
        <x:v>Extraordinary</x:v>
      </x:c>
      <x:c r="L793" s="231" t="str">
        <x:v>Maybe</x:v>
      </x:c>
      <x:c r="M793" s="231" t="str">
        <x:v>Matthew 28:18–20; Acts 1:8; Revelation 7:9–10 | Shared Nicene core</x:v>
      </x:c>
      <x:c r="N793" s="231" t="str">
        <x:v>Great Commission; The Gospel; Pentecost</x:v>
      </x:c>
      <x:c r="O793" s="231" t="str">
        <x:v>Idea</x:v>
      </x:c>
      <x:c r="P793" s="231"/>
      <x:c r="Q793" s="231" t="str">
        <x:v>Entire Doctrine &amp; Teachings active category retired because abstract doctrinal/virtue concepts produced excessive artwork repetition. Retained as a future educational/expansion content pool.</x:v>
      </x:c>
      <x:c r="R793" s="231"/>
      <x:c r="S793" s="231"/>
      <x:c r="T793" s="231"/>
      <x:c r="U793" s="205"/>
    </x:row>
    <x:row r="794" s="202" customFormat="1" ht="38.25" customHeight="1">
      <x:c r="A794" s="231" t="str">
        <x:v>Doctrine &amp; Teachings</x:v>
      </x:c>
      <x:c r="B794" s="231" t="str">
        <x:v>DT-054</x:v>
      </x:c>
      <x:c r="C794" s="231" t="str">
        <x:v>Discipleship</x:v>
      </x:c>
      <x:c r="D794" s="231" t="str">
        <x:v>Core</x:v>
      </x:c>
      <x:c r="E794" s="231" t="str">
        <x:v>Doctrine &amp; Teachings — Shared Nicene Core</x:v>
      </x:c>
      <x:c r="F794" s="231" t="str">
        <x:v>Teaching</x:v>
      </x:c>
      <x:c r="G794" s="231" t="str">
        <x:v>Defines Christian life as following Jesus, learning from him, obeying him, and becoming like him.</x:v>
      </x:c>
      <x:c r="H794" s="231" t="n">
        <x:v>5</x:v>
      </x:c>
      <x:c r="I794" s="231" t="str">
        <x:v>5 — Foundational</x:v>
      </x:c>
      <x:c r="J794" s="231" t="str">
        <x:v>Exceptional</x:v>
      </x:c>
      <x:c r="K794" s="231" t="str">
        <x:v>Extraordinary</x:v>
      </x:c>
      <x:c r="L794" s="231" t="str">
        <x:v>Maybe</x:v>
      </x:c>
      <x:c r="M794" s="231" t="str">
        <x:v>Luke 9:23–24; John 8:31–32; Matthew 28:19–20 | Shared Nicene core</x:v>
      </x:c>
      <x:c r="N794" s="231" t="str">
        <x:v>Jesus Christ; Sanctification; Taking Up the Cross</x:v>
      </x:c>
      <x:c r="O794" s="231" t="str">
        <x:v>Idea</x:v>
      </x:c>
      <x:c r="P794" s="231"/>
      <x:c r="Q794" s="231" t="str">
        <x:v>Entire Doctrine &amp; Teachings active category retired because abstract doctrinal/virtue concepts produced excessive artwork repetition. Retained as a future educational/expansion content pool.</x:v>
      </x:c>
      <x:c r="R794" s="231"/>
      <x:c r="S794" s="231"/>
      <x:c r="T794" s="231"/>
      <x:c r="U794" s="205"/>
    </x:row>
    <x:row r="795" s="202" customFormat="1" ht="38.25" customHeight="1">
      <x:c r="A795" s="231" t="str">
        <x:v>Doctrine &amp; Teachings</x:v>
      </x:c>
      <x:c r="B795" s="231" t="str">
        <x:v>DT-055</x:v>
      </x:c>
      <x:c r="C795" s="231" t="str">
        <x:v>The Greatest Commandment</x:v>
      </x:c>
      <x:c r="D795" s="231" t="str">
        <x:v>Core</x:v>
      </x:c>
      <x:c r="E795" s="231" t="str">
        <x:v>Doctrine &amp; Teachings — Shared Nicene Core</x:v>
      </x:c>
      <x:c r="F795" s="231" t="str">
        <x:v>Teaching</x:v>
      </x:c>
      <x:c r="G795" s="231" t="str">
        <x:v>Jesus identifies love of God and love of neighbor as the commandments that summarize the law and prophets.</x:v>
      </x:c>
      <x:c r="H795" s="231" t="n">
        <x:v>5</x:v>
      </x:c>
      <x:c r="I795" s="231" t="str">
        <x:v>5 — Foundational</x:v>
      </x:c>
      <x:c r="J795" s="231" t="str">
        <x:v>Exceptional</x:v>
      </x:c>
      <x:c r="K795" s="231" t="str">
        <x:v>Legendary</x:v>
      </x:c>
      <x:c r="L795" s="231" t="str">
        <x:v>Yes</x:v>
      </x:c>
      <x:c r="M795" s="231" t="str">
        <x:v>Matthew 22:34–40; Deuteronomy 6:4–5; Leviticus 19:18 | Shared Nicene core</x:v>
      </x:c>
      <x:c r="N795" s="231" t="str">
        <x:v>Love of God; Love of Neighbor; Obedience</x:v>
      </x:c>
      <x:c r="O795" s="231" t="str">
        <x:v>Idea</x:v>
      </x:c>
      <x:c r="P795" s="231"/>
      <x:c r="Q795" s="231" t="str">
        <x:v>Entire Doctrine &amp; Teachings active category retired because abstract doctrinal/virtue concepts produced excessive artwork repetition. Retained as a future educational/expansion content pool.</x:v>
      </x:c>
      <x:c r="R795" s="231"/>
      <x:c r="S795" s="231"/>
      <x:c r="T795" s="231"/>
      <x:c r="U795" s="205"/>
    </x:row>
    <x:row r="796" s="202" customFormat="1" ht="38.25" customHeight="1">
      <x:c r="A796" s="231" t="str">
        <x:v>Doctrine &amp; Teachings</x:v>
      </x:c>
      <x:c r="B796" s="231" t="str">
        <x:v>DT-056</x:v>
      </x:c>
      <x:c r="C796" s="231" t="str">
        <x:v>Love of Neighbor</x:v>
      </x:c>
      <x:c r="D796" s="231" t="str">
        <x:v>Core</x:v>
      </x:c>
      <x:c r="E796" s="231" t="str">
        <x:v>Doctrine &amp; Teachings — Shared Nicene Core</x:v>
      </x:c>
      <x:c r="F796" s="231" t="str">
        <x:v>Teaching / Virtue</x:v>
      </x:c>
      <x:c r="G796" s="231" t="str">
        <x:v>Teaches active love toward other people, including costly concern that crosses social boundaries.</x:v>
      </x:c>
      <x:c r="H796" s="231" t="n">
        <x:v>5</x:v>
      </x:c>
      <x:c r="I796" s="231" t="str">
        <x:v>5 — Foundational</x:v>
      </x:c>
      <x:c r="J796" s="231" t="str">
        <x:v>Exceptional</x:v>
      </x:c>
      <x:c r="K796" s="231" t="str">
        <x:v>Extraordinary</x:v>
      </x:c>
      <x:c r="L796" s="231" t="str">
        <x:v>Maybe</x:v>
      </x:c>
      <x:c r="M796" s="231" t="str">
        <x:v>Leviticus 19:18; Luke 10:25–37; Romans 13:8–10 | Shared Nicene core</x:v>
      </x:c>
      <x:c r="N796" s="231" t="str">
        <x:v>Greatest Commandment; Good Samaritan; Mercy</x:v>
      </x:c>
      <x:c r="O796" s="231" t="str">
        <x:v>Idea</x:v>
      </x:c>
      <x:c r="P796" s="231"/>
      <x:c r="Q796" s="231" t="str">
        <x:v>Entire Doctrine &amp; Teachings active category retired because abstract doctrinal/virtue concepts produced excessive artwork repetition. Retained as a future educational/expansion content pool.</x:v>
      </x:c>
      <x:c r="R796" s="231"/>
      <x:c r="S796" s="231"/>
      <x:c r="T796" s="231"/>
      <x:c r="U796" s="205"/>
    </x:row>
    <x:row r="797" s="202" customFormat="1" ht="38.25" customHeight="1">
      <x:c r="A797" s="231" t="str">
        <x:v>Doctrine &amp; Teachings</x:v>
      </x:c>
      <x:c r="B797" s="231" t="str">
        <x:v>DT-057</x:v>
      </x:c>
      <x:c r="C797" s="231" t="str">
        <x:v>Love of Enemies</x:v>
      </x:c>
      <x:c r="D797" s="231" t="str">
        <x:v>Core</x:v>
      </x:c>
      <x:c r="E797" s="231" t="str">
        <x:v>Doctrine &amp; Teachings — Shared Nicene Core</x:v>
      </x:c>
      <x:c r="F797" s="231" t="str">
        <x:v>Teaching</x:v>
      </x:c>
      <x:c r="G797" s="231" t="str">
        <x:v>Jesus commands love, prayer, and non-retaliatory goodwill toward enemies rather than reciprocal hatred.</x:v>
      </x:c>
      <x:c r="H797" s="231" t="n">
        <x:v>4</x:v>
      </x:c>
      <x:c r="I797" s="231" t="str">
        <x:v>4 — Major</x:v>
      </x:c>
      <x:c r="J797" s="231" t="str">
        <x:v>Exceptional</x:v>
      </x:c>
      <x:c r="K797" s="231" t="str">
        <x:v>Rare</x:v>
      </x:c>
      <x:c r="L797" s="231" t="str">
        <x:v>Maybe</x:v>
      </x:c>
      <x:c r="M797" s="231" t="str">
        <x:v>Matthew 5:43–48; Luke 6:27–36 | Shared Nicene core</x:v>
      </x:c>
      <x:c r="N797" s="231" t="str">
        <x:v>Peacemaking; Mercy; Forgiveness of Others</x:v>
      </x:c>
      <x:c r="O797" s="231" t="str">
        <x:v>Idea</x:v>
      </x:c>
      <x:c r="P797" s="231"/>
      <x:c r="Q797" s="231" t="str">
        <x:v>Entire Doctrine &amp; Teachings active category retired because abstract doctrinal/virtue concepts produced excessive artwork repetition. Retained as a future educational/expansion content pool.</x:v>
      </x:c>
      <x:c r="R797" s="231"/>
      <x:c r="S797" s="231"/>
      <x:c r="T797" s="231"/>
      <x:c r="U797" s="205"/>
    </x:row>
    <x:row r="798" s="202" customFormat="1" ht="38.25" customHeight="1">
      <x:c r="A798" s="231" t="str">
        <x:v>Doctrine &amp; Teachings</x:v>
      </x:c>
      <x:c r="B798" s="231" t="str">
        <x:v>DT-058</x:v>
      </x:c>
      <x:c r="C798" s="231" t="str">
        <x:v>The Golden Rule</x:v>
      </x:c>
      <x:c r="D798" s="231" t="str">
        <x:v>Core</x:v>
      </x:c>
      <x:c r="E798" s="231" t="str">
        <x:v>Doctrine &amp; Teachings — Shared Nicene Core</x:v>
      </x:c>
      <x:c r="F798" s="231" t="str">
        <x:v>Teaching</x:v>
      </x:c>
      <x:c r="G798" s="231" t="str">
        <x:v>Summarizes a practical ethic of treating others as one would wish to be treated.</x:v>
      </x:c>
      <x:c r="H798" s="231" t="n">
        <x:v>4</x:v>
      </x:c>
      <x:c r="I798" s="231" t="str">
        <x:v>4 — Major</x:v>
      </x:c>
      <x:c r="J798" s="231" t="str">
        <x:v>High</x:v>
      </x:c>
      <x:c r="K798" s="231" t="str">
        <x:v>Rare</x:v>
      </x:c>
      <x:c r="L798" s="231" t="str">
        <x:v>Maybe</x:v>
      </x:c>
      <x:c r="M798" s="231" t="str">
        <x:v>Matthew 7:12; Luke 6:31 | Shared Nicene core</x:v>
      </x:c>
      <x:c r="N798" s="231" t="str">
        <x:v>Love of Neighbor; Justice; Mercy</x:v>
      </x:c>
      <x:c r="O798" s="231" t="str">
        <x:v>Idea</x:v>
      </x:c>
      <x:c r="P798" s="231"/>
      <x:c r="Q798" s="231" t="str">
        <x:v>Entire Doctrine &amp; Teachings active category retired because abstract doctrinal/virtue concepts produced excessive artwork repetition. Retained as a future educational/expansion content pool.</x:v>
      </x:c>
      <x:c r="R798" s="231"/>
      <x:c r="S798" s="231"/>
      <x:c r="T798" s="231"/>
      <x:c r="U798" s="205"/>
    </x:row>
    <x:row r="799" s="202" customFormat="1" ht="38.25" customHeight="1">
      <x:c r="A799" s="231" t="str">
        <x:v>Doctrine &amp; Teachings</x:v>
      </x:c>
      <x:c r="B799" s="231" t="str">
        <x:v>DT-059</x:v>
      </x:c>
      <x:c r="C799" s="231" t="str">
        <x:v>Salt and Light</x:v>
      </x:c>
      <x:c r="D799" s="231" t="str">
        <x:v>Core</x:v>
      </x:c>
      <x:c r="E799" s="231" t="str">
        <x:v>Doctrine &amp; Teachings — Shared Nicene Core</x:v>
      </x:c>
      <x:c r="F799" s="231" t="str">
        <x:v>Teaching</x:v>
      </x:c>
      <x:c r="G799" s="231" t="str">
        <x:v>Jesus calls his disciples to visible faithfulness that preserves, illuminates, and points others toward God.</x:v>
      </x:c>
      <x:c r="H799" s="231" t="n">
        <x:v>4</x:v>
      </x:c>
      <x:c r="I799" s="231" t="str">
        <x:v>4 — Major</x:v>
      </x:c>
      <x:c r="J799" s="231" t="str">
        <x:v>Exceptional</x:v>
      </x:c>
      <x:c r="K799" s="231" t="str">
        <x:v>Rare</x:v>
      </x:c>
      <x:c r="L799" s="231" t="str">
        <x:v>Maybe</x:v>
      </x:c>
      <x:c r="M799" s="231" t="str">
        <x:v>Matthew 5:13–16 | Shared Nicene core</x:v>
      </x:c>
      <x:c r="N799" s="231" t="str">
        <x:v>Discipleship; Good Works; Mission to the Nations</x:v>
      </x:c>
      <x:c r="O799" s="231" t="str">
        <x:v>Idea</x:v>
      </x:c>
      <x:c r="P799" s="231"/>
      <x:c r="Q799" s="231" t="str">
        <x:v>Entire Doctrine &amp; Teachings active category retired because abstract doctrinal/virtue concepts produced excessive artwork repetition. Retained as a future educational/expansion content pool.</x:v>
      </x:c>
      <x:c r="R799" s="231"/>
      <x:c r="S799" s="231"/>
      <x:c r="T799" s="231"/>
      <x:c r="U799" s="205"/>
    </x:row>
    <x:row r="800" s="202" customFormat="1" ht="38.25" customHeight="1">
      <x:c r="A800" s="231" t="str">
        <x:v>Doctrine &amp; Teachings</x:v>
      </x:c>
      <x:c r="B800" s="231" t="str">
        <x:v>DT-060</x:v>
      </x:c>
      <x:c r="C800" s="231" t="str">
        <x:v>Taking Up the Cross</x:v>
      </x:c>
      <x:c r="D800" s="231" t="str">
        <x:v>Core</x:v>
      </x:c>
      <x:c r="E800" s="231" t="str">
        <x:v>Doctrine &amp; Teachings — Shared Nicene Core</x:v>
      </x:c>
      <x:c r="F800" s="231" t="str">
        <x:v>Teaching</x:v>
      </x:c>
      <x:c r="G800" s="231" t="str">
        <x:v>Jesus uses cross-bearing as an image of costly discipleship, self-denial, and faithful allegiance.</x:v>
      </x:c>
      <x:c r="H800" s="231" t="n">
        <x:v>5</x:v>
      </x:c>
      <x:c r="I800" s="231" t="str">
        <x:v>5 — Foundational</x:v>
      </x:c>
      <x:c r="J800" s="231" t="str">
        <x:v>Exceptional</x:v>
      </x:c>
      <x:c r="K800" s="231" t="str">
        <x:v>Extraordinary</x:v>
      </x:c>
      <x:c r="L800" s="231" t="str">
        <x:v>Maybe</x:v>
      </x:c>
      <x:c r="M800" s="231" t="str">
        <x:v>Mark 8:34–38; Luke 9:23 | Shared Nicene core</x:v>
      </x:c>
      <x:c r="N800" s="231" t="str">
        <x:v>Discipleship; Perseverance; The Cross of Jesus</x:v>
      </x:c>
      <x:c r="O800" s="231" t="str">
        <x:v>Idea</x:v>
      </x:c>
      <x:c r="P800" s="231"/>
      <x:c r="Q800" s="231" t="str">
        <x:v>Entire Doctrine &amp; Teachings active category retired because abstract doctrinal/virtue concepts produced excessive artwork repetition. Retained as a future educational/expansion content pool.</x:v>
      </x:c>
      <x:c r="R800" s="231"/>
      <x:c r="S800" s="231"/>
      <x:c r="T800" s="231"/>
      <x:c r="U800" s="205"/>
    </x:row>
    <x:row r="801" s="202" customFormat="1" ht="38.25" customHeight="1">
      <x:c r="A801" s="231" t="str">
        <x:v>Doctrine &amp; Teachings</x:v>
      </x:c>
      <x:c r="B801" s="231" t="str">
        <x:v>DT-061</x:v>
      </x:c>
      <x:c r="C801" s="231" t="str">
        <x:v>Servanthood</x:v>
      </x:c>
      <x:c r="D801" s="231" t="str">
        <x:v>Core</x:v>
      </x:c>
      <x:c r="E801" s="231" t="str">
        <x:v>Doctrine &amp; Teachings — Shared Nicene Core</x:v>
      </x:c>
      <x:c r="F801" s="231" t="str">
        <x:v>Teaching / Virtue</x:v>
      </x:c>
      <x:c r="G801" s="231" t="str">
        <x:v>Reframes greatness around humble service after the pattern of Jesus.</x:v>
      </x:c>
      <x:c r="H801" s="231" t="n">
        <x:v>4</x:v>
      </x:c>
      <x:c r="I801" s="231" t="str">
        <x:v>4 — Major</x:v>
      </x:c>
      <x:c r="J801" s="231" t="str">
        <x:v>Exceptional</x:v>
      </x:c>
      <x:c r="K801" s="231" t="str">
        <x:v>Rare</x:v>
      </x:c>
      <x:c r="L801" s="231" t="str">
        <x:v>Maybe</x:v>
      </x:c>
      <x:c r="M801" s="231" t="str">
        <x:v>Mark 10:42–45; John 13:12–17; Philippians 2:3–8 | Shared Nicene core</x:v>
      </x:c>
      <x:c r="N801" s="231" t="str">
        <x:v>Foot Washing; Humility; Love</x:v>
      </x:c>
      <x:c r="O801" s="231" t="str">
        <x:v>Idea</x:v>
      </x:c>
      <x:c r="P801" s="231"/>
      <x:c r="Q801" s="231" t="str">
        <x:v>Entire Doctrine &amp; Teachings active category retired because abstract doctrinal/virtue concepts produced excessive artwork repetition. Retained as a future educational/expansion content pool.</x:v>
      </x:c>
      <x:c r="R801" s="231"/>
      <x:c r="S801" s="231"/>
      <x:c r="T801" s="231"/>
      <x:c r="U801" s="205"/>
    </x:row>
    <x:row r="802" s="202" customFormat="1" ht="38.25" customHeight="1">
      <x:c r="A802" s="231" t="str">
        <x:v>Doctrine &amp; Teachings</x:v>
      </x:c>
      <x:c r="B802" s="231" t="str">
        <x:v>DT-062</x:v>
      </x:c>
      <x:c r="C802" s="231" t="str">
        <x:v>Humility</x:v>
      </x:c>
      <x:c r="D802" s="231" t="str">
        <x:v>Core</x:v>
      </x:c>
      <x:c r="E802" s="231" t="str">
        <x:v>Doctrine &amp; Teachings — Shared Nicene Core</x:v>
      </x:c>
      <x:c r="F802" s="231" t="str">
        <x:v>Virtue</x:v>
      </x:c>
      <x:c r="G802" s="231" t="str">
        <x:v>Calls believers away from self-exaltation toward lowliness, teachability, and concern for others.</x:v>
      </x:c>
      <x:c r="H802" s="231" t="n">
        <x:v>4</x:v>
      </x:c>
      <x:c r="I802" s="231" t="str">
        <x:v>4 — Major</x:v>
      </x:c>
      <x:c r="J802" s="231" t="str">
        <x:v>High</x:v>
      </x:c>
      <x:c r="K802" s="231" t="str">
        <x:v>Rare</x:v>
      </x:c>
      <x:c r="L802" s="231" t="str">
        <x:v>Maybe</x:v>
      </x:c>
      <x:c r="M802" s="231" t="str">
        <x:v>Philippians 2:3–8; James 4:6–10; 1 Peter 5:5–6 | Shared Nicene core</x:v>
      </x:c>
      <x:c r="N802" s="231" t="str">
        <x:v>Servanthood; Pride; Jesus Christ</x:v>
      </x:c>
      <x:c r="O802" s="231" t="str">
        <x:v>Idea</x:v>
      </x:c>
      <x:c r="P802" s="231"/>
      <x:c r="Q802" s="231" t="str">
        <x:v>Entire Doctrine &amp; Teachings active category retired because abstract doctrinal/virtue concepts produced excessive artwork repetition. Retained as a future educational/expansion content pool.</x:v>
      </x:c>
      <x:c r="R802" s="231"/>
      <x:c r="S802" s="231"/>
      <x:c r="T802" s="231"/>
      <x:c r="U802" s="205"/>
    </x:row>
    <x:row r="803" s="202" customFormat="1" ht="38.25" customHeight="1">
      <x:c r="A803" s="231" t="str">
        <x:v>Doctrine &amp; Teachings</x:v>
      </x:c>
      <x:c r="B803" s="231" t="str">
        <x:v>DT-063</x:v>
      </x:c>
      <x:c r="C803" s="231" t="str">
        <x:v>Love</x:v>
      </x:c>
      <x:c r="D803" s="231" t="str">
        <x:v>Core</x:v>
      </x:c>
      <x:c r="E803" s="231" t="str">
        <x:v>Doctrine &amp; Teachings — Shared Nicene Core</x:v>
      </x:c>
      <x:c r="F803" s="231" t="str">
        <x:v>Virtue</x:v>
      </x:c>
      <x:c r="G803" s="231" t="str">
        <x:v>Presents self-giving love as the greatest Christian virtue and the defining mark of faithful discipleship.</x:v>
      </x:c>
      <x:c r="H803" s="231" t="n">
        <x:v>5</x:v>
      </x:c>
      <x:c r="I803" s="231" t="str">
        <x:v>5 — Foundational</x:v>
      </x:c>
      <x:c r="J803" s="231" t="str">
        <x:v>Exceptional</x:v>
      </x:c>
      <x:c r="K803" s="231" t="str">
        <x:v>Legendary</x:v>
      </x:c>
      <x:c r="L803" s="231" t="str">
        <x:v>Maybe</x:v>
      </x:c>
      <x:c r="M803" s="231" t="str">
        <x:v>1 Corinthians 13; John 13:34–35; 1 John 4:7–12 | Shared Nicene core</x:v>
      </x:c>
      <x:c r="N803" s="231" t="str">
        <x:v>Fruit of the Spirit; Greatest Commandment; Love of Neighbor</x:v>
      </x:c>
      <x:c r="O803" s="231" t="str">
        <x:v>Idea</x:v>
      </x:c>
      <x:c r="P803" s="231"/>
      <x:c r="Q803" s="231" t="str">
        <x:v>Entire Doctrine &amp; Teachings active category retired because abstract doctrinal/virtue concepts produced excessive artwork repetition. Retained as a future educational/expansion content pool.</x:v>
      </x:c>
      <x:c r="R803" s="231"/>
      <x:c r="S803" s="231"/>
      <x:c r="T803" s="231"/>
      <x:c r="U803" s="205"/>
    </x:row>
    <x:row r="804" s="202" customFormat="1" ht="38.25" customHeight="1">
      <x:c r="A804" s="231" t="str">
        <x:v>Doctrine &amp; Teachings</x:v>
      </x:c>
      <x:c r="B804" s="231" t="str">
        <x:v>DT-064</x:v>
      </x:c>
      <x:c r="C804" s="231" t="str">
        <x:v>Joy</x:v>
      </x:c>
      <x:c r="D804" s="231" t="str">
        <x:v>Core</x:v>
      </x:c>
      <x:c r="E804" s="231" t="str">
        <x:v>Doctrine &amp; Teachings — Shared Nicene Core</x:v>
      </x:c>
      <x:c r="F804" s="231" t="str">
        <x:v>Virtue</x:v>
      </x:c>
      <x:c r="G804" s="231" t="str">
        <x:v>Explores Christian joy as rooted in God and able to endure even amid difficulty.</x:v>
      </x:c>
      <x:c r="H804" s="231" t="n">
        <x:v>3</x:v>
      </x:c>
      <x:c r="I804" s="231" t="str">
        <x:v>3 — Significant</x:v>
      </x:c>
      <x:c r="J804" s="231" t="str">
        <x:v>High</x:v>
      </x:c>
      <x:c r="K804" s="231" t="str">
        <x:v>Uncommon</x:v>
      </x:c>
      <x:c r="L804" s="231" t="str">
        <x:v>Maybe</x:v>
      </x:c>
      <x:c r="M804" s="231" t="str">
        <x:v>Philippians 4:4; John 15:11; James 1:2–3 | Shared Nicene core</x:v>
      </x:c>
      <x:c r="N804" s="231" t="str">
        <x:v>Fruit of the Spirit; Christian Hope; Suffering and Trials</x:v>
      </x:c>
      <x:c r="O804" s="231" t="str">
        <x:v>Idea</x:v>
      </x:c>
      <x:c r="P804" s="231"/>
      <x:c r="Q804" s="231" t="str">
        <x:v>Entire Doctrine &amp; Teachings active category retired because abstract doctrinal/virtue concepts produced excessive artwork repetition. Retained as a future educational/expansion content pool.</x:v>
      </x:c>
      <x:c r="R804" s="231"/>
      <x:c r="S804" s="231"/>
      <x:c r="T804" s="231"/>
      <x:c r="U804" s="205"/>
    </x:row>
    <x:row r="805" s="202" customFormat="1" ht="38.25" customHeight="1">
      <x:c r="A805" s="231" t="str">
        <x:v>Doctrine &amp; Teachings</x:v>
      </x:c>
      <x:c r="B805" s="231" t="str">
        <x:v>DT-065</x:v>
      </x:c>
      <x:c r="C805" s="231" t="str">
        <x:v>Peace</x:v>
      </x:c>
      <x:c r="D805" s="231" t="str">
        <x:v>Core</x:v>
      </x:c>
      <x:c r="E805" s="231" t="str">
        <x:v>Doctrine &amp; Teachings — Shared Nicene Core</x:v>
      </x:c>
      <x:c r="F805" s="231" t="str">
        <x:v>Virtue / Doctrine</x:v>
      </x:c>
      <x:c r="G805" s="231" t="str">
        <x:v>Explores peace with God, peace among people, and the inner steadiness associated with trusting Christ.</x:v>
      </x:c>
      <x:c r="H805" s="231" t="n">
        <x:v>4</x:v>
      </x:c>
      <x:c r="I805" s="231" t="str">
        <x:v>4 — Major</x:v>
      </x:c>
      <x:c r="J805" s="231" t="str">
        <x:v>Exceptional</x:v>
      </x:c>
      <x:c r="K805" s="231" t="str">
        <x:v>Rare</x:v>
      </x:c>
      <x:c r="L805" s="231" t="str">
        <x:v>Maybe</x:v>
      </x:c>
      <x:c r="M805" s="231" t="str">
        <x:v>John 14:27; Romans 5:1; Philippians 4:6–7 | Shared Nicene core</x:v>
      </x:c>
      <x:c r="N805" s="231" t="str">
        <x:v>Reconciliation; Peacemaking; Fruit of the Spirit</x:v>
      </x:c>
      <x:c r="O805" s="231" t="str">
        <x:v>Idea</x:v>
      </x:c>
      <x:c r="P805" s="231"/>
      <x:c r="Q805" s="231" t="str">
        <x:v>Entire Doctrine &amp; Teachings active category retired because abstract doctrinal/virtue concepts produced excessive artwork repetition. Retained as a future educational/expansion content pool.</x:v>
      </x:c>
      <x:c r="R805" s="231"/>
      <x:c r="S805" s="231"/>
      <x:c r="T805" s="231"/>
      <x:c r="U805" s="205"/>
    </x:row>
    <x:row r="806" s="202" customFormat="1" ht="38.25" customHeight="1">
      <x:c r="A806" s="231" t="str">
        <x:v>Doctrine &amp; Teachings</x:v>
      </x:c>
      <x:c r="B806" s="231" t="str">
        <x:v>DT-066</x:v>
      </x:c>
      <x:c r="C806" s="231" t="str">
        <x:v>Patience</x:v>
      </x:c>
      <x:c r="D806" s="231" t="str">
        <x:v>Core</x:v>
      </x:c>
      <x:c r="E806" s="231" t="str">
        <x:v>Doctrine &amp; Teachings — Shared Nicene Core</x:v>
      </x:c>
      <x:c r="F806" s="231" t="str">
        <x:v>Virtue</x:v>
      </x:c>
      <x:c r="G806" s="231" t="str">
        <x:v>Teaches endurance, restraint, and long-suffering toward others and through difficult circumstances.</x:v>
      </x:c>
      <x:c r="H806" s="231" t="n">
        <x:v>3</x:v>
      </x:c>
      <x:c r="I806" s="231" t="str">
        <x:v>3 — Significant</x:v>
      </x:c>
      <x:c r="J806" s="231" t="str">
        <x:v>High</x:v>
      </x:c>
      <x:c r="K806" s="231" t="str">
        <x:v>Uncommon</x:v>
      </x:c>
      <x:c r="L806" s="231" t="str">
        <x:v>No</x:v>
      </x:c>
      <x:c r="M806" s="231" t="str">
        <x:v>Colossians 3:12–13; James 5:7–11; Galatians 5:22 | Shared Nicene core</x:v>
      </x:c>
      <x:c r="N806" s="231" t="str">
        <x:v>Fruit of the Spirit; Perseverance; Forgiveness of Others</x:v>
      </x:c>
      <x:c r="O806" s="231" t="str">
        <x:v>Idea</x:v>
      </x:c>
      <x:c r="P806" s="231"/>
      <x:c r="Q806" s="231" t="str">
        <x:v>Entire Doctrine &amp; Teachings active category retired because abstract doctrinal/virtue concepts produced excessive artwork repetition. Retained as a future educational/expansion content pool.</x:v>
      </x:c>
      <x:c r="R806" s="231"/>
      <x:c r="S806" s="231"/>
      <x:c r="T806" s="231"/>
      <x:c r="U806" s="205"/>
    </x:row>
    <x:row r="807" s="202" customFormat="1" ht="38.25" customHeight="1">
      <x:c r="A807" s="231" t="str">
        <x:v>Doctrine &amp; Teachings</x:v>
      </x:c>
      <x:c r="B807" s="231" t="str">
        <x:v>DT-067</x:v>
      </x:c>
      <x:c r="C807" s="231" t="str">
        <x:v>Kindness</x:v>
      </x:c>
      <x:c r="D807" s="231" t="str">
        <x:v>Core</x:v>
      </x:c>
      <x:c r="E807" s="231" t="str">
        <x:v>Doctrine &amp; Teachings — Shared Nicene Core</x:v>
      </x:c>
      <x:c r="F807" s="231" t="str">
        <x:v>Virtue</x:v>
      </x:c>
      <x:c r="G807" s="231" t="str">
        <x:v>Highlights active goodness and gentleness toward others as a fruit of God's transforming grace.</x:v>
      </x:c>
      <x:c r="H807" s="231" t="n">
        <x:v>3</x:v>
      </x:c>
      <x:c r="I807" s="231" t="str">
        <x:v>3 — Significant</x:v>
      </x:c>
      <x:c r="J807" s="231" t="str">
        <x:v>High</x:v>
      </x:c>
      <x:c r="K807" s="231" t="str">
        <x:v>Uncommon</x:v>
      </x:c>
      <x:c r="L807" s="231" t="str">
        <x:v>No</x:v>
      </x:c>
      <x:c r="M807" s="231" t="str">
        <x:v>Ephesians 4:32; Titus 3:4–5; Galatians 5:22 | Shared Nicene core</x:v>
      </x:c>
      <x:c r="N807" s="231" t="str">
        <x:v>Fruit of the Spirit; Mercy; Love</x:v>
      </x:c>
      <x:c r="O807" s="231" t="str">
        <x:v>Idea</x:v>
      </x:c>
      <x:c r="P807" s="231"/>
      <x:c r="Q807" s="231" t="str">
        <x:v>Entire Doctrine &amp; Teachings active category retired because abstract doctrinal/virtue concepts produced excessive artwork repetition. Retained as a future educational/expansion content pool.</x:v>
      </x:c>
      <x:c r="R807" s="231"/>
      <x:c r="S807" s="231"/>
      <x:c r="T807" s="231"/>
      <x:c r="U807" s="205"/>
    </x:row>
    <x:row r="808" s="202" customFormat="1" ht="38.25" customHeight="1">
      <x:c r="A808" s="231" t="str">
        <x:v>Doctrine &amp; Teachings</x:v>
      </x:c>
      <x:c r="B808" s="231" t="str">
        <x:v>DT-068</x:v>
      </x:c>
      <x:c r="C808" s="231" t="str">
        <x:v>Goodness</x:v>
      </x:c>
      <x:c r="D808" s="231" t="str">
        <x:v>Core</x:v>
      </x:c>
      <x:c r="E808" s="231" t="str">
        <x:v>Doctrine &amp; Teachings — Shared Nicene Core</x:v>
      </x:c>
      <x:c r="F808" s="231" t="str">
        <x:v>Virtue</x:v>
      </x:c>
      <x:c r="G808" s="231" t="str">
        <x:v>Calls believers to pursue what is morally good and beneficial rather than merely avoiding wrongdoing.</x:v>
      </x:c>
      <x:c r="H808" s="231" t="n">
        <x:v>3</x:v>
      </x:c>
      <x:c r="I808" s="231" t="str">
        <x:v>3 — Significant</x:v>
      </x:c>
      <x:c r="J808" s="231" t="str">
        <x:v>High</x:v>
      </x:c>
      <x:c r="K808" s="231" t="str">
        <x:v>Uncommon</x:v>
      </x:c>
      <x:c r="L808" s="231" t="str">
        <x:v>No</x:v>
      </x:c>
      <x:c r="M808" s="231" t="str">
        <x:v>Galatians 5:22; Ephesians 5:8–10; Romans 12:9 | Shared Nicene core</x:v>
      </x:c>
      <x:c r="N808" s="231" t="str">
        <x:v>Fruit of the Spirit; Good Works; Righteousness</x:v>
      </x:c>
      <x:c r="O808" s="231" t="str">
        <x:v>Idea</x:v>
      </x:c>
      <x:c r="P808" s="231"/>
      <x:c r="Q808" s="231" t="str">
        <x:v>Entire Doctrine &amp; Teachings active category retired because abstract doctrinal/virtue concepts produced excessive artwork repetition. Retained as a future educational/expansion content pool.</x:v>
      </x:c>
      <x:c r="R808" s="231"/>
      <x:c r="S808" s="231"/>
      <x:c r="T808" s="231"/>
      <x:c r="U808" s="205"/>
    </x:row>
    <x:row r="809" s="202" customFormat="1" ht="38.25" customHeight="1">
      <x:c r="A809" s="231" t="str">
        <x:v>Doctrine &amp; Teachings</x:v>
      </x:c>
      <x:c r="B809" s="231" t="str">
        <x:v>DT-069</x:v>
      </x:c>
      <x:c r="C809" s="231" t="str">
        <x:v>Faithfulness</x:v>
      </x:c>
      <x:c r="D809" s="231" t="str">
        <x:v>Core</x:v>
      </x:c>
      <x:c r="E809" s="231" t="str">
        <x:v>Doctrine &amp; Teachings — Shared Nicene Core</x:v>
      </x:c>
      <x:c r="F809" s="231" t="str">
        <x:v>Virtue</x:v>
      </x:c>
      <x:c r="G809" s="231" t="str">
        <x:v>Describes reliability, loyalty, and steadfastness in one's commitments before God and neighbor.</x:v>
      </x:c>
      <x:c r="H809" s="231" t="n">
        <x:v>3</x:v>
      </x:c>
      <x:c r="I809" s="231" t="str">
        <x:v>3 — Significant</x:v>
      </x:c>
      <x:c r="J809" s="231" t="str">
        <x:v>High</x:v>
      </x:c>
      <x:c r="K809" s="231" t="str">
        <x:v>Uncommon</x:v>
      </x:c>
      <x:c r="L809" s="231" t="str">
        <x:v>No</x:v>
      </x:c>
      <x:c r="M809" s="231" t="str">
        <x:v>Galatians 5:22; Matthew 25:21; Revelation 2:10 | Shared Nicene core</x:v>
      </x:c>
      <x:c r="N809" s="231" t="str">
        <x:v>Fruit of the Spirit; Faith; Perseverance</x:v>
      </x:c>
      <x:c r="O809" s="231" t="str">
        <x:v>Idea</x:v>
      </x:c>
      <x:c r="P809" s="231"/>
      <x:c r="Q809" s="231" t="str">
        <x:v>Entire Doctrine &amp; Teachings active category retired because abstract doctrinal/virtue concepts produced excessive artwork repetition. Retained as a future educational/expansion content pool.</x:v>
      </x:c>
      <x:c r="R809" s="231"/>
      <x:c r="S809" s="231"/>
      <x:c r="T809" s="231"/>
      <x:c r="U809" s="205"/>
    </x:row>
    <x:row r="810" s="202" customFormat="1" ht="38.25" customHeight="1">
      <x:c r="A810" s="231" t="str">
        <x:v>Doctrine &amp; Teachings</x:v>
      </x:c>
      <x:c r="B810" s="231" t="str">
        <x:v>DT-070</x:v>
      </x:c>
      <x:c r="C810" s="231" t="str">
        <x:v>Gentleness</x:v>
      </x:c>
      <x:c r="D810" s="231" t="str">
        <x:v>Core</x:v>
      </x:c>
      <x:c r="E810" s="231" t="str">
        <x:v>Doctrine &amp; Teachings — Shared Nicene Core</x:v>
      </x:c>
      <x:c r="F810" s="231" t="str">
        <x:v>Virtue</x:v>
      </x:c>
      <x:c r="G810" s="231" t="str">
        <x:v>Presents strength under control, humility in correction, and considerate treatment of others.</x:v>
      </x:c>
      <x:c r="H810" s="231" t="n">
        <x:v>3</x:v>
      </x:c>
      <x:c r="I810" s="231" t="str">
        <x:v>3 — Significant</x:v>
      </x:c>
      <x:c r="J810" s="231" t="str">
        <x:v>High</x:v>
      </x:c>
      <x:c r="K810" s="231" t="str">
        <x:v>Uncommon</x:v>
      </x:c>
      <x:c r="L810" s="231" t="str">
        <x:v>No</x:v>
      </x:c>
      <x:c r="M810" s="231" t="str">
        <x:v>Matthew 11:29; Galatians 5:23; 2 Timothy 2:24–25 | Shared Nicene core</x:v>
      </x:c>
      <x:c r="N810" s="231" t="str">
        <x:v>Fruit of the Spirit; Humility; Peacemaking</x:v>
      </x:c>
      <x:c r="O810" s="231" t="str">
        <x:v>Idea</x:v>
      </x:c>
      <x:c r="P810" s="231"/>
      <x:c r="Q810" s="231" t="str">
        <x:v>Entire Doctrine &amp; Teachings active category retired because abstract doctrinal/virtue concepts produced excessive artwork repetition. Retained as a future educational/expansion content pool.</x:v>
      </x:c>
      <x:c r="R810" s="231"/>
      <x:c r="S810" s="231"/>
      <x:c r="T810" s="231"/>
      <x:c r="U810" s="205"/>
    </x:row>
    <x:row r="811" s="202" customFormat="1" ht="38.25" customHeight="1">
      <x:c r="A811" s="231" t="str">
        <x:v>Doctrine &amp; Teachings</x:v>
      </x:c>
      <x:c r="B811" s="231" t="str">
        <x:v>DT-071</x:v>
      </x:c>
      <x:c r="C811" s="231" t="str">
        <x:v>Self-Control</x:v>
      </x:c>
      <x:c r="D811" s="231" t="str">
        <x:v>Core</x:v>
      </x:c>
      <x:c r="E811" s="231" t="str">
        <x:v>Doctrine &amp; Teachings — Shared Nicene Core</x:v>
      </x:c>
      <x:c r="F811" s="231" t="str">
        <x:v>Virtue</x:v>
      </x:c>
      <x:c r="G811" s="231" t="str">
        <x:v>Teaches disciplined mastery of desires and habits rather than being ruled by impulse.</x:v>
      </x:c>
      <x:c r="H811" s="231" t="n">
        <x:v>4</x:v>
      </x:c>
      <x:c r="I811" s="231" t="str">
        <x:v>4 — Major</x:v>
      </x:c>
      <x:c r="J811" s="231" t="str">
        <x:v>High</x:v>
      </x:c>
      <x:c r="K811" s="231" t="str">
        <x:v>Rare</x:v>
      </x:c>
      <x:c r="L811" s="231" t="str">
        <x:v>Maybe</x:v>
      </x:c>
      <x:c r="M811" s="231" t="str">
        <x:v>Galatians 5:23; 1 Corinthians 9:24–27; 2 Peter 1:5–7 | Shared Nicene core</x:v>
      </x:c>
      <x:c r="N811" s="231" t="str">
        <x:v>Fruit of the Spirit; Temptation; Christian Holiness</x:v>
      </x:c>
      <x:c r="O811" s="231" t="str">
        <x:v>Idea</x:v>
      </x:c>
      <x:c r="P811" s="231"/>
      <x:c r="Q811" s="231" t="str">
        <x:v>Entire Doctrine &amp; Teachings active category retired because abstract doctrinal/virtue concepts produced excessive artwork repetition. Retained as a future educational/expansion content pool.</x:v>
      </x:c>
      <x:c r="R811" s="231"/>
      <x:c r="S811" s="231"/>
      <x:c r="T811" s="231"/>
      <x:c r="U811" s="205"/>
    </x:row>
    <x:row r="812" s="202" customFormat="1" ht="38.25" customHeight="1">
      <x:c r="A812" s="231" t="str">
        <x:v>Doctrine &amp; Teachings</x:v>
      </x:c>
      <x:c r="B812" s="231" t="str">
        <x:v>DT-072</x:v>
      </x:c>
      <x:c r="C812" s="231" t="str">
        <x:v>Wisdom</x:v>
      </x:c>
      <x:c r="D812" s="231" t="str">
        <x:v>Core</x:v>
      </x:c>
      <x:c r="E812" s="231" t="str">
        <x:v>Doctrine &amp; Teachings — Shared Nicene Core</x:v>
      </x:c>
      <x:c r="F812" s="231" t="str">
        <x:v>Virtue / Teaching</x:v>
      </x:c>
      <x:c r="G812" s="231" t="str">
        <x:v>Frames wisdom as skill in godly living rooted in reverence for God and expressed in faithful choices.</x:v>
      </x:c>
      <x:c r="H812" s="231" t="n">
        <x:v>4</x:v>
      </x:c>
      <x:c r="I812" s="231" t="str">
        <x:v>4 — Major</x:v>
      </x:c>
      <x:c r="J812" s="231" t="str">
        <x:v>Exceptional</x:v>
      </x:c>
      <x:c r="K812" s="231" t="str">
        <x:v>Rare</x:v>
      </x:c>
      <x:c r="L812" s="231" t="str">
        <x:v>Maybe</x:v>
      </x:c>
      <x:c r="M812" s="231" t="str">
        <x:v>Proverbs 1:7; James 1:5; 3:13–18 | Shared Nicene core</x:v>
      </x:c>
      <x:c r="N812" s="231" t="str">
        <x:v>Solomon; Proverbs; Discernment</x:v>
      </x:c>
      <x:c r="O812" s="231" t="str">
        <x:v>Idea</x:v>
      </x:c>
      <x:c r="P812" s="231"/>
      <x:c r="Q812" s="231" t="str">
        <x:v>Entire Doctrine &amp; Teachings active category retired because abstract doctrinal/virtue concepts produced excessive artwork repetition. Retained as a future educational/expansion content pool.</x:v>
      </x:c>
      <x:c r="R812" s="231"/>
      <x:c r="S812" s="231"/>
      <x:c r="T812" s="231"/>
      <x:c r="U812" s="205"/>
    </x:row>
    <x:row r="813" s="202" customFormat="1" ht="38.25" customHeight="1">
      <x:c r="A813" s="231" t="str">
        <x:v>Doctrine &amp; Teachings</x:v>
      </x:c>
      <x:c r="B813" s="231" t="str">
        <x:v>DT-073</x:v>
      </x:c>
      <x:c r="C813" s="231" t="str">
        <x:v>Righteousness</x:v>
      </x:c>
      <x:c r="D813" s="231" t="str">
        <x:v>Core</x:v>
      </x:c>
      <x:c r="E813" s="231" t="str">
        <x:v>Doctrine &amp; Teachings — Shared Nicene Core</x:v>
      </x:c>
      <x:c r="F813" s="231" t="str">
        <x:v>Doctrine / Virtue</x:v>
      </x:c>
      <x:c r="G813" s="231" t="str">
        <x:v>Explores right relationship and right conduct before God, including God's own righteousness and the believer's call to live rightly.</x:v>
      </x:c>
      <x:c r="H813" s="231" t="n">
        <x:v>4</x:v>
      </x:c>
      <x:c r="I813" s="231" t="str">
        <x:v>4 — Major</x:v>
      </x:c>
      <x:c r="J813" s="231" t="str">
        <x:v>High</x:v>
      </x:c>
      <x:c r="K813" s="231" t="str">
        <x:v>Rare</x:v>
      </x:c>
      <x:c r="L813" s="231" t="str">
        <x:v>Maybe</x:v>
      </x:c>
      <x:c r="M813" s="231" t="str">
        <x:v>Matthew 5:6; Romans 1:17; 6:13 | Shared Nicene core</x:v>
      </x:c>
      <x:c r="N813" s="231" t="str">
        <x:v>Justification; Justice; Good Works</x:v>
      </x:c>
      <x:c r="O813" s="231" t="str">
        <x:v>Idea</x:v>
      </x:c>
      <x:c r="P813" s="231"/>
      <x:c r="Q813" s="231" t="str">
        <x:v>Entire Doctrine &amp; Teachings active category retired because abstract doctrinal/virtue concepts produced excessive artwork repetition. Retained as a future educational/expansion content pool.</x:v>
      </x:c>
      <x:c r="R813" s="231"/>
      <x:c r="S813" s="231"/>
      <x:c r="T813" s="231"/>
      <x:c r="U813" s="205"/>
    </x:row>
    <x:row r="814" s="202" customFormat="1" ht="38.25" customHeight="1">
      <x:c r="A814" s="231" t="str">
        <x:v>Doctrine &amp; Teachings</x:v>
      </x:c>
      <x:c r="B814" s="231" t="str">
        <x:v>DT-074</x:v>
      </x:c>
      <x:c r="C814" s="231" t="str">
        <x:v>Justice</x:v>
      </x:c>
      <x:c r="D814" s="231" t="str">
        <x:v>Core</x:v>
      </x:c>
      <x:c r="E814" s="231" t="str">
        <x:v>Doctrine &amp; Teachings — Shared Nicene Core</x:v>
      </x:c>
      <x:c r="F814" s="231" t="str">
        <x:v>Virtue / Teaching</x:v>
      </x:c>
      <x:c r="G814" s="231" t="str">
        <x:v>Teaches impartiality, protection of the vulnerable, and active concern for what is right.</x:v>
      </x:c>
      <x:c r="H814" s="231" t="n">
        <x:v>4</x:v>
      </x:c>
      <x:c r="I814" s="231" t="str">
        <x:v>4 — Major</x:v>
      </x:c>
      <x:c r="J814" s="231" t="str">
        <x:v>Exceptional</x:v>
      </x:c>
      <x:c r="K814" s="231" t="str">
        <x:v>Rare</x:v>
      </x:c>
      <x:c r="L814" s="231" t="str">
        <x:v>Maybe</x:v>
      </x:c>
      <x:c r="M814" s="231" t="str">
        <x:v>Micah 6:8; Isaiah 1:17; James 2:1–9 | Shared Nicene core</x:v>
      </x:c>
      <x:c r="N814" s="231" t="str">
        <x:v>Justice of God; Mercy; Care for the Poor</x:v>
      </x:c>
      <x:c r="O814" s="231" t="str">
        <x:v>Idea</x:v>
      </x:c>
      <x:c r="P814" s="231"/>
      <x:c r="Q814" s="231" t="str">
        <x:v>Entire Doctrine &amp; Teachings active category retired because abstract doctrinal/virtue concepts produced excessive artwork repetition. Retained as a future educational/expansion content pool.</x:v>
      </x:c>
      <x:c r="R814" s="231"/>
      <x:c r="S814" s="231"/>
      <x:c r="T814" s="231"/>
      <x:c r="U814" s="205"/>
    </x:row>
    <x:row r="815" s="202" customFormat="1" ht="38.25" customHeight="1">
      <x:c r="A815" s="231" t="str">
        <x:v>Doctrine &amp; Teachings</x:v>
      </x:c>
      <x:c r="B815" s="231" t="str">
        <x:v>DT-075</x:v>
      </x:c>
      <x:c r="C815" s="231" t="str">
        <x:v>Mercy</x:v>
      </x:c>
      <x:c r="D815" s="231" t="str">
        <x:v>Core</x:v>
      </x:c>
      <x:c r="E815" s="231" t="str">
        <x:v>Doctrine &amp; Teachings — Shared Nicene Core</x:v>
      </x:c>
      <x:c r="F815" s="231" t="str">
        <x:v>Virtue / Teaching</x:v>
      </x:c>
      <x:c r="G815" s="231" t="str">
        <x:v>Calls believers to compassionate action toward the guilty, suffering, and needy as recipients of God's mercy.</x:v>
      </x:c>
      <x:c r="H815" s="231" t="n">
        <x:v>4</x:v>
      </x:c>
      <x:c r="I815" s="231" t="str">
        <x:v>4 — Major</x:v>
      </x:c>
      <x:c r="J815" s="231" t="str">
        <x:v>High</x:v>
      </x:c>
      <x:c r="K815" s="231" t="str">
        <x:v>Rare</x:v>
      </x:c>
      <x:c r="L815" s="231" t="str">
        <x:v>Maybe</x:v>
      </x:c>
      <x:c r="M815" s="231" t="str">
        <x:v>Matthew 5:7; Luke 6:36; James 2:13 | Shared Nicene core</x:v>
      </x:c>
      <x:c r="N815" s="231" t="str">
        <x:v>Mercy of God; Love of Neighbor; Forgiveness</x:v>
      </x:c>
      <x:c r="O815" s="231" t="str">
        <x:v>Idea</x:v>
      </x:c>
      <x:c r="P815" s="231"/>
      <x:c r="Q815" s="231" t="str">
        <x:v>Entire Doctrine &amp; Teachings active category retired because abstract doctrinal/virtue concepts produced excessive artwork repetition. Retained as a future educational/expansion content pool.</x:v>
      </x:c>
      <x:c r="R815" s="231"/>
      <x:c r="S815" s="231"/>
      <x:c r="T815" s="231"/>
      <x:c r="U815" s="205"/>
    </x:row>
    <x:row r="816" s="202" customFormat="1" ht="38.25" customHeight="1">
      <x:c r="A816" s="231" t="str">
        <x:v>Doctrine &amp; Teachings</x:v>
      </x:c>
      <x:c r="B816" s="231" t="str">
        <x:v>DT-076</x:v>
      </x:c>
      <x:c r="C816" s="231" t="str">
        <x:v>Forgiveness of Others</x:v>
      </x:c>
      <x:c r="D816" s="231" t="str">
        <x:v>Core</x:v>
      </x:c>
      <x:c r="E816" s="231" t="str">
        <x:v>Doctrine &amp; Teachings — Shared Nicene Core</x:v>
      </x:c>
      <x:c r="F816" s="231" t="str">
        <x:v>Teaching</x:v>
      </x:c>
      <x:c r="G816" s="231" t="str">
        <x:v>Jesus repeatedly ties discipleship to releasing personal vengeance and extending forgiveness to others.</x:v>
      </x:c>
      <x:c r="H816" s="231" t="n">
        <x:v>4</x:v>
      </x:c>
      <x:c r="I816" s="231" t="str">
        <x:v>4 — Major</x:v>
      </x:c>
      <x:c r="J816" s="231" t="str">
        <x:v>High</x:v>
      </x:c>
      <x:c r="K816" s="231" t="str">
        <x:v>Rare</x:v>
      </x:c>
      <x:c r="L816" s="231" t="str">
        <x:v>Maybe</x:v>
      </x:c>
      <x:c r="M816" s="231" t="str">
        <x:v>Matthew 6:14–15; 18:21–35; Colossians 3:13 | Shared Nicene core</x:v>
      </x:c>
      <x:c r="N816" s="231" t="str">
        <x:v>Forgiveness of Sins; Mercy; Reconciliation</x:v>
      </x:c>
      <x:c r="O816" s="231" t="str">
        <x:v>Idea</x:v>
      </x:c>
      <x:c r="P816" s="231"/>
      <x:c r="Q816" s="231" t="str">
        <x:v>Entire Doctrine &amp; Teachings active category retired because abstract doctrinal/virtue concepts produced excessive artwork repetition. Retained as a future educational/expansion content pool.</x:v>
      </x:c>
      <x:c r="R816" s="231"/>
      <x:c r="S816" s="231"/>
      <x:c r="T816" s="231"/>
      <x:c r="U816" s="205"/>
    </x:row>
    <x:row r="817" s="202" customFormat="1" ht="38.25" customHeight="1">
      <x:c r="A817" s="231" t="str">
        <x:v>Doctrine &amp; Teachings</x:v>
      </x:c>
      <x:c r="B817" s="231" t="str">
        <x:v>DT-077</x:v>
      </x:c>
      <x:c r="C817" s="231" t="str">
        <x:v>Peacemaking</x:v>
      </x:c>
      <x:c r="D817" s="231" t="str">
        <x:v>Core</x:v>
      </x:c>
      <x:c r="E817" s="231" t="str">
        <x:v>Doctrine &amp; Teachings — Shared Nicene Core</x:v>
      </x:c>
      <x:c r="F817" s="231" t="str">
        <x:v>Teaching / Virtue</x:v>
      </x:c>
      <x:c r="G817" s="231" t="str">
        <x:v>Blesses those who work toward reconciliation and calls Christians to pursue peace where possible.</x:v>
      </x:c>
      <x:c r="H817" s="231" t="n">
        <x:v>4</x:v>
      </x:c>
      <x:c r="I817" s="231" t="str">
        <x:v>4 — Major</x:v>
      </x:c>
      <x:c r="J817" s="231" t="str">
        <x:v>Exceptional</x:v>
      </x:c>
      <x:c r="K817" s="231" t="str">
        <x:v>Rare</x:v>
      </x:c>
      <x:c r="L817" s="231" t="str">
        <x:v>Maybe</x:v>
      </x:c>
      <x:c r="M817" s="231" t="str">
        <x:v>Matthew 5:9; Romans 12:18; Hebrews 12:14 | Shared Nicene core</x:v>
      </x:c>
      <x:c r="N817" s="231" t="str">
        <x:v>Peace; Reconciliation; Love of Enemies</x:v>
      </x:c>
      <x:c r="O817" s="231" t="str">
        <x:v>Idea</x:v>
      </x:c>
      <x:c r="P817" s="231"/>
      <x:c r="Q817" s="231" t="str">
        <x:v>Entire Doctrine &amp; Teachings active category retired because abstract doctrinal/virtue concepts produced excessive artwork repetition. Retained as a future educational/expansion content pool.</x:v>
      </x:c>
      <x:c r="R817" s="231"/>
      <x:c r="S817" s="231"/>
      <x:c r="T817" s="231"/>
      <x:c r="U817" s="205"/>
    </x:row>
    <x:row r="818" s="202" customFormat="1" ht="38.25" customHeight="1">
      <x:c r="A818" s="231" t="str">
        <x:v>Doctrine &amp; Teachings</x:v>
      </x:c>
      <x:c r="B818" s="231" t="str">
        <x:v>DT-078</x:v>
      </x:c>
      <x:c r="C818" s="231" t="str">
        <x:v>Truthfulness</x:v>
      </x:c>
      <x:c r="D818" s="231" t="str">
        <x:v>Core</x:v>
      </x:c>
      <x:c r="E818" s="231" t="str">
        <x:v>Doctrine &amp; Teachings — Shared Nicene Core</x:v>
      </x:c>
      <x:c r="F818" s="231" t="str">
        <x:v>Teaching / Virtue</x:v>
      </x:c>
      <x:c r="G818" s="231" t="str">
        <x:v>Calls believers to honest speech and integrity without manipulation or deceit.</x:v>
      </x:c>
      <x:c r="H818" s="231" t="n">
        <x:v>3</x:v>
      </x:c>
      <x:c r="I818" s="231" t="str">
        <x:v>3 — Significant</x:v>
      </x:c>
      <x:c r="J818" s="231" t="str">
        <x:v>High</x:v>
      </x:c>
      <x:c r="K818" s="231" t="str">
        <x:v>Uncommon</x:v>
      </x:c>
      <x:c r="L818" s="231" t="str">
        <x:v>No</x:v>
      </x:c>
      <x:c r="M818" s="231" t="str">
        <x:v>Matthew 5:33–37; Ephesians 4:25; Colossians 3:9 | Shared Nicene core</x:v>
      </x:c>
      <x:c r="N818" s="231" t="str">
        <x:v>Integrity; Falsehood; Christian Witness</x:v>
      </x:c>
      <x:c r="O818" s="231" t="str">
        <x:v>Idea</x:v>
      </x:c>
      <x:c r="P818" s="231"/>
      <x:c r="Q818" s="231" t="str">
        <x:v>Entire Doctrine &amp; Teachings active category retired because abstract doctrinal/virtue concepts produced excessive artwork repetition. Retained as a future educational/expansion content pool.</x:v>
      </x:c>
      <x:c r="R818" s="231"/>
      <x:c r="S818" s="231"/>
      <x:c r="T818" s="231"/>
      <x:c r="U818" s="205"/>
    </x:row>
    <x:row r="819" s="202" customFormat="1" ht="38.25" customHeight="1">
      <x:c r="A819" s="231" t="str">
        <x:v>Doctrine &amp; Teachings</x:v>
      </x:c>
      <x:c r="B819" s="231" t="str">
        <x:v>DT-079</x:v>
      </x:c>
      <x:c r="C819" s="231" t="str">
        <x:v>Care for the Poor</x:v>
      </x:c>
      <x:c r="D819" s="231" t="str">
        <x:v>Core</x:v>
      </x:c>
      <x:c r="E819" s="231" t="str">
        <x:v>Doctrine &amp; Teachings — Shared Nicene Core</x:v>
      </x:c>
      <x:c r="F819" s="231" t="str">
        <x:v>Teaching</x:v>
      </x:c>
      <x:c r="G819" s="231" t="str">
        <x:v>Treats concern for people in poverty as a major biblical expression of justice, generosity, and neighbor-love.</x:v>
      </x:c>
      <x:c r="H819" s="231" t="n">
        <x:v>4</x:v>
      </x:c>
      <x:c r="I819" s="231" t="str">
        <x:v>4 — Major</x:v>
      </x:c>
      <x:c r="J819" s="231" t="str">
        <x:v>Exceptional</x:v>
      </x:c>
      <x:c r="K819" s="231" t="str">
        <x:v>Rare</x:v>
      </x:c>
      <x:c r="L819" s="231" t="str">
        <x:v>Maybe</x:v>
      </x:c>
      <x:c r="M819" s="231" t="str">
        <x:v>Deuteronomy 15:7–11; Proverbs 19:17; Luke 4:18 | Shared Nicene core</x:v>
      </x:c>
      <x:c r="N819" s="231" t="str">
        <x:v>Generous Giving; Justice; Love of Neighbor</x:v>
      </x:c>
      <x:c r="O819" s="231" t="str">
        <x:v>Idea</x:v>
      </x:c>
      <x:c r="P819" s="231"/>
      <x:c r="Q819" s="231" t="str">
        <x:v>Entire Doctrine &amp; Teachings active category retired because abstract doctrinal/virtue concepts produced excessive artwork repetition. Retained as a future educational/expansion content pool.</x:v>
      </x:c>
      <x:c r="R819" s="231"/>
      <x:c r="S819" s="231"/>
      <x:c r="T819" s="231"/>
      <x:c r="U819" s="205"/>
    </x:row>
    <x:row r="820" s="202" customFormat="1" ht="38.25" customHeight="1">
      <x:c r="A820" s="231" t="str">
        <x:v>Doctrine &amp; Teachings</x:v>
      </x:c>
      <x:c r="B820" s="231" t="str">
        <x:v>DT-080</x:v>
      </x:c>
      <x:c r="C820" s="231" t="str">
        <x:v>Care for Widows and Orphans</x:v>
      </x:c>
      <x:c r="D820" s="231" t="str">
        <x:v>Core</x:v>
      </x:c>
      <x:c r="E820" s="231" t="str">
        <x:v>Doctrine &amp; Teachings — Shared Nicene Core</x:v>
      </x:c>
      <x:c r="F820" s="231" t="str">
        <x:v>Teaching</x:v>
      </x:c>
      <x:c r="G820" s="231" t="str">
        <x:v>Highlights Scripture's repeated concern for people lacking ordinary social protection and support.</x:v>
      </x:c>
      <x:c r="H820" s="231" t="n">
        <x:v>4</x:v>
      </x:c>
      <x:c r="I820" s="231" t="str">
        <x:v>4 — Major</x:v>
      </x:c>
      <x:c r="J820" s="231" t="str">
        <x:v>High</x:v>
      </x:c>
      <x:c r="K820" s="231" t="str">
        <x:v>Rare</x:v>
      </x:c>
      <x:c r="L820" s="231" t="str">
        <x:v>Maybe</x:v>
      </x:c>
      <x:c r="M820" s="231" t="str">
        <x:v>Deuteronomy 10:18; James 1:27; Acts 6:1–6 | Shared Nicene core</x:v>
      </x:c>
      <x:c r="N820" s="231" t="str">
        <x:v>Care for the Poor; Justice; Church Fellowship</x:v>
      </x:c>
      <x:c r="O820" s="231" t="str">
        <x:v>Idea</x:v>
      </x:c>
      <x:c r="P820" s="231"/>
      <x:c r="Q820" s="231" t="str">
        <x:v>Entire Doctrine &amp; Teachings active category retired because abstract doctrinal/virtue concepts produced excessive artwork repetition. Retained as a future educational/expansion content pool.</x:v>
      </x:c>
      <x:c r="R820" s="231"/>
      <x:c r="S820" s="231"/>
      <x:c r="T820" s="231"/>
      <x:c r="U820" s="205"/>
    </x:row>
    <x:row r="821" s="202" customFormat="1" ht="38.25" customHeight="1">
      <x:c r="A821" s="231" t="str">
        <x:v>Doctrine &amp; Teachings</x:v>
      </x:c>
      <x:c r="B821" s="231" t="str">
        <x:v>DT-081</x:v>
      </x:c>
      <x:c r="C821" s="231" t="str">
        <x:v>Stewardship</x:v>
      </x:c>
      <x:c r="D821" s="231" t="str">
        <x:v>Core</x:v>
      </x:c>
      <x:c r="E821" s="231" t="str">
        <x:v>Doctrine &amp; Teachings — Shared Nicene Core</x:v>
      </x:c>
      <x:c r="F821" s="231" t="str">
        <x:v>Teaching</x:v>
      </x:c>
      <x:c r="G821" s="231" t="str">
        <x:v>Frames possessions, abilities, time, and responsibilities as trusts to be used faithfully rather than owned absolutely.</x:v>
      </x:c>
      <x:c r="H821" s="231" t="n">
        <x:v>3</x:v>
      </x:c>
      <x:c r="I821" s="231" t="str">
        <x:v>3 — Significant</x:v>
      </x:c>
      <x:c r="J821" s="231" t="str">
        <x:v>High</x:v>
      </x:c>
      <x:c r="K821" s="231" t="str">
        <x:v>Uncommon</x:v>
      </x:c>
      <x:c r="L821" s="231" t="str">
        <x:v>Maybe</x:v>
      </x:c>
      <x:c r="M821" s="231" t="str">
        <x:v>Genesis 2:15; Matthew 25:14–30; 1 Peter 4:10 | Shared Nicene core</x:v>
      </x:c>
      <x:c r="N821" s="231" t="str">
        <x:v>God as Creator; Generous Giving; Work</x:v>
      </x:c>
      <x:c r="O821" s="231" t="str">
        <x:v>Idea</x:v>
      </x:c>
      <x:c r="P821" s="231"/>
      <x:c r="Q821" s="231" t="str">
        <x:v>Entire Doctrine &amp; Teachings active category retired because abstract doctrinal/virtue concepts produced excessive artwork repetition. Retained as a future educational/expansion content pool.</x:v>
      </x:c>
      <x:c r="R821" s="231"/>
      <x:c r="S821" s="231"/>
      <x:c r="T821" s="231"/>
      <x:c r="U821" s="205"/>
    </x:row>
    <x:row r="822" s="202" customFormat="1" ht="38.25" customHeight="1">
      <x:c r="A822" s="231" t="str">
        <x:v>Doctrine &amp; Teachings</x:v>
      </x:c>
      <x:c r="B822" s="231" t="str">
        <x:v>DT-082</x:v>
      </x:c>
      <x:c r="C822" s="231" t="str">
        <x:v>Marriage</x:v>
      </x:c>
      <x:c r="D822" s="231" t="str">
        <x:v>Core</x:v>
      </x:c>
      <x:c r="E822" s="231" t="str">
        <x:v>Doctrine &amp; Teachings — Shared Nicene Core</x:v>
      </x:c>
      <x:c r="F822" s="231" t="str">
        <x:v>Teaching / Institution</x:v>
      </x:c>
      <x:c r="G822" s="231" t="str">
        <x:v>Introduces the biblical covenantal vision of marriage while leaving tradition-specific sacramental and disciplinary questions for later cards.</x:v>
      </x:c>
      <x:c r="H822" s="231" t="n">
        <x:v>4</x:v>
      </x:c>
      <x:c r="I822" s="231" t="str">
        <x:v>4 — Major</x:v>
      </x:c>
      <x:c r="J822" s="231" t="str">
        <x:v>Exceptional</x:v>
      </x:c>
      <x:c r="K822" s="231" t="str">
        <x:v>Rare</x:v>
      </x:c>
      <x:c r="L822" s="231" t="str">
        <x:v>Maybe</x:v>
      </x:c>
      <x:c r="M822" s="231" t="str">
        <x:v>Genesis 2:24; Matthew 19:4–6; Ephesians 5:21–33 | Shared Nicene core</x:v>
      </x:c>
      <x:c r="N822" s="231" t="str">
        <x:v>Adam; Eve; Family; Faithfulness</x:v>
      </x:c>
      <x:c r="O822" s="231" t="str">
        <x:v>Idea</x:v>
      </x:c>
      <x:c r="P822" s="231" t="str">
        <x:v>Traditions differ on sacramental status, divorce, remarriage, and related pastoral questions; keep the base card to shared biblical foundations.</x:v>
      </x:c>
      <x:c r="Q822" s="231" t="str">
        <x:v>Entire Doctrine &amp; Teachings active category retired because abstract doctrinal/virtue concepts produced excessive artwork repetition. Retained as a future educational/expansion content pool.</x:v>
      </x:c>
      <x:c r="R822" s="231"/>
      <x:c r="S822" s="231"/>
      <x:c r="T822" s="231"/>
      <x:c r="U822" s="205"/>
    </x:row>
    <x:row r="823" s="202" customFormat="1" ht="38.25" customHeight="1">
      <x:c r="A823" s="231" t="str">
        <x:v>Doctrine &amp; Teachings</x:v>
      </x:c>
      <x:c r="B823" s="231" t="str">
        <x:v>DT-083</x:v>
      </x:c>
      <x:c r="C823" s="231" t="str">
        <x:v>Sexual Holiness</x:v>
      </x:c>
      <x:c r="D823" s="231" t="str">
        <x:v>Core</x:v>
      </x:c>
      <x:c r="E823" s="231" t="str">
        <x:v>Doctrine &amp; Teachings — Shared Nicene Core</x:v>
      </x:c>
      <x:c r="F823" s="231" t="str">
        <x:v>Teaching</x:v>
      </x:c>
      <x:c r="G823" s="231" t="str">
        <x:v>Teaches that sexuality belongs within a life of holiness, fidelity, self-control, and respect for the body.</x:v>
      </x:c>
      <x:c r="H823" s="231" t="n">
        <x:v>4</x:v>
      </x:c>
      <x:c r="I823" s="231" t="str">
        <x:v>4 — Major</x:v>
      </x:c>
      <x:c r="J823" s="231" t="str">
        <x:v>High</x:v>
      </x:c>
      <x:c r="K823" s="231" t="str">
        <x:v>Rare</x:v>
      </x:c>
      <x:c r="L823" s="231" t="str">
        <x:v>Maybe</x:v>
      </x:c>
      <x:c r="M823" s="231" t="str">
        <x:v>Matthew 5:27–30; 1 Corinthians 6:12–20; 1 Thessalonians 4:3–5 | Shared Nicene core</x:v>
      </x:c>
      <x:c r="N823" s="231" t="str">
        <x:v>Marriage; Self-Control; Christian Holiness</x:v>
      </x:c>
      <x:c r="O823" s="231" t="str">
        <x:v>Idea</x:v>
      </x:c>
      <x:c r="P823" s="231"/>
      <x:c r="Q823" s="231" t="str">
        <x:v>Entire Doctrine &amp; Teachings active category retired because abstract doctrinal/virtue concepts produced excessive artwork repetition. Retained as a future educational/expansion content pool.</x:v>
      </x:c>
      <x:c r="R823" s="231"/>
      <x:c r="S823" s="231"/>
      <x:c r="T823" s="231"/>
      <x:c r="U823" s="205"/>
    </x:row>
    <x:row r="824" s="202" customFormat="1" ht="38.25" customHeight="1">
      <x:c r="A824" s="231" t="str">
        <x:v>Doctrine &amp; Teachings</x:v>
      </x:c>
      <x:c r="B824" s="231" t="str">
        <x:v>DT-084</x:v>
      </x:c>
      <x:c r="C824" s="231" t="str">
        <x:v>Treasure in Heaven</x:v>
      </x:c>
      <x:c r="D824" s="231" t="str">
        <x:v>Core</x:v>
      </x:c>
      <x:c r="E824" s="231" t="str">
        <x:v>Doctrine &amp; Teachings — Shared Nicene Core</x:v>
      </x:c>
      <x:c r="F824" s="231" t="str">
        <x:v>Teaching</x:v>
      </x:c>
      <x:c r="G824" s="231" t="str">
        <x:v>Contrasts temporary earthly accumulation with durable treasure found in allegiance to God's kingdom.</x:v>
      </x:c>
      <x:c r="H824" s="231" t="n">
        <x:v>4</x:v>
      </x:c>
      <x:c r="I824" s="231" t="str">
        <x:v>4 — Major</x:v>
      </x:c>
      <x:c r="J824" s="231" t="str">
        <x:v>Exceptional</x:v>
      </x:c>
      <x:c r="K824" s="231" t="str">
        <x:v>Rare</x:v>
      </x:c>
      <x:c r="L824" s="231" t="str">
        <x:v>Maybe</x:v>
      </x:c>
      <x:c r="M824" s="231" t="str">
        <x:v>Matthew 6:19–21; Luke 12:32–34 | Shared Nicene core</x:v>
      </x:c>
      <x:c r="N824" s="231" t="str">
        <x:v>Contentment; Generous Giving; Kingdom of God</x:v>
      </x:c>
      <x:c r="O824" s="231" t="str">
        <x:v>Idea</x:v>
      </x:c>
      <x:c r="P824" s="231"/>
      <x:c r="Q824" s="231" t="str">
        <x:v>Entire Doctrine &amp; Teachings active category retired because abstract doctrinal/virtue concepts produced excessive artwork repetition. Retained as a future educational/expansion content pool.</x:v>
      </x:c>
      <x:c r="R824" s="231"/>
      <x:c r="S824" s="231"/>
      <x:c r="T824" s="231"/>
      <x:c r="U824" s="205"/>
    </x:row>
    <x:row r="825" s="202" customFormat="1" ht="38.25" customHeight="1">
      <x:c r="A825" s="231" t="str">
        <x:v>Doctrine &amp; Teachings</x:v>
      </x:c>
      <x:c r="B825" s="231" t="str">
        <x:v>DT-085</x:v>
      </x:c>
      <x:c r="C825" s="231" t="str">
        <x:v>Freedom from Greed</x:v>
      </x:c>
      <x:c r="D825" s="231" t="str">
        <x:v>Core</x:v>
      </x:c>
      <x:c r="E825" s="231" t="str">
        <x:v>Doctrine &amp; Teachings — Shared Nicene Core</x:v>
      </x:c>
      <x:c r="F825" s="231" t="str">
        <x:v>Teaching</x:v>
      </x:c>
      <x:c r="G825" s="231" t="str">
        <x:v>Warns that the desire to possess can become idolatrous and destructive to faithful discipleship.</x:v>
      </x:c>
      <x:c r="H825" s="231" t="n">
        <x:v>4</x:v>
      </x:c>
      <x:c r="I825" s="231" t="str">
        <x:v>4 — Major</x:v>
      </x:c>
      <x:c r="J825" s="231" t="str">
        <x:v>High</x:v>
      </x:c>
      <x:c r="K825" s="231" t="str">
        <x:v>Rare</x:v>
      </x:c>
      <x:c r="L825" s="231" t="str">
        <x:v>Maybe</x:v>
      </x:c>
      <x:c r="M825" s="231" t="str">
        <x:v>Luke 12:15; Colossians 3:5; 1 Timothy 6:9–10 | Shared Nicene core</x:v>
      </x:c>
      <x:c r="N825" s="231" t="str">
        <x:v>Contentment; Idolatry; Generous Giving</x:v>
      </x:c>
      <x:c r="O825" s="231" t="str">
        <x:v>Idea</x:v>
      </x:c>
      <x:c r="P825" s="231"/>
      <x:c r="Q825" s="231" t="str">
        <x:v>Entire Doctrine &amp; Teachings active category retired because abstract doctrinal/virtue concepts produced excessive artwork repetition. Retained as a future educational/expansion content pool.</x:v>
      </x:c>
      <x:c r="R825" s="231"/>
      <x:c r="S825" s="231"/>
      <x:c r="T825" s="231"/>
      <x:c r="U825" s="205"/>
    </x:row>
    <x:row r="826" s="202" customFormat="1" ht="38.25" customHeight="1">
      <x:c r="A826" s="231" t="str">
        <x:v>Doctrine &amp; Teachings</x:v>
      </x:c>
      <x:c r="B826" s="231" t="str">
        <x:v>DT-086</x:v>
      </x:c>
      <x:c r="C826" s="231" t="str">
        <x:v>Guarding Against Idolatry</x:v>
      </x:c>
      <x:c r="D826" s="231" t="str">
        <x:v>Core</x:v>
      </x:c>
      <x:c r="E826" s="231" t="str">
        <x:v>Doctrine &amp; Teachings — Shared Nicene Core</x:v>
      </x:c>
      <x:c r="F826" s="231" t="str">
        <x:v>Teaching</x:v>
      </x:c>
      <x:c r="G826" s="231" t="str">
        <x:v>Extends the biblical rejection of idols to any created thing given the allegiance due to God.</x:v>
      </x:c>
      <x:c r="H826" s="231" t="n">
        <x:v>5</x:v>
      </x:c>
      <x:c r="I826" s="231" t="str">
        <x:v>5 — Foundational</x:v>
      </x:c>
      <x:c r="J826" s="231" t="str">
        <x:v>Exceptional</x:v>
      </x:c>
      <x:c r="K826" s="231" t="str">
        <x:v>Extraordinary</x:v>
      </x:c>
      <x:c r="L826" s="231" t="str">
        <x:v>Maybe</x:v>
      </x:c>
      <x:c r="M826" s="231" t="str">
        <x:v>Exodus 20:3–6; 1 Corinthians 10:14; 1 John 5:21 | Shared Nicene core</x:v>
      </x:c>
      <x:c r="N826" s="231" t="str">
        <x:v>Golden Calf; Worship; Freedom from Greed</x:v>
      </x:c>
      <x:c r="O826" s="231" t="str">
        <x:v>Idea</x:v>
      </x:c>
      <x:c r="P826" s="231"/>
      <x:c r="Q826" s="231" t="str">
        <x:v>Entire Doctrine &amp; Teachings active category retired because abstract doctrinal/virtue concepts produced excessive artwork repetition. Retained as a future educational/expansion content pool.</x:v>
      </x:c>
      <x:c r="R826" s="231"/>
      <x:c r="S826" s="231"/>
      <x:c r="T826" s="231"/>
      <x:c r="U826" s="205"/>
    </x:row>
    <x:row r="827" s="202" customFormat="1" ht="38.25" customHeight="1">
      <x:c r="A827" s="231" t="str">
        <x:v>Doctrine &amp; Teachings</x:v>
      </x:c>
      <x:c r="B827" s="231" t="str">
        <x:v>DT-087</x:v>
      </x:c>
      <x:c r="C827" s="231" t="str">
        <x:v>Resisting Temptation</x:v>
      </x:c>
      <x:c r="D827" s="231" t="str">
        <x:v>Core</x:v>
      </x:c>
      <x:c r="E827" s="231" t="str">
        <x:v>Doctrine &amp; Teachings — Shared Nicene Core</x:v>
      </x:c>
      <x:c r="F827" s="231" t="str">
        <x:v>Teaching</x:v>
      </x:c>
      <x:c r="G827" s="231" t="str">
        <x:v>Teaches vigilance, prayer, Scripture, and dependence on God when desires or circumstances pull toward sin.</x:v>
      </x:c>
      <x:c r="H827" s="231" t="n">
        <x:v>4</x:v>
      </x:c>
      <x:c r="I827" s="231" t="str">
        <x:v>4 — Major</x:v>
      </x:c>
      <x:c r="J827" s="231" t="str">
        <x:v>High</x:v>
      </x:c>
      <x:c r="K827" s="231" t="str">
        <x:v>Rare</x:v>
      </x:c>
      <x:c r="L827" s="231" t="str">
        <x:v>Maybe</x:v>
      </x:c>
      <x:c r="M827" s="231" t="str">
        <x:v>Matthew 4:1–11; 26:41; 1 Corinthians 10:13 | Shared Nicene core</x:v>
      </x:c>
      <x:c r="N827" s="231" t="str">
        <x:v>Temptation of Jesus; Self-Control; Sin</x:v>
      </x:c>
      <x:c r="O827" s="231" t="str">
        <x:v>Idea</x:v>
      </x:c>
      <x:c r="P827" s="231"/>
      <x:c r="Q827" s="231" t="str">
        <x:v>Entire Doctrine &amp; Teachings active category retired because abstract doctrinal/virtue concepts produced excessive artwork repetition. Retained as a future educational/expansion content pool.</x:v>
      </x:c>
      <x:c r="R827" s="231"/>
      <x:c r="S827" s="231"/>
      <x:c r="T827" s="231"/>
      <x:c r="U827" s="205"/>
    </x:row>
    <x:row r="828" s="202" customFormat="1" ht="38.25" customHeight="1">
      <x:c r="A828" s="231" t="str">
        <x:v>Doctrine &amp; Teachings</x:v>
      </x:c>
      <x:c r="B828" s="231" t="str">
        <x:v>DT-088</x:v>
      </x:c>
      <x:c r="C828" s="231" t="str">
        <x:v>Spiritual Warfare</x:v>
      </x:c>
      <x:c r="D828" s="231" t="str">
        <x:v>Core</x:v>
      </x:c>
      <x:c r="E828" s="231" t="str">
        <x:v>Doctrine &amp; Teachings — Shared Nicene Core</x:v>
      </x:c>
      <x:c r="F828" s="231" t="str">
        <x:v>Doctrine / Teaching</x:v>
      </x:c>
      <x:c r="G828" s="231" t="str">
        <x:v>Uses New Testament battle imagery for resistance to evil through truth, faith, prayer, holiness, and God's power.</x:v>
      </x:c>
      <x:c r="H828" s="231" t="n">
        <x:v>4</x:v>
      </x:c>
      <x:c r="I828" s="231" t="str">
        <x:v>4 — Major</x:v>
      </x:c>
      <x:c r="J828" s="231" t="str">
        <x:v>Exceptional</x:v>
      </x:c>
      <x:c r="K828" s="231" t="str">
        <x:v>Rare</x:v>
      </x:c>
      <x:c r="L828" s="231" t="str">
        <x:v>Maybe</x:v>
      </x:c>
      <x:c r="M828" s="231" t="str">
        <x:v>Ephesians 6:10–18; 2 Corinthians 10:3–5; 1 Peter 5:8–9 | Shared Nicene core</x:v>
      </x:c>
      <x:c r="N828" s="231" t="str">
        <x:v>Armor of God; Prayer; Christ's Victory</x:v>
      </x:c>
      <x:c r="O828" s="231" t="str">
        <x:v>Idea</x:v>
      </x:c>
      <x:c r="P828" s="231"/>
      <x:c r="Q828" s="231" t="str">
        <x:v>Entire Doctrine &amp; Teachings active category retired because abstract doctrinal/virtue concepts produced excessive artwork repetition. Retained as a future educational/expansion content pool.</x:v>
      </x:c>
      <x:c r="R828" s="231"/>
      <x:c r="S828" s="231"/>
      <x:c r="T828" s="231"/>
      <x:c r="U828" s="205"/>
    </x:row>
    <x:row r="829" s="202" customFormat="1" ht="38.25" customHeight="1">
      <x:c r="A829" s="231" t="str">
        <x:v>Doctrine &amp; Teachings</x:v>
      </x:c>
      <x:c r="B829" s="231" t="str">
        <x:v>DT-089</x:v>
      </x:c>
      <x:c r="C829" s="231" t="str">
        <x:v>The Armor of God</x:v>
      </x:c>
      <x:c r="D829" s="231" t="str">
        <x:v>Core</x:v>
      </x:c>
      <x:c r="E829" s="231" t="str">
        <x:v>Doctrine &amp; Teachings — Shared Nicene Core</x:v>
      </x:c>
      <x:c r="F829" s="231" t="str">
        <x:v>Teaching / Image</x:v>
      </x:c>
      <x:c r="G829" s="231" t="str">
        <x:v>Paul's extended armor metaphor turns truth, righteousness, faith, salvation, Scripture, and prayer into a vivid discipleship image.</x:v>
      </x:c>
      <x:c r="H829" s="231" t="n">
        <x:v>4</x:v>
      </x:c>
      <x:c r="I829" s="231" t="str">
        <x:v>4 — Major</x:v>
      </x:c>
      <x:c r="J829" s="231" t="str">
        <x:v>Exceptional</x:v>
      </x:c>
      <x:c r="K829" s="231" t="str">
        <x:v>Rare</x:v>
      </x:c>
      <x:c r="L829" s="231" t="str">
        <x:v>Yes</x:v>
      </x:c>
      <x:c r="M829" s="231" t="str">
        <x:v>Ephesians 6:10–18 | Shared Nicene core</x:v>
      </x:c>
      <x:c r="N829" s="231" t="str">
        <x:v>Spiritual Warfare; Faith; Righteousness; Scripture</x:v>
      </x:c>
      <x:c r="O829" s="231" t="str">
        <x:v>Idea</x:v>
      </x:c>
      <x:c r="P829" s="231"/>
      <x:c r="Q829" s="231" t="str">
        <x:v>Entire Doctrine &amp; Teachings active category retired because abstract doctrinal/virtue concepts produced excessive artwork repetition. Retained as a future educational/expansion content pool.</x:v>
      </x:c>
      <x:c r="R829" s="231"/>
      <x:c r="S829" s="231"/>
      <x:c r="T829" s="231"/>
      <x:c r="U829" s="205"/>
    </x:row>
    <x:row r="830" s="202" customFormat="1" ht="38.25" customHeight="1">
      <x:c r="A830" s="231" t="str">
        <x:v>Doctrine &amp; Teachings</x:v>
      </x:c>
      <x:c r="B830" s="231" t="str">
        <x:v>DT-090</x:v>
      </x:c>
      <x:c r="C830" s="231" t="str">
        <x:v>Confession of Sins</x:v>
      </x:c>
      <x:c r="D830" s="231" t="str">
        <x:v>Core</x:v>
      </x:c>
      <x:c r="E830" s="231" t="str">
        <x:v>Doctrine &amp; Teachings — Shared Nicene Core</x:v>
      </x:c>
      <x:c r="F830" s="231" t="str">
        <x:v>Practice / Teaching</x:v>
      </x:c>
      <x:c r="G830" s="231" t="str">
        <x:v>Teaches honest acknowledgment of sin before God and, where appropriate, within Christian community.</x:v>
      </x:c>
      <x:c r="H830" s="231" t="n">
        <x:v>4</x:v>
      </x:c>
      <x:c r="I830" s="231" t="str">
        <x:v>4 — Major</x:v>
      </x:c>
      <x:c r="J830" s="231" t="str">
        <x:v>High</x:v>
      </x:c>
      <x:c r="K830" s="231" t="str">
        <x:v>Rare</x:v>
      </x:c>
      <x:c r="L830" s="231" t="str">
        <x:v>Maybe</x:v>
      </x:c>
      <x:c r="M830" s="231" t="str">
        <x:v>Psalm 32:5; James 5:16; 1 John 1:8–10 | Shared Nicene core</x:v>
      </x:c>
      <x:c r="N830" s="231" t="str">
        <x:v>Repentance; Forgiveness of Sins; Restoration</x:v>
      </x:c>
      <x:c r="O830" s="231" t="str">
        <x:v>Idea</x:v>
      </x:c>
      <x:c r="P830" s="231"/>
      <x:c r="Q830" s="231" t="str">
        <x:v>Entire Doctrine &amp; Teachings active category retired because abstract doctrinal/virtue concepts produced excessive artwork repetition. Retained as a future educational/expansion content pool.</x:v>
      </x:c>
      <x:c r="R830" s="231"/>
      <x:c r="S830" s="231"/>
      <x:c r="T830" s="231"/>
      <x:c r="U830" s="205"/>
    </x:row>
    <x:row r="831" s="202" customFormat="1" ht="38.25" customHeight="1">
      <x:c r="A831" s="231" t="str">
        <x:v>Doctrine &amp; Teachings</x:v>
      </x:c>
      <x:c r="B831" s="231" t="str">
        <x:v>DT-091</x:v>
      </x:c>
      <x:c r="C831" s="231" t="str">
        <x:v>Bearing One Another's Burdens</x:v>
      </x:c>
      <x:c r="D831" s="231" t="str">
        <x:v>Core</x:v>
      </x:c>
      <x:c r="E831" s="231" t="str">
        <x:v>Doctrine &amp; Teachings — Shared Nicene Core</x:v>
      </x:c>
      <x:c r="F831" s="231" t="str">
        <x:v>Teaching</x:v>
      </x:c>
      <x:c r="G831" s="231" t="str">
        <x:v>Calls believers to practical mutual support rather than isolated discipleship.</x:v>
      </x:c>
      <x:c r="H831" s="231" t="n">
        <x:v>3</x:v>
      </x:c>
      <x:c r="I831" s="231" t="str">
        <x:v>3 — Significant</x:v>
      </x:c>
      <x:c r="J831" s="231" t="str">
        <x:v>High</x:v>
      </x:c>
      <x:c r="K831" s="231" t="str">
        <x:v>Uncommon</x:v>
      </x:c>
      <x:c r="L831" s="231" t="str">
        <x:v>Maybe</x:v>
      </x:c>
      <x:c r="M831" s="231" t="str">
        <x:v>Galatians 6:1–2; Romans 15:1; 1 Thessalonians 5:14 | Shared Nicene core</x:v>
      </x:c>
      <x:c r="N831" s="231" t="str">
        <x:v>Fellowship; Compassion; Accountability</x:v>
      </x:c>
      <x:c r="O831" s="231" t="str">
        <x:v>Idea</x:v>
      </x:c>
      <x:c r="P831" s="231"/>
      <x:c r="Q831" s="231" t="str">
        <x:v>Entire Doctrine &amp; Teachings active category retired because abstract doctrinal/virtue concepts produced excessive artwork repetition. Retained as a future educational/expansion content pool.</x:v>
      </x:c>
      <x:c r="R831" s="231"/>
      <x:c r="S831" s="231"/>
      <x:c r="T831" s="231"/>
      <x:c r="U831" s="205"/>
    </x:row>
    <x:row r="832" s="202" customFormat="1" ht="38.25" customHeight="1">
      <x:c r="A832" s="231" t="str">
        <x:v>Doctrine &amp; Teachings</x:v>
      </x:c>
      <x:c r="B832" s="231" t="str">
        <x:v>DT-092</x:v>
      </x:c>
      <x:c r="C832" s="231" t="str">
        <x:v>Good Works</x:v>
      </x:c>
      <x:c r="D832" s="231" t="str">
        <x:v>Core</x:v>
      </x:c>
      <x:c r="E832" s="231" t="str">
        <x:v>Doctrine &amp; Teachings — Shared Nicene Core</x:v>
      </x:c>
      <x:c r="F832" s="231" t="str">
        <x:v>Teaching</x:v>
      </x:c>
      <x:c r="G832" s="231" t="str">
        <x:v>Treats good works as the expected fruit of faith and grace, not a substitute for God's saving gift.</x:v>
      </x:c>
      <x:c r="H832" s="231" t="n">
        <x:v>4</x:v>
      </x:c>
      <x:c r="I832" s="231" t="str">
        <x:v>4 — Major</x:v>
      </x:c>
      <x:c r="J832" s="231" t="str">
        <x:v>High</x:v>
      </x:c>
      <x:c r="K832" s="231" t="str">
        <x:v>Rare</x:v>
      </x:c>
      <x:c r="L832" s="231" t="str">
        <x:v>Maybe</x:v>
      </x:c>
      <x:c r="M832" s="231" t="str">
        <x:v>Matthew 5:16; Ephesians 2:8–10; Titus 3:8 | Shared Nicene core</x:v>
      </x:c>
      <x:c r="N832" s="231" t="str">
        <x:v>Salvation by Grace; Salt and Light; Stewardship</x:v>
      </x:c>
      <x:c r="O832" s="231" t="str">
        <x:v>Idea</x:v>
      </x:c>
      <x:c r="P832" s="231"/>
      <x:c r="Q832" s="231" t="str">
        <x:v>Entire Doctrine &amp; Teachings active category retired because abstract doctrinal/virtue concepts produced excessive artwork repetition. Retained as a future educational/expansion content pool.</x:v>
      </x:c>
      <x:c r="R832" s="231"/>
      <x:c r="S832" s="231"/>
      <x:c r="T832" s="231"/>
      <x:c r="U832" s="205"/>
    </x:row>
    <x:row r="833" s="202" customFormat="1" ht="38.25" customHeight="1">
      <x:c r="A833" s="231" t="str">
        <x:v>Doctrine &amp; Teachings</x:v>
      </x:c>
      <x:c r="B833" s="231" t="str">
        <x:v>DT-093</x:v>
      </x:c>
      <x:c r="C833" s="231" t="str">
        <x:v>Discernment</x:v>
      </x:c>
      <x:c r="D833" s="231" t="str">
        <x:v>Core</x:v>
      </x:c>
      <x:c r="E833" s="231" t="str">
        <x:v>Doctrine &amp; Teachings — Shared Nicene Core</x:v>
      </x:c>
      <x:c r="F833" s="231" t="str">
        <x:v>Teaching / Virtue</x:v>
      </x:c>
      <x:c r="G833" s="231" t="str">
        <x:v>Calls Christians to test claims, distinguish good from evil, and grow in wise judgment.</x:v>
      </x:c>
      <x:c r="H833" s="231" t="n">
        <x:v>3</x:v>
      </x:c>
      <x:c r="I833" s="231" t="str">
        <x:v>3 — Significant</x:v>
      </x:c>
      <x:c r="J833" s="231" t="str">
        <x:v>High</x:v>
      </x:c>
      <x:c r="K833" s="231" t="str">
        <x:v>Uncommon</x:v>
      </x:c>
      <x:c r="L833" s="231" t="str">
        <x:v>Maybe</x:v>
      </x:c>
      <x:c r="M833" s="231" t="str">
        <x:v>Romans 12:2; Philippians 1:9–10; 1 John 4:1 | Shared Nicene core</x:v>
      </x:c>
      <x:c r="N833" s="231" t="str">
        <x:v>Wisdom; Scripture; False Teaching</x:v>
      </x:c>
      <x:c r="O833" s="231" t="str">
        <x:v>Idea</x:v>
      </x:c>
      <x:c r="P833" s="231"/>
      <x:c r="Q833" s="231" t="str">
        <x:v>Entire Doctrine &amp; Teachings active category retired because abstract doctrinal/virtue concepts produced excessive artwork repetition. Retained as a future educational/expansion content pool.</x:v>
      </x:c>
      <x:c r="R833" s="231"/>
      <x:c r="S833" s="231"/>
      <x:c r="T833" s="231"/>
      <x:c r="U833" s="205"/>
    </x:row>
    <x:row r="834" s="202" customFormat="1" ht="38.25" customHeight="1">
      <x:c r="A834" s="231" t="str">
        <x:v>Doctrine &amp; Teachings</x:v>
      </x:c>
      <x:c r="B834" s="231" t="str">
        <x:v>DT-094</x:v>
      </x:c>
      <x:c r="C834" s="231" t="str">
        <x:v>Guarding Against False Teaching</x:v>
      </x:c>
      <x:c r="D834" s="231" t="str">
        <x:v>Core</x:v>
      </x:c>
      <x:c r="E834" s="231" t="str">
        <x:v>Doctrine &amp; Teachings — Shared Nicene Core</x:v>
      </x:c>
      <x:c r="F834" s="231" t="str">
        <x:v>Teaching</x:v>
      </x:c>
      <x:c r="G834" s="231" t="str">
        <x:v>Warns the Church to test doctrine carefully and resist teaching that distorts the apostolic Gospel.</x:v>
      </x:c>
      <x:c r="H834" s="231" t="n">
        <x:v>4</x:v>
      </x:c>
      <x:c r="I834" s="231" t="str">
        <x:v>4 — Major</x:v>
      </x:c>
      <x:c r="J834" s="231" t="str">
        <x:v>High</x:v>
      </x:c>
      <x:c r="K834" s="231" t="str">
        <x:v>Rare</x:v>
      </x:c>
      <x:c r="L834" s="231" t="str">
        <x:v>Maybe</x:v>
      </x:c>
      <x:c r="M834" s="231" t="str">
        <x:v>Acts 20:28–31; Galatians 1:6–9; 1 John 4:1 | Shared Nicene core</x:v>
      </x:c>
      <x:c r="N834" s="231" t="str">
        <x:v>The Gospel; Discernment; Apostles</x:v>
      </x:c>
      <x:c r="O834" s="231" t="str">
        <x:v>Idea</x:v>
      </x:c>
      <x:c r="P834" s="231"/>
      <x:c r="Q834" s="231" t="str">
        <x:v>Entire Doctrine &amp; Teachings active category retired because abstract doctrinal/virtue concepts produced excessive artwork repetition. Retained as a future educational/expansion content pool.</x:v>
      </x:c>
      <x:c r="R834" s="231"/>
      <x:c r="S834" s="231"/>
      <x:c r="T834" s="231"/>
      <x:c r="U834" s="205"/>
    </x:row>
    <x:row r="835" s="202" customFormat="1" ht="38.25" customHeight="1">
      <x:c r="A835" s="231" t="str">
        <x:v>Doctrine &amp; Teachings</x:v>
      </x:c>
      <x:c r="B835" s="231" t="str">
        <x:v>DT-095</x:v>
      </x:c>
      <x:c r="C835" s="231" t="str">
        <x:v>Suffering and Trials</x:v>
      </x:c>
      <x:c r="D835" s="231" t="str">
        <x:v>Core</x:v>
      </x:c>
      <x:c r="E835" s="231" t="str">
        <x:v>Doctrine &amp; Teachings — Shared Nicene Core</x:v>
      </x:c>
      <x:c r="F835" s="231" t="str">
        <x:v>Teaching</x:v>
      </x:c>
      <x:c r="G835" s="231" t="str">
        <x:v>Explores how Scripture addresses suffering with lament, endurance, hope, mutual support, and trust rather than easy explanations.</x:v>
      </x:c>
      <x:c r="H835" s="231" t="n">
        <x:v>4</x:v>
      </x:c>
      <x:c r="I835" s="231" t="str">
        <x:v>4 — Major</x:v>
      </x:c>
      <x:c r="J835" s="231" t="str">
        <x:v>High</x:v>
      </x:c>
      <x:c r="K835" s="231" t="str">
        <x:v>Rare</x:v>
      </x:c>
      <x:c r="L835" s="231" t="str">
        <x:v>Maybe</x:v>
      </x:c>
      <x:c r="M835" s="231" t="str">
        <x:v>Romans 5:3–5; James 1:2–4; 1 Peter 4:12–13 | Shared Nicene core</x:v>
      </x:c>
      <x:c r="N835" s="231" t="str">
        <x:v>Perseverance; Christian Hope; Bearing One Another's Burdens</x:v>
      </x:c>
      <x:c r="O835" s="231" t="str">
        <x:v>Idea</x:v>
      </x:c>
      <x:c r="P835" s="231"/>
      <x:c r="Q835" s="231" t="str">
        <x:v>Entire Doctrine &amp; Teachings active category retired because abstract doctrinal/virtue concepts produced excessive artwork repetition. Retained as a future educational/expansion content pool.</x:v>
      </x:c>
      <x:c r="R835" s="231"/>
      <x:c r="S835" s="231"/>
      <x:c r="T835" s="231"/>
      <x:c r="U835" s="205"/>
    </x:row>
    <x:row r="836" s="202" customFormat="1" ht="38.25" customHeight="1">
      <x:c r="A836" s="231" t="str">
        <x:v>Doctrine &amp; Teachings</x:v>
      </x:c>
      <x:c r="B836" s="231" t="str">
        <x:v>DT-096</x:v>
      </x:c>
      <x:c r="C836" s="231" t="str">
        <x:v>Do Not Worry</x:v>
      </x:c>
      <x:c r="D836" s="231" t="str">
        <x:v>Core</x:v>
      </x:c>
      <x:c r="E836" s="231" t="str">
        <x:v>Doctrine &amp; Teachings — Shared Nicene Core</x:v>
      </x:c>
      <x:c r="F836" s="231" t="str">
        <x:v>Teaching</x:v>
      </x:c>
      <x:c r="G836" s="231" t="str">
        <x:v>Jesus redirects anxiety about material needs toward trust in God's care and priority for his kingdom.</x:v>
      </x:c>
      <x:c r="H836" s="231" t="n">
        <x:v>4</x:v>
      </x:c>
      <x:c r="I836" s="231" t="str">
        <x:v>4 — Major</x:v>
      </x:c>
      <x:c r="J836" s="231" t="str">
        <x:v>Exceptional</x:v>
      </x:c>
      <x:c r="K836" s="231" t="str">
        <x:v>Rare</x:v>
      </x:c>
      <x:c r="L836" s="231" t="str">
        <x:v>Maybe</x:v>
      </x:c>
      <x:c r="M836" s="231" t="str">
        <x:v>Matthew 6:25–34 | Shared Nicene core</x:v>
      </x:c>
      <x:c r="N836" s="231" t="str">
        <x:v>Providence; Seek First the Kingdom; Prayer</x:v>
      </x:c>
      <x:c r="O836" s="231" t="str">
        <x:v>Idea</x:v>
      </x:c>
      <x:c r="P836" s="231"/>
      <x:c r="Q836" s="231" t="str">
        <x:v>Entire Doctrine &amp; Teachings active category retired because abstract doctrinal/virtue concepts produced excessive artwork repetition. Retained as a future educational/expansion content pool.</x:v>
      </x:c>
      <x:c r="R836" s="231"/>
      <x:c r="S836" s="231"/>
      <x:c r="T836" s="231"/>
      <x:c r="U836" s="205"/>
    </x:row>
    <x:row r="837" s="202" customFormat="1" ht="38.25" customHeight="1">
      <x:c r="A837" s="231" t="str">
        <x:v>Doctrine &amp; Teachings</x:v>
      </x:c>
      <x:c r="B837" s="231" t="str">
        <x:v>DT-097</x:v>
      </x:c>
      <x:c r="C837" s="231" t="str">
        <x:v>Seek First the Kingdom</x:v>
      </x:c>
      <x:c r="D837" s="231" t="str">
        <x:v>Core</x:v>
      </x:c>
      <x:c r="E837" s="231" t="str">
        <x:v>Doctrine &amp; Teachings — Shared Nicene Core</x:v>
      </x:c>
      <x:c r="F837" s="231" t="str">
        <x:v>Teaching</x:v>
      </x:c>
      <x:c r="G837" s="231" t="str">
        <x:v>Calls disciples to place God's kingdom and righteousness ahead of competing anxieties and ambitions.</x:v>
      </x:c>
      <x:c r="H837" s="231" t="n">
        <x:v>4</x:v>
      </x:c>
      <x:c r="I837" s="231" t="str">
        <x:v>4 — Major</x:v>
      </x:c>
      <x:c r="J837" s="231" t="str">
        <x:v>Exceptional</x:v>
      </x:c>
      <x:c r="K837" s="231" t="str">
        <x:v>Rare</x:v>
      </x:c>
      <x:c r="L837" s="231" t="str">
        <x:v>Maybe</x:v>
      </x:c>
      <x:c r="M837" s="231" t="str">
        <x:v>Matthew 6:33 | Shared Nicene core</x:v>
      </x:c>
      <x:c r="N837" s="231" t="str">
        <x:v>Kingdom of God; Do Not Worry; Discipleship</x:v>
      </x:c>
      <x:c r="O837" s="231" t="str">
        <x:v>Idea</x:v>
      </x:c>
      <x:c r="P837" s="231"/>
      <x:c r="Q837" s="231" t="str">
        <x:v>Entire Doctrine &amp; Teachings active category retired because abstract doctrinal/virtue concepts produced excessive artwork repetition. Retained as a future educational/expansion content pool.</x:v>
      </x:c>
      <x:c r="R837" s="231"/>
      <x:c r="S837" s="231"/>
      <x:c r="T837" s="231"/>
      <x:c r="U837" s="205"/>
    </x:row>
    <x:row r="838" s="202" customFormat="1" ht="38.25" customHeight="1">
      <x:c r="A838" s="231" t="str">
        <x:v>Doctrine &amp; Teachings</x:v>
      </x:c>
      <x:c r="B838" s="231" t="str">
        <x:v>DT-098</x:v>
      </x:c>
      <x:c r="C838" s="231" t="str">
        <x:v>Wise and Foolish Builders</x:v>
      </x:c>
      <x:c r="D838" s="231" t="str">
        <x:v>Core</x:v>
      </x:c>
      <x:c r="E838" s="231" t="str">
        <x:v>Doctrine &amp; Teachings — Shared Nicene Core</x:v>
      </x:c>
      <x:c r="F838" s="231" t="str">
        <x:v>Teaching</x:v>
      </x:c>
      <x:c r="G838" s="231" t="str">
        <x:v>Jesus closes the Sermon on the Mount by contrasting hearing-and-doing with hearing without obedience.</x:v>
      </x:c>
      <x:c r="H838" s="231" t="n">
        <x:v>4</x:v>
      </x:c>
      <x:c r="I838" s="231" t="str">
        <x:v>4 — Major</x:v>
      </x:c>
      <x:c r="J838" s="231" t="str">
        <x:v>Exceptional</x:v>
      </x:c>
      <x:c r="K838" s="231" t="str">
        <x:v>Rare</x:v>
      </x:c>
      <x:c r="L838" s="231" t="str">
        <x:v>Maybe</x:v>
      </x:c>
      <x:c r="M838" s="231" t="str">
        <x:v>Matthew 7:24–27; Luke 6:46–49 | Shared Nicene core</x:v>
      </x:c>
      <x:c r="N838" s="231" t="str">
        <x:v>Sermon on the Mount; Obedience; Discipleship</x:v>
      </x:c>
      <x:c r="O838" s="231" t="str">
        <x:v>Idea</x:v>
      </x:c>
      <x:c r="P838" s="231"/>
      <x:c r="Q838" s="231" t="str">
        <x:v>Entire Doctrine &amp; Teachings active category retired because abstract doctrinal/virtue concepts produced excessive artwork repetition. Retained as a future educational/expansion content pool.</x:v>
      </x:c>
      <x:c r="R838" s="231"/>
      <x:c r="S838" s="231"/>
      <x:c r="T838" s="231"/>
      <x:c r="U838" s="205"/>
    </x:row>
    <x:row r="839" s="202" customFormat="1" ht="38.25" customHeight="1">
      <x:c r="A839" s="231" t="str">
        <x:v>Doctrine &amp; Teachings</x:v>
      </x:c>
      <x:c r="B839" s="231" t="str">
        <x:v>DT-099</x:v>
      </x:c>
      <x:c r="C839" s="231" t="str">
        <x:v>Obedience to God</x:v>
      </x:c>
      <x:c r="D839" s="231" t="str">
        <x:v>Core</x:v>
      </x:c>
      <x:c r="E839" s="231" t="str">
        <x:v>Doctrine &amp; Teachings — Shared Nicene Core</x:v>
      </x:c>
      <x:c r="F839" s="231" t="str">
        <x:v>Teaching</x:v>
      </x:c>
      <x:c r="G839" s="231" t="str">
        <x:v>Presents obedience as the faithful response to God's commands, grace, and covenant rather than mere external rule-keeping.</x:v>
      </x:c>
      <x:c r="H839" s="231" t="n">
        <x:v>4</x:v>
      </x:c>
      <x:c r="I839" s="231" t="str">
        <x:v>4 — Major</x:v>
      </x:c>
      <x:c r="J839" s="231" t="str">
        <x:v>High</x:v>
      </x:c>
      <x:c r="K839" s="231" t="str">
        <x:v>Rare</x:v>
      </x:c>
      <x:c r="L839" s="231" t="str">
        <x:v>Maybe</x:v>
      </x:c>
      <x:c r="M839" s="231" t="str">
        <x:v>Deuteronomy 6:1–9; John 14:15; James 1:22 | Shared Nicene core</x:v>
      </x:c>
      <x:c r="N839" s="231" t="str">
        <x:v>Covenant; Discipleship; Good Works</x:v>
      </x:c>
      <x:c r="O839" s="231" t="str">
        <x:v>Idea</x:v>
      </x:c>
      <x:c r="P839" s="231"/>
      <x:c r="Q839" s="231" t="str">
        <x:v>Entire Doctrine &amp; Teachings active category retired because abstract doctrinal/virtue concepts produced excessive artwork repetition. Retained as a future educational/expansion content pool.</x:v>
      </x:c>
      <x:c r="R839" s="231"/>
      <x:c r="S839" s="231"/>
      <x:c r="T839" s="231"/>
      <x:c r="U839" s="205"/>
    </x:row>
    <x:row r="840" s="202" customFormat="1" ht="38.25" customHeight="1">
      <x:c r="A840" s="231" t="str">
        <x:v>Doctrine &amp; Teachings</x:v>
      </x:c>
      <x:c r="B840" s="231" t="str">
        <x:v>DT-100</x:v>
      </x:c>
      <x:c r="C840" s="231" t="str">
        <x:v>Christian Holiness</x:v>
      </x:c>
      <x:c r="D840" s="231" t="str">
        <x:v>Core</x:v>
      </x:c>
      <x:c r="E840" s="231" t="str">
        <x:v>Doctrine &amp; Teachings — Shared Nicene Core</x:v>
      </x:c>
      <x:c r="F840" s="231" t="str">
        <x:v>Teaching / Doctrine</x:v>
      </x:c>
      <x:c r="G840" s="231" t="str">
        <x:v>Calls believers to a life set apart for God in conduct, worship, relationships, and desire.</x:v>
      </x:c>
      <x:c r="H840" s="231" t="n">
        <x:v>4</x:v>
      </x:c>
      <x:c r="I840" s="231" t="str">
        <x:v>4 — Major</x:v>
      </x:c>
      <x:c r="J840" s="231" t="str">
        <x:v>Exceptional</x:v>
      </x:c>
      <x:c r="K840" s="231" t="str">
        <x:v>Rare</x:v>
      </x:c>
      <x:c r="L840" s="231" t="str">
        <x:v>Maybe</x:v>
      </x:c>
      <x:c r="M840" s="231" t="str">
        <x:v>1 Peter 1:15–16; Hebrews 12:14; 1 Thessalonians 4:7 | Shared Nicene core</x:v>
      </x:c>
      <x:c r="N840" s="231" t="str">
        <x:v>Sanctification; Holiness of God; Sexual Holiness</x:v>
      </x:c>
      <x:c r="O840" s="231" t="str">
        <x:v>Idea</x:v>
      </x:c>
      <x:c r="P840" s="231"/>
      <x:c r="Q840" s="231" t="str">
        <x:v>Entire Doctrine &amp; Teachings active category retired because abstract doctrinal/virtue concepts produced excessive artwork repetition. Retained as a future educational/expansion content pool.</x:v>
      </x:c>
      <x:c r="R840" s="231"/>
      <x:c r="S840" s="231"/>
      <x:c r="T840" s="231"/>
      <x:c r="U840" s="205"/>
    </x:row>
    <x:row r="841" s="202" customFormat="1" ht="38.25" customHeight="1">
      <x:c r="A841" s="231" t="str">
        <x:v>Biblical Events</x:v>
      </x:c>
      <x:c r="B841" s="231" t="str">
        <x:v>BE-094</x:v>
      </x:c>
      <x:c r="C841" s="231" t="str">
        <x:v>Council of Jerusalem</x:v>
      </x:c>
      <x:c r="D841" s="231" t="str">
        <x:v>Scripture</x:v>
      </x:c>
      <x:c r="E841" s="231" t="str">
        <x:v>Biblical Events — Shared Canon</x:v>
      </x:c>
      <x:c r="F841" s="231" t="str">
        <x:v>Event</x:v>
      </x:c>
      <x:c r="G841" s="231" t="str">
        <x:v>Apostolic leaders debate Gentile inclusion and circumcision, producing a landmark early-church decision.</x:v>
      </x:c>
      <x:c r="H841" s="231" t="n">
        <x:v>5</x:v>
      </x:c>
      <x:c r="I841" s="231" t="str">
        <x:v>5 — Foundational</x:v>
      </x:c>
      <x:c r="J841" s="231" t="str">
        <x:v>Exceptional</x:v>
      </x:c>
      <x:c r="K841" s="231" t="str">
        <x:v>Legendary</x:v>
      </x:c>
      <x:c r="L841" s="231" t="str">
        <x:v>Yes</x:v>
      </x:c>
      <x:c r="M841" s="231" t="str">
        <x:v>Acts 15:1–35 | Apostolic age | Shared canon</x:v>
      </x:c>
      <x:c r="N841" s="231" t="str">
        <x:v>Peter; James; Paul; Barnabas; Antioch; Jerusalem</x:v>
      </x:c>
      <x:c r="O841" s="231" t="str">
        <x:v>Idea</x:v>
      </x:c>
      <x:c r="P841" s="231"/>
      <x:c r="Q841" s="231" t="str">
        <x:v>Merged into the dedicated Councils &amp; Synods card for Council of Jerusalem to eliminate a duplicate active card identity.</x:v>
      </x:c>
      <x:c r="R841" s="231"/>
      <x:c r="S841" s="231"/>
      <x:c r="T841" s="231"/>
      <x:c r="U841" s="205"/>
    </x:row>
    <x:row r="842" s="202" customFormat="1" ht="38.25" customHeight="1">
      <x:c r="A842" s="231" t="str">
        <x:v>Biblical Items</x:v>
      </x:c>
      <x:c r="B842" s="231" t="str">
        <x:v>BI-007</x:v>
      </x:c>
      <x:c r="C842" s="231" t="str">
        <x:v>The Burning Bush</x:v>
      </x:c>
      <x:c r="D842" s="231" t="str">
        <x:v>Scripture</x:v>
      </x:c>
      <x:c r="E842" s="231" t="str">
        <x:v>Biblical Items — Shared Canon</x:v>
      </x:c>
      <x:c r="F842" s="231" t="str">
        <x:v>Natural Object</x:v>
      </x:c>
      <x:c r="G842" s="231" t="str">
        <x:v>The bush that burns without being consumed marks Moses' call and God's revelation of his name.</x:v>
      </x:c>
      <x:c r="H842" s="231" t="n">
        <x:v>5</x:v>
      </x:c>
      <x:c r="I842" s="231" t="str">
        <x:v>5 — Foundational</x:v>
      </x:c>
      <x:c r="J842" s="231" t="str">
        <x:v>Exceptional</x:v>
      </x:c>
      <x:c r="K842" s="231" t="str">
        <x:v>Extraordinary</x:v>
      </x:c>
      <x:c r="L842" s="231" t="str">
        <x:v>Yes</x:v>
      </x:c>
      <x:c r="M842" s="231" t="str">
        <x:v>Exodus 3:1–6 | Exodus period | Shared canon</x:v>
      </x:c>
      <x:c r="N842" s="231" t="str">
        <x:v>Moses; Mount Horeb; Call of Moses</x:v>
      </x:c>
      <x:c r="O842" s="231" t="str">
        <x:v>Idea</x:v>
      </x:c>
      <x:c r="P842" s="231"/>
      <x:c r="Q842" s="231" t="str">
        <x:v>Merged into the corresponding Biblical Events identity because the object and event cards would require essentially the same artwork.</x:v>
      </x:c>
      <x:c r="R842" s="231"/>
      <x:c r="S842" s="231"/>
      <x:c r="T842" s="231"/>
      <x:c r="U842" s="205"/>
    </x:row>
    <x:row r="843" s="202" customFormat="1" ht="38.25" customHeight="1">
      <x:c r="A843" s="231" t="str">
        <x:v>Biblical Items</x:v>
      </x:c>
      <x:c r="B843" s="231" t="str">
        <x:v>BI-012</x:v>
      </x:c>
      <x:c r="C843" s="231" t="str">
        <x:v>The Golden Calf</x:v>
      </x:c>
      <x:c r="D843" s="231" t="str">
        <x:v>Scripture</x:v>
      </x:c>
      <x:c r="E843" s="231" t="str">
        <x:v>Biblical Items — Shared Canon</x:v>
      </x:c>
      <x:c r="F843" s="231" t="str">
        <x:v>Cult Object</x:v>
      </x:c>
      <x:c r="G843" s="231" t="str">
        <x:v>The idol made at Sinai exposes Israel's covenant infidelity while Moses is on the mountain.</x:v>
      </x:c>
      <x:c r="H843" s="231" t="n">
        <x:v>5</x:v>
      </x:c>
      <x:c r="I843" s="231" t="str">
        <x:v>5 — Foundational</x:v>
      </x:c>
      <x:c r="J843" s="231" t="str">
        <x:v>Exceptional</x:v>
      </x:c>
      <x:c r="K843" s="231" t="str">
        <x:v>Extraordinary</x:v>
      </x:c>
      <x:c r="L843" s="231" t="str">
        <x:v>Yes</x:v>
      </x:c>
      <x:c r="M843" s="231" t="str">
        <x:v>Exodus 32 | Sinai / wilderness | Shared canon</x:v>
      </x:c>
      <x:c r="N843" s="231" t="str">
        <x:v>Aaron; Moses; Golden Calf Incident</x:v>
      </x:c>
      <x:c r="O843" s="231" t="str">
        <x:v>Idea</x:v>
      </x:c>
      <x:c r="P843" s="231"/>
      <x:c r="Q843" s="231" t="str">
        <x:v>Merged into the corresponding Biblical Events identity because the object and event cards would require essentially the same artwork.</x:v>
      </x:c>
      <x:c r="R843" s="231"/>
      <x:c r="S843" s="231"/>
      <x:c r="T843" s="231"/>
      <x:c r="U843" s="205"/>
    </x:row>
    <x:row r="844" s="202" customFormat="1" ht="38.25" customHeight="1">
      <x:c r="A844" s="231" t="str">
        <x:v>Biblical Items</x:v>
      </x:c>
      <x:c r="B844" s="231" t="str">
        <x:v>BI-024</x:v>
      </x:c>
      <x:c r="C844" s="231" t="str">
        <x:v>Bronze Serpent</x:v>
      </x:c>
      <x:c r="D844" s="231" t="str">
        <x:v>Scripture</x:v>
      </x:c>
      <x:c r="E844" s="231" t="str">
        <x:v>Biblical Items — Shared Canon</x:v>
      </x:c>
      <x:c r="F844" s="231" t="str">
        <x:v>Sacred / Memorial Object</x:v>
      </x:c>
      <x:c r="G844" s="231" t="str">
        <x:v>The bronze serpent raised in the wilderness becomes a sign through which bitten Israelites look and live.</x:v>
      </x:c>
      <x:c r="H844" s="231" t="n">
        <x:v>5</x:v>
      </x:c>
      <x:c r="I844" s="231" t="str">
        <x:v>5 — Foundational</x:v>
      </x:c>
      <x:c r="J844" s="231" t="str">
        <x:v>Exceptional</x:v>
      </x:c>
      <x:c r="K844" s="231" t="str">
        <x:v>Extraordinary</x:v>
      </x:c>
      <x:c r="L844" s="231" t="str">
        <x:v>Yes</x:v>
      </x:c>
      <x:c r="M844" s="231" t="str">
        <x:v>Numbers 21:4–9; 2 Kings 18:4; John 3:14–15 | Wilderness to monarchy | Shared canon</x:v>
      </x:c>
      <x:c r="N844" s="231" t="str">
        <x:v>Moses; Wilderness Serpents; Hezekiah</x:v>
      </x:c>
      <x:c r="O844" s="231" t="str">
        <x:v>Idea</x:v>
      </x:c>
      <x:c r="P844" s="231"/>
      <x:c r="Q844" s="231" t="str">
        <x:v>Merged into the corresponding Biblical Events identity because the object and event cards would require essentially the same artwork.</x:v>
      </x:c>
      <x:c r="R844" s="231"/>
      <x:c r="S844" s="231"/>
      <x:c r="T844" s="231"/>
      <x:c r="U844" s="205"/>
    </x:row>
    <x:row r="845" s="202" customFormat="1" ht="38.25" customHeight="1">
      <x:c r="A845" s="231" t="str">
        <x:v>Controversies &amp; Movements</x:v>
      </x:c>
      <x:c r="B845" s="231" t="str">
        <x:v>CM-004</x:v>
      </x:c>
      <x:c r="C845" s="231" t="str">
        <x:v>Novatian Schism</x:v>
      </x:c>
      <x:c r="D845" s="231" t="str">
        <x:v>Church History</x:v>
      </x:c>
      <x:c r="E845" s="231" t="str">
        <x:v>Controversies &amp; Movements — Christian History</x:v>
      </x:c>
      <x:c r="F845" s="231" t="str">
        <x:v>Disciplinary Schism</x:v>
      </x:c>
      <x:c r="G845" s="231" t="str">
        <x:v>After the Decian persecution, Novatian and his followers opposed restoring Christians who had lapsed, producing a long-lived rigorist schism.</x:v>
      </x:c>
      <x:c r="H845" s="231" t="n">
        <x:v>3</x:v>
      </x:c>
      <x:c r="I845" s="231" t="str">
        <x:v>3 — Significant</x:v>
      </x:c>
      <x:c r="J845" s="231" t="str">
        <x:v>High</x:v>
      </x:c>
      <x:c r="K845" s="231" t="str">
        <x:v>Uncommon</x:v>
      </x:c>
      <x:c r="L845" s="231" t="str">
        <x:v>No</x:v>
      </x:c>
      <x:c r="M845" s="231" t="str">
        <x:v>3rd–5th centuries | Early Christianity</x:v>
      </x:c>
      <x:c r="N845" s="231" t="str">
        <x:v>Decian Persecution; Lapsi; Cyprian; Repentance</x:v>
      </x:c>
      <x:c r="O845" s="231" t="str">
        <x:v>Idea</x:v>
      </x:c>
      <x:c r="P845" s="231"/>
      <x:c r="Q845" s="231" t="str">
        <x:v>Cut from the first-pass active set after production review: lower visual distinctiveness and comparatively high art-direction cost.</x:v>
      </x:c>
      <x:c r="R845" s="231" t="str">
        <x:v>https://en.wikisource.org/wiki/1911_Encyclop%C3%A6dia_Britannica/Novatianus</x:v>
      </x:c>
      <x:c r="S845" s="231"/>
      <x:c r="T845" s="231"/>
      <x:c r="U845" s="205"/>
    </x:row>
    <x:row r="846" s="202" customFormat="1" ht="38.25" customHeight="1">
      <x:c r="A846" s="231" t="str">
        <x:v>Controversies &amp; Movements</x:v>
      </x:c>
      <x:c r="B846" s="231" t="str">
        <x:v>CM-014</x:v>
      </x:c>
      <x:c r="C846" s="231" t="str">
        <x:v>Photian Controversy</x:v>
      </x:c>
      <x:c r="D846" s="231" t="str">
        <x:v>Church History</x:v>
      </x:c>
      <x:c r="E846" s="231" t="str">
        <x:v>Controversies &amp; Movements — Christian History</x:v>
      </x:c>
      <x:c r="F846" s="231" t="str">
        <x:v>Ecclesial Controversy</x:v>
      </x:c>
      <x:c r="G846" s="231" t="str">
        <x:v>Conflict surrounding Patriarch Photios involved jurisdiction, papal authority, Bulgaria, creed language, and rival councils in Constantinople.</x:v>
      </x:c>
      <x:c r="H846" s="231" t="n">
        <x:v>3</x:v>
      </x:c>
      <x:c r="I846" s="231" t="str">
        <x:v>3 — Significant</x:v>
      </x:c>
      <x:c r="J846" s="231" t="str">
        <x:v>High</x:v>
      </x:c>
      <x:c r="K846" s="231" t="str">
        <x:v>Uncommon</x:v>
      </x:c>
      <x:c r="L846" s="231" t="str">
        <x:v>No</x:v>
      </x:c>
      <x:c r="M846" s="231" t="str">
        <x:v>9th century | Byzantine and Latin Christianity</x:v>
      </x:c>
      <x:c r="N846" s="231" t="str">
        <x:v>Photios; Filioque; Constantinople 869–870; Constantinople 879–880</x:v>
      </x:c>
      <x:c r="O846" s="231" t="str">
        <x:v>Idea</x:v>
      </x:c>
      <x:c r="P846" s="231"/>
      <x:c r="Q846" s="231" t="str">
        <x:v>Cut from the first-pass active set after production review: lower visual distinctiveness and comparatively high art-direction cost.</x:v>
      </x:c>
      <x:c r="R846" s="231" t="str">
        <x:v>https://www.newadvent.org/cathen/04312b.htm</x:v>
      </x:c>
      <x:c r="S846" s="231"/>
      <x:c r="T846" s="231"/>
      <x:c r="U846" s="205"/>
    </x:row>
    <x:row r="847" s="202" customFormat="1" ht="38.25" customHeight="1">
      <x:c r="A847" s="231" t="str">
        <x:v>Traditions &amp; Practices</x:v>
      </x:c>
      <x:c r="B847" s="231" t="str">
        <x:v>TP-002</x:v>
      </x:c>
      <x:c r="C847" s="231" t="str">
        <x:v>The Lord's Day</x:v>
      </x:c>
      <x:c r="D847" s="231" t="str">
        <x:v>Christian Practice</x:v>
      </x:c>
      <x:c r="E847" s="231" t="str">
        <x:v>Traditions &amp; Practices — Christian Life</x:v>
      </x:c>
      <x:c r="F847" s="231" t="str">
        <x:v>Sacred Time</x:v>
      </x:c>
      <x:c r="G847" s="231" t="str">
        <x:v>Sunday is treated across historic Christianity as the principal weekly day of Christian assembly in remembrance of Christ's resurrection.</x:v>
      </x:c>
      <x:c r="H847" s="231" t="n">
        <x:v>5</x:v>
      </x:c>
      <x:c r="I847" s="231" t="str">
        <x:v>5 — Foundational</x:v>
      </x:c>
      <x:c r="J847" s="231" t="str">
        <x:v>Exceptional</x:v>
      </x:c>
      <x:c r="K847" s="231" t="str">
        <x:v>Extraordinary</x:v>
      </x:c>
      <x:c r="L847" s="231" t="str">
        <x:v>Maybe</x:v>
      </x:c>
      <x:c r="M847" s="231" t="str">
        <x:v>Apostolic age onward | Broad Christian practice</x:v>
      </x:c>
      <x:c r="N847" s="231" t="str">
        <x:v>Resurrection; Sunday Worship; Pascha</x:v>
      </x:c>
      <x:c r="O847" s="231" t="str">
        <x:v>Idea</x:v>
      </x:c>
      <x:c r="P847" s="231"/>
      <x:c r="Q847" s="231" t="str">
        <x:v>Deferred while rebalancing Traditions &amp; Practices toward more explicitly Catholic and Orthodox practices and reducing overlapping generic worship concepts.</x:v>
      </x:c>
      <x:c r="R847" s="231" t="str">
        <x:v>https://www.biblegateway.com/</x:v>
      </x:c>
      <x:c r="S847" s="231"/>
      <x:c r="T847" s="231"/>
      <x:c r="U847" s="205"/>
    </x:row>
    <x:row r="848" s="202" customFormat="1" ht="38.25" customHeight="1">
      <x:c r="A848" s="231" t="str">
        <x:v>Traditions &amp; Practices</x:v>
      </x:c>
      <x:c r="B848" s="231" t="str">
        <x:v>TP-018</x:v>
      </x:c>
      <x:c r="C848" s="231" t="str">
        <x:v>Offering / Collection</x:v>
      </x:c>
      <x:c r="D848" s="231" t="str">
        <x:v>Christian Practice</x:v>
      </x:c>
      <x:c r="E848" s="231" t="str">
        <x:v>Traditions &amp; Practices — Christian Life</x:v>
      </x:c>
      <x:c r="F848" s="231" t="str">
        <x:v>Stewardship Practice</x:v>
      </x:c>
      <x:c r="G848" s="231" t="str">
        <x:v>Money or goods are collected for ministry, mission, church needs, and care of the poor.</x:v>
      </x:c>
      <x:c r="H848" s="231" t="n">
        <x:v>4</x:v>
      </x:c>
      <x:c r="I848" s="231" t="str">
        <x:v>4 — Major</x:v>
      </x:c>
      <x:c r="J848" s="231" t="str">
        <x:v>High</x:v>
      </x:c>
      <x:c r="K848" s="231" t="str">
        <x:v>Rare</x:v>
      </x:c>
      <x:c r="L848" s="231" t="str">
        <x:v>No</x:v>
      </x:c>
      <x:c r="M848" s="231" t="str">
        <x:v>Apostolic age onward | Broad Christian practice</x:v>
      </x:c>
      <x:c r="N848" s="231" t="str">
        <x:v>Almsgiving; Stewardship; Care for the Poor</x:v>
      </x:c>
      <x:c r="O848" s="231" t="str">
        <x:v>Idea</x:v>
      </x:c>
      <x:c r="P848" s="231"/>
      <x:c r="Q848" s="231" t="str">
        <x:v>Deferred while rebalancing Traditions &amp; Practices toward more explicitly Catholic and Orthodox practices and reducing overlapping generic worship concepts.</x:v>
      </x:c>
      <x:c r="R848" s="231" t="str">
        <x:v>https://www.crcna.org/resources/church-resources/liturgical-forms/lords-supper/lords-supper-1994</x:v>
      </x:c>
      <x:c r="S848" s="231"/>
      <x:c r="T848" s="231"/>
      <x:c r="U848" s="205"/>
    </x:row>
    <x:row r="849" s="202" customFormat="1" ht="38.25" customHeight="1">
      <x:c r="A849" s="231" t="str">
        <x:v>Traditions &amp; Practices</x:v>
      </x:c>
      <x:c r="B849" s="231" t="str">
        <x:v>TP-019</x:v>
      </x:c>
      <x:c r="C849" s="231" t="str">
        <x:v>Laying on of Hands</x:v>
      </x:c>
      <x:c r="D849" s="231" t="str">
        <x:v>Christian Practice</x:v>
      </x:c>
      <x:c r="E849" s="231" t="str">
        <x:v>Traditions &amp; Practices — Christian Life</x:v>
      </x:c>
      <x:c r="F849" s="231" t="str">
        <x:v>Ritual Practice</x:v>
      </x:c>
      <x:c r="G849" s="231" t="str">
        <x:v>Hands are laid on people in contexts such as blessing, prayer, ordination, confirmation, healing, and commissioning.</x:v>
      </x:c>
      <x:c r="H849" s="231" t="n">
        <x:v>4</x:v>
      </x:c>
      <x:c r="I849" s="231" t="str">
        <x:v>4 — Major</x:v>
      </x:c>
      <x:c r="J849" s="231" t="str">
        <x:v>Exceptional</x:v>
      </x:c>
      <x:c r="K849" s="231" t="str">
        <x:v>Rare</x:v>
      </x:c>
      <x:c r="L849" s="231" t="str">
        <x:v>Maybe</x:v>
      </x:c>
      <x:c r="M849" s="231" t="str">
        <x:v>Apostolic age onward | Broad Christian practice</x:v>
      </x:c>
      <x:c r="N849" s="231" t="str">
        <x:v>Ordination; Healing Prayer; Confirmation</x:v>
      </x:c>
      <x:c r="O849" s="231" t="str">
        <x:v>Idea</x:v>
      </x:c>
      <x:c r="P849" s="231"/>
      <x:c r="Q849" s="231" t="str">
        <x:v>Deferred while rebalancing Traditions &amp; Practices toward more explicitly Catholic and Orthodox practices and reducing overlapping generic worship concepts.</x:v>
      </x:c>
      <x:c r="R849" s="231" t="str">
        <x:v>https://www.biblegateway.com/</x:v>
      </x:c>
      <x:c r="S849" s="231"/>
      <x:c r="T849" s="231"/>
      <x:c r="U849" s="205"/>
    </x:row>
    <x:row r="850" s="202" customFormat="1" ht="38.25" customHeight="1">
      <x:c r="A850" s="231" t="str">
        <x:v>Traditions &amp; Practices</x:v>
      </x:c>
      <x:c r="B850" s="231" t="str">
        <x:v>TP-020</x:v>
      </x:c>
      <x:c r="C850" s="231" t="str">
        <x:v>Prayer for the Sick</x:v>
      </x:c>
      <x:c r="D850" s="231" t="str">
        <x:v>Christian Practice</x:v>
      </x:c>
      <x:c r="E850" s="231" t="str">
        <x:v>Traditions &amp; Practices — Christian Life</x:v>
      </x:c>
      <x:c r="F850" s="231" t="str">
        <x:v>Pastoral Practice</x:v>
      </x:c>
      <x:c r="G850" s="231" t="str">
        <x:v>Christians pray for those who are ill, often with pastoral visitation and sometimes anointing with oil.</x:v>
      </x:c>
      <x:c r="H850" s="231" t="n">
        <x:v>4</x:v>
      </x:c>
      <x:c r="I850" s="231" t="str">
        <x:v>4 — Major</x:v>
      </x:c>
      <x:c r="J850" s="231" t="str">
        <x:v>High</x:v>
      </x:c>
      <x:c r="K850" s="231" t="str">
        <x:v>Rare</x:v>
      </x:c>
      <x:c r="L850" s="231" t="str">
        <x:v>No</x:v>
      </x:c>
      <x:c r="M850" s="231" t="str">
        <x:v>Apostolic age onward | Broad Christian practice</x:v>
      </x:c>
      <x:c r="N850" s="231" t="str">
        <x:v>Anointing of the Sick; Divine Healing; Pastoral Care</x:v>
      </x:c>
      <x:c r="O850" s="231" t="str">
        <x:v>Idea</x:v>
      </x:c>
      <x:c r="P850" s="231"/>
      <x:c r="Q850" s="231" t="str">
        <x:v>Deferred while rebalancing Traditions &amp; Practices toward more explicitly Catholic and Orthodox practices and reducing overlapping generic worship concepts.</x:v>
      </x:c>
      <x:c r="R850" s="231" t="str">
        <x:v>https://ag.org/en/Beliefs/Our-Core-Doctrines/Divine-Healing</x:v>
      </x:c>
      <x:c r="S850" s="231"/>
      <x:c r="T850" s="231"/>
      <x:c r="U850" s="205"/>
    </x:row>
    <x:row r="851" s="202" customFormat="1" ht="38.25" customHeight="1">
      <x:c r="A851" s="231" t="str">
        <x:v>Traditions &amp; Practices</x:v>
      </x:c>
      <x:c r="B851" s="231" t="str">
        <x:v>TP-030</x:v>
      </x:c>
      <x:c r="C851" s="231" t="str">
        <x:v>Morning Prayer</x:v>
      </x:c>
      <x:c r="D851" s="231" t="str">
        <x:v>Christian Practice</x:v>
      </x:c>
      <x:c r="E851" s="231" t="str">
        <x:v>Traditions &amp; Practices — Christian Life</x:v>
      </x:c>
      <x:c r="F851" s="231" t="str">
        <x:v>Daily Office</x:v>
      </x:c>
      <x:c r="G851" s="231" t="str">
        <x:v>Morning prayer begins the day with Scripture, psalmody, praise, and intercession.</x:v>
      </x:c>
      <x:c r="H851" s="231" t="n">
        <x:v>3</x:v>
      </x:c>
      <x:c r="I851" s="231" t="str">
        <x:v>3 — Significant</x:v>
      </x:c>
      <x:c r="J851" s="231" t="str">
        <x:v>High</x:v>
      </x:c>
      <x:c r="K851" s="231" t="str">
        <x:v>Uncommon</x:v>
      </x:c>
      <x:c r="L851" s="231" t="str">
        <x:v>No</x:v>
      </x:c>
      <x:c r="M851" s="231" t="str">
        <x:v>Ancient Church onward | Anglican, Orthodox, Catholic and other traditions</x:v>
      </x:c>
      <x:c r="N851" s="231" t="str">
        <x:v>Daily Prayer; Matins; Lauds</x:v>
      </x:c>
      <x:c r="O851" s="231" t="str">
        <x:v>Idea</x:v>
      </x:c>
      <x:c r="P851" s="231"/>
      <x:c r="Q851" s="231" t="str">
        <x:v>Deferred while rebalancing Traditions &amp; Practices toward more explicitly Catholic and Orthodox practices and reducing overlapping generic worship concepts.</x:v>
      </x:c>
      <x:c r="R851" s="231" t="str">
        <x:v>https://www.churchofengland.org/prayer-and-worship/worship-texts-and-resources/common-worship/daily-prayer/morning-and-evening</x:v>
      </x:c>
      <x:c r="S851" s="231"/>
      <x:c r="T851" s="231"/>
      <x:c r="U851" s="205"/>
    </x:row>
    <x:row r="852" s="202" customFormat="1" ht="38.25" customHeight="1">
      <x:c r="A852" s="231" t="str">
        <x:v>Traditions &amp; Practices</x:v>
      </x:c>
      <x:c r="B852" s="231" t="str">
        <x:v>TP-034</x:v>
      </x:c>
      <x:c r="C852" s="231" t="str">
        <x:v>Small-Group Fellowship</x:v>
      </x:c>
      <x:c r="D852" s="231" t="str">
        <x:v>Christian Practice</x:v>
      </x:c>
      <x:c r="E852" s="231" t="str">
        <x:v>Traditions &amp; Practices — Christian Life</x:v>
      </x:c>
      <x:c r="F852" s="231" t="str">
        <x:v>Community Practice</x:v>
      </x:c>
      <x:c r="G852" s="231" t="str">
        <x:v>Christians meet in smaller groups for prayer, Scripture, accountability, mutual care, and discipleship.</x:v>
      </x:c>
      <x:c r="H852" s="231" t="n">
        <x:v>4</x:v>
      </x:c>
      <x:c r="I852" s="231" t="str">
        <x:v>4 — Major</x:v>
      </x:c>
      <x:c r="J852" s="231" t="str">
        <x:v>High</x:v>
      </x:c>
      <x:c r="K852" s="231" t="str">
        <x:v>Rare</x:v>
      </x:c>
      <x:c r="L852" s="231" t="str">
        <x:v>No</x:v>
      </x:c>
      <x:c r="M852" s="231" t="str">
        <x:v>Apostolic age onward | Broad Christian and especially Protestant practice</x:v>
      </x:c>
      <x:c r="N852" s="231" t="str">
        <x:v>Christian Fellowship; Class Meeting; Bible Study</x:v>
      </x:c>
      <x:c r="O852" s="231" t="str">
        <x:v>Idea</x:v>
      </x:c>
      <x:c r="P852" s="231"/>
      <x:c r="Q852" s="231" t="str">
        <x:v>Deferred while rebalancing Traditions &amp; Practices toward more explicitly Catholic and Orthodox practices and reducing overlapping generic worship concepts.</x:v>
      </x:c>
      <x:c r="R852" s="231" t="str">
        <x:v>https://www.umc.org/en/content/ask-the-umc-what-methods-might-methodists-use</x:v>
      </x:c>
      <x:c r="S852" s="231"/>
      <x:c r="T852" s="231"/>
      <x:c r="U852" s="205"/>
    </x:row>
    <x:row r="853" s="202" customFormat="1" ht="38.25" customHeight="1">
      <x:c r="A853" s="231" t="str">
        <x:v>Traditions &amp; Practices</x:v>
      </x:c>
      <x:c r="B853" s="231" t="str">
        <x:v>TP-035</x:v>
      </x:c>
      <x:c r="C853" s="231" t="str">
        <x:v>Testimony</x:v>
      </x:c>
      <x:c r="D853" s="231" t="str">
        <x:v>Christian Practice</x:v>
      </x:c>
      <x:c r="E853" s="231" t="str">
        <x:v>Traditions &amp; Practices — Christian Life</x:v>
      </x:c>
      <x:c r="F853" s="231" t="str">
        <x:v>Community Practice</x:v>
      </x:c>
      <x:c r="G853" s="231" t="str">
        <x:v>Believers publicly recount God's work in their lives as encouragement, witness, and communal memory.</x:v>
      </x:c>
      <x:c r="H853" s="231" t="n">
        <x:v>3</x:v>
      </x:c>
      <x:c r="I853" s="231" t="str">
        <x:v>3 — Significant</x:v>
      </x:c>
      <x:c r="J853" s="231" t="str">
        <x:v>Exceptional</x:v>
      </x:c>
      <x:c r="K853" s="231" t="str">
        <x:v>Uncommon</x:v>
      </x:c>
      <x:c r="L853" s="231" t="str">
        <x:v>No</x:v>
      </x:c>
      <x:c r="M853" s="231" t="str">
        <x:v>Ancient and revival traditions | Especially evangelical, Methodist, Baptist and Pentecostal</x:v>
      </x:c>
      <x:c r="N853" s="231" t="str">
        <x:v>Conversion; Revival; Evangelism</x:v>
      </x:c>
      <x:c r="O853" s="231" t="str">
        <x:v>Idea</x:v>
      </x:c>
      <x:c r="P853" s="231"/>
      <x:c r="Q853" s="231" t="str">
        <x:v>Cut from the first-pass active set after production review: comparatively weak visual distinctiveness.</x:v>
      </x:c>
      <x:c r="R853" s="231" t="str">
        <x:v>https://www.umc.org/en/content/methodist-history-the-what-and-why-of-love-feasts</x:v>
      </x:c>
      <x:c r="S853" s="231"/>
      <x:c r="T853" s="231"/>
      <x:c r="U853" s="205"/>
    </x:row>
    <x:row r="854" s="202" customFormat="1" ht="38.25" customHeight="1">
      <x:c r="A854" s="231" t="str">
        <x:v>Traditions &amp; Practices</x:v>
      </x:c>
      <x:c r="B854" s="231" t="str">
        <x:v>TP-080</x:v>
      </x:c>
      <x:c r="C854" s="231" t="str">
        <x:v>Collects</x:v>
      </x:c>
      <x:c r="D854" s="231" t="str">
        <x:v>Christian Practice</x:v>
      </x:c>
      <x:c r="E854" s="231" t="str">
        <x:v>Traditions &amp; Practices — Christian Life</x:v>
      </x:c>
      <x:c r="F854" s="231" t="str">
        <x:v>Prayer Tradition</x:v>
      </x:c>
      <x:c r="G854" s="231" t="str">
        <x:v>Short structured prayers gather the theme of a day or feast and became especially characteristic of Anglican liturgical spirituality.</x:v>
      </x:c>
      <x:c r="H854" s="231" t="n">
        <x:v>3</x:v>
      </x:c>
      <x:c r="I854" s="231" t="str">
        <x:v>3 — Significant</x:v>
      </x:c>
      <x:c r="J854" s="231" t="str">
        <x:v>High</x:v>
      </x:c>
      <x:c r="K854" s="231" t="str">
        <x:v>Uncommon</x:v>
      </x:c>
      <x:c r="L854" s="231" t="str">
        <x:v>No</x:v>
      </x:c>
      <x:c r="M854" s="231" t="str">
        <x:v>Ancient forms; strongly Prayer Book shaped | Anglican and wider liturgical Christianity</x:v>
      </x:c>
      <x:c r="N854" s="231" t="str">
        <x:v>Book of Common Prayer; Christian Year; Daily Office</x:v>
      </x:c>
      <x:c r="O854" s="231" t="str">
        <x:v>Idea</x:v>
      </x:c>
      <x:c r="P854" s="231"/>
      <x:c r="Q854" s="231" t="str">
        <x:v>Deferred while rebalancing Traditions &amp; Practices toward more explicitly Catholic and Orthodox practices and reducing overlapping generic worship concepts.</x:v>
      </x:c>
      <x:c r="R854" s="231" t="str">
        <x:v>https://www.churchofengland.org/prayer-and-worship/worship-texts-and-resources/book-common-prayer</x:v>
      </x:c>
      <x:c r="S854" s="231"/>
      <x:c r="T854" s="231"/>
      <x:c r="U854" s="205"/>
    </x:row>
    <x:row r="855" s="202" customFormat="1" ht="38.25" customHeight="1">
      <x:c r="A855" s="231" t="str">
        <x:v>Traditions &amp; Practices</x:v>
      </x:c>
      <x:c r="B855" s="231" t="str">
        <x:v>TP-081</x:v>
      </x:c>
      <x:c r="C855" s="231" t="str">
        <x:v>Anglican Chant</x:v>
      </x:c>
      <x:c r="D855" s="231" t="str">
        <x:v>Christian Practice</x:v>
      </x:c>
      <x:c r="E855" s="231" t="str">
        <x:v>Traditions &amp; Practices — Christian Life</x:v>
      </x:c>
      <x:c r="F855" s="231" t="str">
        <x:v>Music Practice</x:v>
      </x:c>
      <x:c r="G855" s="231" t="str">
        <x:v>Psalms and canticles are sung to harmonized chant formulas that became a distinctive sound of Anglican cathedral and parish worship.</x:v>
      </x:c>
      <x:c r="H855" s="231" t="n">
        <x:v>3</x:v>
      </x:c>
      <x:c r="I855" s="231" t="str">
        <x:v>3 — Significant</x:v>
      </x:c>
      <x:c r="J855" s="231" t="str">
        <x:v>Exceptional</x:v>
      </x:c>
      <x:c r="K855" s="231" t="str">
        <x:v>Uncommon</x:v>
      </x:c>
      <x:c r="L855" s="231" t="str">
        <x:v>No</x:v>
      </x:c>
      <x:c r="M855" s="231" t="str">
        <x:v>17th century onward | Anglican</x:v>
      </x:c>
      <x:c r="N855" s="231" t="str">
        <x:v>Psalmody; Evensong; Cathedral Choir</x:v>
      </x:c>
      <x:c r="O855" s="231" t="str">
        <x:v>Idea</x:v>
      </x:c>
      <x:c r="P855" s="231"/>
      <x:c r="Q855" s="231" t="str">
        <x:v>Deferred while rebalancing Traditions &amp; Practices toward more explicitly Catholic and Orthodox practices and reducing overlapping generic worship concepts.</x:v>
      </x:c>
      <x:c r="R855" s="231" t="str">
        <x:v>https://www.churchofengland.org/prayer-and-worship/worship-texts-and-resources/book-common-prayer</x:v>
      </x:c>
      <x:c r="S855" s="231"/>
      <x:c r="T855" s="231"/>
      <x:c r="U855" s="205"/>
    </x:row>
    <x:row r="856" s="202" customFormat="1" ht="38.25" customHeight="1">
      <x:c r="A856" s="231" t="str">
        <x:v>Traditions &amp; Practices</x:v>
      </x:c>
      <x:c r="B856" s="231" t="str">
        <x:v>TP-082</x:v>
      </x:c>
      <x:c r="C856" s="231" t="str">
        <x:v>Lessons and Carols</x:v>
      </x:c>
      <x:c r="D856" s="231" t="str">
        <x:v>Christian Practice</x:v>
      </x:c>
      <x:c r="E856" s="231" t="str">
        <x:v>Traditions &amp; Practices — Christian Life</x:v>
      </x:c>
      <x:c r="F856" s="231" t="str">
        <x:v>Seasonal Service</x:v>
      </x:c>
      <x:c r="G856" s="231" t="str">
        <x:v>A sequence of Scripture readings and carols retells salvation history, especially in Advent and Christmas worship.</x:v>
      </x:c>
      <x:c r="H856" s="231" t="n">
        <x:v>3</x:v>
      </x:c>
      <x:c r="I856" s="231" t="str">
        <x:v>3 — Significant</x:v>
      </x:c>
      <x:c r="J856" s="231" t="str">
        <x:v>Exceptional</x:v>
      </x:c>
      <x:c r="K856" s="231" t="str">
        <x:v>Uncommon</x:v>
      </x:c>
      <x:c r="L856" s="231" t="str">
        <x:v>No</x:v>
      </x:c>
      <x:c r="M856" s="231" t="str">
        <x:v>Late 19th–20th century development | Anglican; widely ecumenical adoption</x:v>
      </x:c>
      <x:c r="N856" s="231" t="str">
        <x:v>Christmas; Scripture Reading; Hymn Singing</x:v>
      </x:c>
      <x:c r="O856" s="231" t="str">
        <x:v>Idea</x:v>
      </x:c>
      <x:c r="P856" s="231"/>
      <x:c r="Q856" s="231" t="str">
        <x:v>Deferred while rebalancing Traditions &amp; Practices toward more explicitly Catholic and Orthodox practices and reducing overlapping generic worship concepts.</x:v>
      </x:c>
      <x:c r="R856" s="231" t="str">
        <x:v>https://www.churchofengland.org/prayer-and-worship/worship-texts-and-resources/common-worship</x:v>
      </x:c>
      <x:c r="S856" s="231"/>
      <x:c r="T856" s="231"/>
      <x:c r="U856" s="205"/>
    </x:row>
    <x:row r="857" s="202" customFormat="1" ht="38.25" customHeight="1">
      <x:c r="A857" s="231" t="str">
        <x:v>Traditions &amp; Practices</x:v>
      </x:c>
      <x:c r="B857" s="231" t="str">
        <x:v>TP-083</x:v>
      </x:c>
      <x:c r="C857" s="231" t="str">
        <x:v>Renewal of Baptismal Vows</x:v>
      </x:c>
      <x:c r="D857" s="231" t="str">
        <x:v>Christian Practice</x:v>
      </x:c>
      <x:c r="E857" s="231" t="str">
        <x:v>Traditions &amp; Practices — Christian Life</x:v>
      </x:c>
      <x:c r="F857" s="231" t="str">
        <x:v>Initiation / Renewal Practice</x:v>
      </x:c>
      <x:c r="G857" s="231" t="str">
        <x:v>Anglican liturgies provide occasions for Christians to reaffirm baptismal faith and commitments.</x:v>
      </x:c>
      <x:c r="H857" s="231" t="n">
        <x:v>3</x:v>
      </x:c>
      <x:c r="I857" s="231" t="str">
        <x:v>3 — Significant</x:v>
      </x:c>
      <x:c r="J857" s="231" t="str">
        <x:v>High</x:v>
      </x:c>
      <x:c r="K857" s="231" t="str">
        <x:v>Uncommon</x:v>
      </x:c>
      <x:c r="L857" s="231" t="str">
        <x:v>No</x:v>
      </x:c>
      <x:c r="M857" s="231" t="str">
        <x:v>Modern Anglican liturgical practice | Anglican</x:v>
      </x:c>
      <x:c r="N857" s="231" t="str">
        <x:v>Baptismal Vows; Easter; Confirmation</x:v>
      </x:c>
      <x:c r="O857" s="231" t="str">
        <x:v>Idea</x:v>
      </x:c>
      <x:c r="P857" s="231"/>
      <x:c r="Q857" s="231" t="str">
        <x:v>Deferred while rebalancing Traditions &amp; Practices toward more explicitly Catholic and Orthodox practices and reducing overlapping generic worship concepts.</x:v>
      </x:c>
      <x:c r="R857" s="231" t="str">
        <x:v>https://www.churchofengland.org/prayer-and-worship/worship-texts-and-resources/common-worship</x:v>
      </x:c>
      <x:c r="S857" s="231"/>
      <x:c r="T857" s="231"/>
      <x:c r="U857" s="205"/>
    </x:row>
    <x:row r="858" s="202" customFormat="1" ht="38.25" customHeight="1">
      <x:c r="A858" s="231" t="str">
        <x:v>Traditions &amp; Practices</x:v>
      </x:c>
      <x:c r="B858" s="231" t="str">
        <x:v>TP-089</x:v>
      </x:c>
      <x:c r="C858" s="231" t="str">
        <x:v>The Reformed Call to Worship and Benediction</x:v>
      </x:c>
      <x:c r="D858" s="231" t="str">
        <x:v>Christian Practice</x:v>
      </x:c>
      <x:c r="E858" s="231" t="str">
        <x:v>Traditions &amp; Practices — Christian Life</x:v>
      </x:c>
      <x:c r="F858" s="231" t="str">
        <x:v>Liturgical Pattern</x:v>
      </x:c>
      <x:c r="G858" s="231" t="str">
        <x:v>Reformed services often emphasize God initiating worship through a scriptural call and sending the people with a biblical blessing.</x:v>
      </x:c>
      <x:c r="H858" s="231" t="n">
        <x:v>3</x:v>
      </x:c>
      <x:c r="I858" s="231" t="str">
        <x:v>3 — Significant</x:v>
      </x:c>
      <x:c r="J858" s="231" t="str">
        <x:v>High</x:v>
      </x:c>
      <x:c r="K858" s="231" t="str">
        <x:v>Uncommon</x:v>
      </x:c>
      <x:c r="L858" s="231" t="str">
        <x:v>No</x:v>
      </x:c>
      <x:c r="M858" s="231" t="str">
        <x:v>Reformation onward | Reformed</x:v>
      </x:c>
      <x:c r="N858" s="231" t="str">
        <x:v>Scripture; Benediction; Public Worship</x:v>
      </x:c>
      <x:c r="O858" s="231" t="str">
        <x:v>Idea</x:v>
      </x:c>
      <x:c r="P858" s="231"/>
      <x:c r="Q858" s="231" t="str">
        <x:v>Deferred while rebalancing Traditions &amp; Practices toward more explicitly Catholic and Orthodox practices and reducing overlapping generic worship concepts.</x:v>
      </x:c>
      <x:c r="R858" s="231" t="str">
        <x:v>https://www.crcna.org/resources/church-resources/liturgical-forms/lords-supper/lords-supper-1994</x:v>
      </x:c>
      <x:c r="S858" s="231"/>
      <x:c r="T858" s="231"/>
      <x:c r="U858" s="205"/>
    </x:row>
    <x:row r="859" s="202" customFormat="1" ht="38.25" customHeight="1">
      <x:c r="A859" s="231" t="str">
        <x:v>Traditions &amp; Practices</x:v>
      </x:c>
      <x:c r="B859" s="231" t="str">
        <x:v>TP-090</x:v>
      </x:c>
      <x:c r="C859" s="231" t="str">
        <x:v>Catechism Preaching / Catechetical Instruction</x:v>
      </x:c>
      <x:c r="D859" s="231" t="str">
        <x:v>Christian Practice</x:v>
      </x:c>
      <x:c r="E859" s="231" t="str">
        <x:v>Traditions &amp; Practices — Christian Life</x:v>
      </x:c>
      <x:c r="F859" s="231" t="str">
        <x:v>Formation Practice</x:v>
      </x:c>
      <x:c r="G859" s="231" t="str">
        <x:v>Lutheran and Reformed churches have long used catechisms in preaching, classes, household instruction, and preparation for Communion or profession of faith.</x:v>
      </x:c>
      <x:c r="H859" s="231" t="n">
        <x:v>3</x:v>
      </x:c>
      <x:c r="I859" s="231" t="str">
        <x:v>3 — Significant</x:v>
      </x:c>
      <x:c r="J859" s="231" t="str">
        <x:v>High</x:v>
      </x:c>
      <x:c r="K859" s="231" t="str">
        <x:v>Uncommon</x:v>
      </x:c>
      <x:c r="L859" s="231" t="str">
        <x:v>No</x:v>
      </x:c>
      <x:c r="M859" s="231" t="str">
        <x:v>Reformation onward | Lutheran and Reformed</x:v>
      </x:c>
      <x:c r="N859" s="231" t="str">
        <x:v>Heidelberg Catechism; Small Catechism; Christian Education</x:v>
      </x:c>
      <x:c r="O859" s="231" t="str">
        <x:v>Idea</x:v>
      </x:c>
      <x:c r="P859" s="231"/>
      <x:c r="Q859" s="231" t="str">
        <x:v>Cut from the first-pass active set after production review: comparatively weak visual distinctiveness.</x:v>
      </x:c>
      <x:c r="R859" s="231" t="str">
        <x:v>https://www.crcna.org/resources/church-resources/liturgical-forms/lords-supper/lords-supper-1994</x:v>
      </x:c>
      <x:c r="S859" s="231"/>
      <x:c r="T859" s="231"/>
      <x:c r="U859" s="205"/>
    </x:row>
    <x:row r="860" s="202" customFormat="1" ht="38.25" customHeight="1">
      <x:c r="A860" s="231" t="str">
        <x:v>Traditions &amp; Practices</x:v>
      </x:c>
      <x:c r="B860" s="231" t="str">
        <x:v>TP-092</x:v>
      </x:c>
      <x:c r="C860" s="231" t="str">
        <x:v>Methodist Love Feast</x:v>
      </x:c>
      <x:c r="D860" s="231" t="str">
        <x:v>Christian Practice</x:v>
      </x:c>
      <x:c r="E860" s="231" t="str">
        <x:v>Traditions &amp; Practices — Christian Life</x:v>
      </x:c>
      <x:c r="F860" s="231" t="str">
        <x:v>Community Practice</x:v>
      </x:c>
      <x:c r="G860" s="231" t="str">
        <x:v>A non-Eucharistic gathering of testimony, prayer, simple food and drink, song, and fellowship strengthened early Methodist societies.</x:v>
      </x:c>
      <x:c r="H860" s="231" t="n">
        <x:v>3</x:v>
      </x:c>
      <x:c r="I860" s="231" t="str">
        <x:v>3 — Significant</x:v>
      </x:c>
      <x:c r="J860" s="231" t="str">
        <x:v>Exceptional</x:v>
      </x:c>
      <x:c r="K860" s="231" t="str">
        <x:v>Uncommon</x:v>
      </x:c>
      <x:c r="L860" s="231" t="str">
        <x:v>No</x:v>
      </x:c>
      <x:c r="M860" s="231" t="str">
        <x:v>18th century onward | Methodist / Wesleyan</x:v>
      </x:c>
      <x:c r="N860" s="231" t="str">
        <x:v>John Wesley; Testimony; Fellowship; Moravians</x:v>
      </x:c>
      <x:c r="O860" s="231" t="str">
        <x:v>Idea</x:v>
      </x:c>
      <x:c r="P860" s="231"/>
      <x:c r="Q860" s="231" t="str">
        <x:v>Cut from the first-pass active set after production review: comparatively weak visual distinctiveness.</x:v>
      </x:c>
      <x:c r="R860" s="231" t="str">
        <x:v>https://www.umc.org/en/content/methodist-history-the-what-and-why-of-love-feasts</x:v>
      </x:c>
      <x:c r="S860" s="231"/>
      <x:c r="T860" s="231"/>
      <x:c r="U860" s="205"/>
    </x:row>
    <x:row r="861" s="202" customFormat="1" ht="38.25" customHeight="1">
      <x:c r="A861" s="231" t="str">
        <x:v>Traditions &amp; Practices</x:v>
      </x:c>
      <x:c r="B861" s="231" t="str">
        <x:v>TP-095</x:v>
      </x:c>
      <x:c r="C861" s="231" t="str">
        <x:v>Expository Preaching</x:v>
      </x:c>
      <x:c r="D861" s="231" t="str">
        <x:v>Christian Practice</x:v>
      </x:c>
      <x:c r="E861" s="231" t="str">
        <x:v>Traditions &amp; Practices — Christian Life</x:v>
      </x:c>
      <x:c r="F861" s="231" t="str">
        <x:v>Preaching Tradition</x:v>
      </x:c>
      <x:c r="G861" s="231" t="str">
        <x:v>A sermon works through a biblical text in sequence with sustained attention to its meaning, structure, and application.</x:v>
      </x:c>
      <x:c r="H861" s="231" t="n">
        <x:v>3</x:v>
      </x:c>
      <x:c r="I861" s="231" t="str">
        <x:v>3 — Significant</x:v>
      </x:c>
      <x:c r="J861" s="231" t="str">
        <x:v>High</x:v>
      </x:c>
      <x:c r="K861" s="231" t="str">
        <x:v>Uncommon</x:v>
      </x:c>
      <x:c r="L861" s="231" t="str">
        <x:v>No</x:v>
      </x:c>
      <x:c r="M861" s="231" t="str">
        <x:v>Reformation roots; strong modern evangelical use | Evangelical, Reformed, Baptist and other Protestant traditions</x:v>
      </x:c>
      <x:c r="N861" s="231" t="str">
        <x:v>Scripture; Preaching; Bible Study</x:v>
      </x:c>
      <x:c r="O861" s="231" t="str">
        <x:v>Idea</x:v>
      </x:c>
      <x:c r="P861" s="231"/>
      <x:c r="Q861" s="231" t="str">
        <x:v>Cut from the first-pass active set after production review: comparatively weak visual distinctiveness.</x:v>
      </x:c>
      <x:c r="R861" s="231" t="str">
        <x:v>https://www.crcna.org/resources/church-resources/liturgical-forms/lords-supper/lords-supper-1994</x:v>
      </x:c>
      <x:c r="S861" s="231"/>
      <x:c r="T861" s="231"/>
      <x:c r="U861" s="205"/>
    </x:row>
    <x:row r="862" s="202" customFormat="1" ht="38.25" customHeight="1">
      <x:c r="A862" s="231" t="str">
        <x:v>Traditions &amp; Practices</x:v>
      </x:c>
      <x:c r="B862" s="231" t="str">
        <x:v>TP-096</x:v>
      </x:c>
      <x:c r="C862" s="231" t="str">
        <x:v>Personal Quiet Time</x:v>
      </x:c>
      <x:c r="D862" s="231" t="str">
        <x:v>Christian Practice</x:v>
      </x:c>
      <x:c r="E862" s="231" t="str">
        <x:v>Traditions &amp; Practices — Christian Life</x:v>
      </x:c>
      <x:c r="F862" s="231" t="str">
        <x:v>Devotional Practice</x:v>
      </x:c>
      <x:c r="G862" s="231" t="str">
        <x:v>A regular private routine of Bible reading and prayer became a characteristic emphasis in many evangelical discipleship traditions.</x:v>
      </x:c>
      <x:c r="H862" s="231" t="n">
        <x:v>3</x:v>
      </x:c>
      <x:c r="I862" s="231" t="str">
        <x:v>3 — Significant</x:v>
      </x:c>
      <x:c r="J862" s="231" t="str">
        <x:v>High</x:v>
      </x:c>
      <x:c r="K862" s="231" t="str">
        <x:v>Uncommon</x:v>
      </x:c>
      <x:c r="L862" s="231" t="str">
        <x:v>No</x:v>
      </x:c>
      <x:c r="M862" s="231" t="str">
        <x:v>Modern Protestant devotional practice | Evangelical / Protestant</x:v>
      </x:c>
      <x:c r="N862" s="231" t="str">
        <x:v>Bible Study; Prayer; Daily Devotion</x:v>
      </x:c>
      <x:c r="O862" s="231" t="str">
        <x:v>Idea</x:v>
      </x:c>
      <x:c r="P862" s="231"/>
      <x:c r="Q862" s="231" t="str">
        <x:v>Deferred while rebalancing Traditions &amp; Practices toward more explicitly Catholic and Orthodox practices and reducing overlapping generic worship concepts.</x:v>
      </x:c>
      <x:c r="R862" s="231" t="str">
        <x:v>https://www.biblegateway.com/</x:v>
      </x:c>
      <x:c r="S862" s="231"/>
      <x:c r="T862" s="231"/>
      <x:c r="U862" s="205"/>
    </x:row>
    <x:row r="863" s="202" customFormat="1" ht="38.25" customHeight="1">
      <x:c r="A863" s="231" t="str">
        <x:v>Traditions &amp; Practices</x:v>
      </x:c>
      <x:c r="B863" s="231" t="str">
        <x:v>TP-097</x:v>
      </x:c>
      <x:c r="C863" s="231" t="str">
        <x:v>Foot Washing as an Ordinance</x:v>
      </x:c>
      <x:c r="D863" s="231" t="str">
        <x:v>Christian Practice</x:v>
      </x:c>
      <x:c r="E863" s="231" t="str">
        <x:v>Traditions &amp; Practices — Christian Life</x:v>
      </x:c>
      <x:c r="F863" s="231" t="str">
        <x:v>Community / Ordinance Practice</x:v>
      </x:c>
      <x:c r="G863" s="231" t="str">
        <x:v>Some Anabaptist, Brethren, Holiness, and other churches practice literal foot washing as a recurring act of humility and service.</x:v>
      </x:c>
      <x:c r="H863" s="231" t="n">
        <x:v>3</x:v>
      </x:c>
      <x:c r="I863" s="231" t="str">
        <x:v>3 — Significant</x:v>
      </x:c>
      <x:c r="J863" s="231" t="str">
        <x:v>Exceptional</x:v>
      </x:c>
      <x:c r="K863" s="231" t="str">
        <x:v>Uncommon</x:v>
      </x:c>
      <x:c r="L863" s="231" t="str">
        <x:v>No</x:v>
      </x:c>
      <x:c r="M863" s="231" t="str">
        <x:v>Reformation era onward | Anabaptist, Brethren, Holiness and some Pentecostal traditions</x:v>
      </x:c>
      <x:c r="N863" s="231" t="str">
        <x:v>John 13; Servanthood; Communion</x:v>
      </x:c>
      <x:c r="O863" s="231" t="str">
        <x:v>Idea</x:v>
      </x:c>
      <x:c r="P863" s="231"/>
      <x:c r="Q863" s="231" t="str">
        <x:v>Cut from the first-pass active set after production review: comparatively weak visual distinctiveness.</x:v>
      </x:c>
      <x:c r="R863" s="231" t="str">
        <x:v>https://www.biblegateway.com/</x:v>
      </x:c>
      <x:c r="S863" s="231"/>
      <x:c r="T863" s="231"/>
      <x:c r="U863" s="205"/>
    </x:row>
    <x:row r="864" s="202" customFormat="1" ht="38.25" customHeight="1">
      <x:c r="A864" s="231" t="str">
        <x:v>Councils &amp; Synods</x:v>
      </x:c>
      <x:c r="B864" s="231" t="str">
        <x:v>CS-002</x:v>
      </x:c>
      <x:c r="C864" s="231" t="str">
        <x:v>Council of Arles</x:v>
      </x:c>
      <x:c r="D864" s="231" t="str">
        <x:v>Church History</x:v>
      </x:c>
      <x:c r="E864" s="231" t="str">
        <x:v>Councils &amp; Synods — Christian History</x:v>
      </x:c>
      <x:c r="F864" s="231" t="str">
        <x:v>Regional Council</x:v>
      </x:c>
      <x:c r="G864" s="231" t="str">
        <x:v>A major western council addresses the Donatist dispute and issues early disciplinary canons after the Diocletian persecution.</x:v>
      </x:c>
      <x:c r="H864" s="231" t="n">
        <x:v>3</x:v>
      </x:c>
      <x:c r="I864" s="231" t="str">
        <x:v>3 — Significant</x:v>
      </x:c>
      <x:c r="J864" s="231" t="str">
        <x:v>High</x:v>
      </x:c>
      <x:c r="K864" s="231" t="str">
        <x:v>Uncommon</x:v>
      </x:c>
      <x:c r="L864" s="231" t="str">
        <x:v>No</x:v>
      </x:c>
      <x:c r="M864" s="231" t="str">
        <x:v>AD 314 | Arles, Gaul | Early Latin Christianity</x:v>
      </x:c>
      <x:c r="N864" s="231" t="str">
        <x:v>Donatism; Constantine; North African Christianity</x:v>
      </x:c>
      <x:c r="O864" s="231" t="str">
        <x:v>Idea</x:v>
      </x:c>
      <x:c r="P864" s="231"/>
      <x:c r="Q864" s="231" t="str">
        <x:v>Deferred during production-scope reduction. Historically meaningful, but omitted from the compact first-pass council set because many councils would converge on very similar card art.</x:v>
      </x:c>
      <x:c r="R864" s="231" t="str">
        <x:v>https://www.newadvent.org/cathen/01727b.htm</x:v>
      </x:c>
      <x:c r="S864" s="231"/>
      <x:c r="T864" s="231"/>
      <x:c r="U864" s="205"/>
    </x:row>
    <x:row r="865" s="202" customFormat="1" ht="38.25" customHeight="1">
      <x:c r="A865" s="231" t="str">
        <x:v>Councils &amp; Synods</x:v>
      </x:c>
      <x:c r="B865" s="231" t="str">
        <x:v>CS-008</x:v>
      </x:c>
      <x:c r="C865" s="231" t="str">
        <x:v>Second Council of Orange</x:v>
      </x:c>
      <x:c r="D865" s="231" t="str">
        <x:v>Church History</x:v>
      </x:c>
      <x:c r="E865" s="231" t="str">
        <x:v>Councils &amp; Synods — Christian History</x:v>
      </x:c>
      <x:c r="F865" s="231" t="str">
        <x:v>Regional Council</x:v>
      </x:c>
      <x:c r="G865" s="231" t="str">
        <x:v>This Gallic synod rejects semi-Pelagian teaching and strongly emphasizes the necessity of divine grace while rejecting predestination to evil.</x:v>
      </x:c>
      <x:c r="H865" s="231" t="n">
        <x:v>4</x:v>
      </x:c>
      <x:c r="I865" s="231" t="str">
        <x:v>4 — Major</x:v>
      </x:c>
      <x:c r="J865" s="231" t="str">
        <x:v>High</x:v>
      </x:c>
      <x:c r="K865" s="231" t="str">
        <x:v>Rare</x:v>
      </x:c>
      <x:c r="L865" s="231" t="str">
        <x:v>Maybe</x:v>
      </x:c>
      <x:c r="M865" s="231" t="str">
        <x:v>AD 529 | Orange, Gaul | Western Christianity</x:v>
      </x:c>
      <x:c r="N865" s="231" t="str">
        <x:v>Grace; Augustine; Pelagian Controversy</x:v>
      </x:c>
      <x:c r="O865" s="231" t="str">
        <x:v>Idea</x:v>
      </x:c>
      <x:c r="P865" s="231"/>
      <x:c r="Q865" s="231" t="str">
        <x:v>Deferred during production-scope reduction. Historically meaningful, but omitted from the compact first-pass council set because many councils would converge on very similar card art.</x:v>
      </x:c>
      <x:c r="R865" s="231" t="str">
        <x:v>https://www.newadvent.org/cathen/11266b.htm</x:v>
      </x:c>
      <x:c r="S865" s="231"/>
      <x:c r="T865" s="231"/>
      <x:c r="U865" s="205"/>
    </x:row>
    <x:row r="866" s="202" customFormat="1" ht="38.25" customHeight="1">
      <x:c r="A866" s="231" t="str">
        <x:v>Councils &amp; Synods</x:v>
      </x:c>
      <x:c r="B866" s="231" t="str">
        <x:v>CS-009</x:v>
      </x:c>
      <x:c r="C866" s="231" t="str">
        <x:v>Second Council of Constantinople</x:v>
      </x:c>
      <x:c r="D866" s="231" t="str">
        <x:v>Church History</x:v>
      </x:c>
      <x:c r="E866" s="231" t="str">
        <x:v>Councils &amp; Synods — Christian History</x:v>
      </x:c>
      <x:c r="F866" s="231" t="str">
        <x:v>Ecumenical Council</x:v>
      </x:c>
      <x:c r="G866" s="231" t="str">
        <x:v>The fifth ecumenical council revisits Christological disputes after Chalcedon and condemns the Three Chapters.</x:v>
      </x:c>
      <x:c r="H866" s="231" t="n">
        <x:v>4</x:v>
      </x:c>
      <x:c r="I866" s="231" t="str">
        <x:v>4 — Major</x:v>
      </x:c>
      <x:c r="J866" s="231" t="str">
        <x:v>Exceptional</x:v>
      </x:c>
      <x:c r="K866" s="231" t="str">
        <x:v>Rare</x:v>
      </x:c>
      <x:c r="L866" s="231" t="str">
        <x:v>Maybe</x:v>
      </x:c>
      <x:c r="M866" s="231" t="str">
        <x:v>AD 553 | Constantinople | Catholic and Eastern Orthodox</x:v>
      </x:c>
      <x:c r="N866" s="231" t="str">
        <x:v>Three Chapters; Justinian; Chalcedon</x:v>
      </x:c>
      <x:c r="O866" s="231" t="str">
        <x:v>Idea</x:v>
      </x:c>
      <x:c r="P866" s="231"/>
      <x:c r="Q866" s="231" t="str">
        <x:v>Deferred during production-scope reduction. Historically meaningful, but omitted from the compact first-pass council set because many councils would converge on very similar card art.</x:v>
      </x:c>
      <x:c r="R866" s="231" t="str">
        <x:v>https://www.oca.org/orthodoxy/the-orthodox-faith/doctrine-scripture/sources-of-christian-doctrine/the-councils</x:v>
      </x:c>
      <x:c r="S866" s="231"/>
      <x:c r="T866" s="231"/>
      <x:c r="U866" s="205"/>
    </x:row>
    <x:row r="867" s="202" customFormat="1" ht="38.25" customHeight="1">
      <x:c r="A867" s="231" t="str">
        <x:v>Councils &amp; Synods</x:v>
      </x:c>
      <x:c r="B867" s="231" t="str">
        <x:v>CS-010</x:v>
      </x:c>
      <x:c r="C867" s="231" t="str">
        <x:v>Synod of Whitby</x:v>
      </x:c>
      <x:c r="D867" s="231" t="str">
        <x:v>Church History</x:v>
      </x:c>
      <x:c r="E867" s="231" t="str">
        <x:v>Councils &amp; Synods — Christian History</x:v>
      </x:c>
      <x:c r="F867" s="231" t="str">
        <x:v>Regional Synod</x:v>
      </x:c>
      <x:c r="G867" s="231" t="str">
        <x:v>Northumbrian leaders choose Roman rather than Ionan practice for calculating Easter and other disciplinary customs.</x:v>
      </x:c>
      <x:c r="H867" s="231" t="n">
        <x:v>3</x:v>
      </x:c>
      <x:c r="I867" s="231" t="str">
        <x:v>3 — Significant</x:v>
      </x:c>
      <x:c r="J867" s="231" t="str">
        <x:v>High</x:v>
      </x:c>
      <x:c r="K867" s="231" t="str">
        <x:v>Uncommon</x:v>
      </x:c>
      <x:c r="L867" s="231" t="str">
        <x:v>No</x:v>
      </x:c>
      <x:c r="M867" s="231" t="str">
        <x:v>AD 664 | Northumbria | Insular / Latin Christianity</x:v>
      </x:c>
      <x:c r="N867" s="231" t="str">
        <x:v>Easter Dating; Iona; Wilfrid; Hilda</x:v>
      </x:c>
      <x:c r="O867" s="231" t="str">
        <x:v>Idea</x:v>
      </x:c>
      <x:c r="P867" s="231"/>
      <x:c r="Q867" s="231" t="str">
        <x:v>Deferred during production-scope reduction. Historically meaningful, but omitted from the compact first-pass council set because many councils would converge on very similar card art.</x:v>
      </x:c>
      <x:c r="R867" s="231" t="str">
        <x:v>https://www.newadvent.org/cathen/15610a.htm</x:v>
      </x:c>
      <x:c r="S867" s="231"/>
      <x:c r="T867" s="231"/>
      <x:c r="U867" s="205"/>
    </x:row>
    <x:row r="868" s="202" customFormat="1" ht="38.25" customHeight="1">
      <x:c r="A868" s="231" t="str">
        <x:v>Councils &amp; Synods</x:v>
      </x:c>
      <x:c r="B868" s="231" t="str">
        <x:v>CS-011</x:v>
      </x:c>
      <x:c r="C868" s="231" t="str">
        <x:v>Third Council of Constantinople</x:v>
      </x:c>
      <x:c r="D868" s="231" t="str">
        <x:v>Church History</x:v>
      </x:c>
      <x:c r="E868" s="231" t="str">
        <x:v>Councils &amp; Synods — Christian History</x:v>
      </x:c>
      <x:c r="F868" s="231" t="str">
        <x:v>Ecumenical Council</x:v>
      </x:c>
      <x:c r="G868" s="231" t="str">
        <x:v>The sixth ecumenical council rejects Monothelitism and confesses that Christ possesses both a divine will and a human will.</x:v>
      </x:c>
      <x:c r="H868" s="231" t="n">
        <x:v>5</x:v>
      </x:c>
      <x:c r="I868" s="231" t="str">
        <x:v>5 — Foundational</x:v>
      </x:c>
      <x:c r="J868" s="231" t="str">
        <x:v>Exceptional</x:v>
      </x:c>
      <x:c r="K868" s="231" t="str">
        <x:v>Extraordinary</x:v>
      </x:c>
      <x:c r="L868" s="231" t="str">
        <x:v>Yes</x:v>
      </x:c>
      <x:c r="M868" s="231" t="str">
        <x:v>AD 680–681 | Constantinople | Catholic and Eastern Orthodox</x:v>
      </x:c>
      <x:c r="N868" s="231" t="str">
        <x:v>Monothelitism; Maximus the Confessor; Christology</x:v>
      </x:c>
      <x:c r="O868" s="231" t="str">
        <x:v>Idea</x:v>
      </x:c>
      <x:c r="P868" s="231"/>
      <x:c r="Q868" s="231" t="str">
        <x:v>Deferred during production-scope reduction. Historically meaningful, but omitted from the compact first-pass council set because many councils would converge on very similar card art.</x:v>
      </x:c>
      <x:c r="R868" s="231" t="str">
        <x:v>https://www.oca.org/orthodoxy/the-orthodox-faith/doctrine-scripture/sources-of-christian-doctrine/the-councils</x:v>
      </x:c>
      <x:c r="S868" s="231"/>
      <x:c r="T868" s="231"/>
      <x:c r="U868" s="205"/>
    </x:row>
    <x:row r="869" s="202" customFormat="1" ht="38.25" customHeight="1">
      <x:c r="A869" s="231" t="str">
        <x:v>Councils &amp; Synods</x:v>
      </x:c>
      <x:c r="B869" s="231" t="str">
        <x:v>CS-012</x:v>
      </x:c>
      <x:c r="C869" s="231" t="str">
        <x:v>Quinisext Council / Council in Trullo</x:v>
      </x:c>
      <x:c r="D869" s="231" t="str">
        <x:v>Church History</x:v>
      </x:c>
      <x:c r="E869" s="231" t="str">
        <x:v>Councils &amp; Synods — Christian History</x:v>
      </x:c>
      <x:c r="F869" s="231" t="str">
        <x:v>Council</x:v>
      </x:c>
      <x:c r="G869" s="231" t="str">
        <x:v>The council issues 102 disciplinary canons intended to supplement the fifth and sixth ecumenical councils.</x:v>
      </x:c>
      <x:c r="H869" s="231" t="n">
        <x:v>4</x:v>
      </x:c>
      <x:c r="I869" s="231" t="str">
        <x:v>4 — Major</x:v>
      </x:c>
      <x:c r="J869" s="231" t="str">
        <x:v>High</x:v>
      </x:c>
      <x:c r="K869" s="231" t="str">
        <x:v>Rare</x:v>
      </x:c>
      <x:c r="L869" s="231" t="str">
        <x:v>Maybe</x:v>
      </x:c>
      <x:c r="M869" s="231" t="str">
        <x:v>AD 692 | Constantinople | Eastern Orthodox; partial/different Western reception</x:v>
      </x:c>
      <x:c r="N869" s="231" t="str">
        <x:v>Canon Law; Constantinople II; Constantinople III</x:v>
      </x:c>
      <x:c r="O869" s="231" t="str">
        <x:v>Idea</x:v>
      </x:c>
      <x:c r="P869" s="231" t="str">
        <x:v>Orthodox churches treat its canons as completing the fifth and sixth ecumenical councils; Western reception was partial and disputed.</x:v>
      </x:c>
      <x:c r="Q869" s="231" t="str">
        <x:v>Deferred during production-scope reduction. Historically meaningful, but omitted from the compact first-pass council set because many councils would converge on very similar card art.</x:v>
      </x:c>
      <x:c r="R869" s="231" t="str">
        <x:v>https://www.oca.org/orthodoxy/the-orthodox-faith/church-history/seventh-century/the-council-of-trullo-or-the-quinisext-council</x:v>
      </x:c>
      <x:c r="S869" s="231"/>
      <x:c r="T869" s="231"/>
      <x:c r="U869" s="205"/>
    </x:row>
    <x:row r="870" s="202" customFormat="1" ht="38.25" customHeight="1">
      <x:c r="A870" s="231" t="str">
        <x:v>Councils &amp; Synods</x:v>
      </x:c>
      <x:c r="B870" s="231" t="str">
        <x:v>CS-014</x:v>
      </x:c>
      <x:c r="C870" s="231" t="str">
        <x:v>Council of Frankfurt</x:v>
      </x:c>
      <x:c r="D870" s="231" t="str">
        <x:v>Church History</x:v>
      </x:c>
      <x:c r="E870" s="231" t="str">
        <x:v>Councils &amp; Synods — Christian History</x:v>
      </x:c>
      <x:c r="F870" s="231" t="str">
        <x:v>Regional Council</x:v>
      </x:c>
      <x:c r="G870" s="231" t="str">
        <x:v>Charlemagne's Frankish council condemns Adoptionism and criticizes both iconoclasm and the Frankish understanding of Nicaea II's teaching on images.</x:v>
      </x:c>
      <x:c r="H870" s="231" t="n">
        <x:v>3</x:v>
      </x:c>
      <x:c r="I870" s="231" t="str">
        <x:v>3 — Significant</x:v>
      </x:c>
      <x:c r="J870" s="231" t="str">
        <x:v>High</x:v>
      </x:c>
      <x:c r="K870" s="231" t="str">
        <x:v>Uncommon</x:v>
      </x:c>
      <x:c r="L870" s="231" t="str">
        <x:v>No</x:v>
      </x:c>
      <x:c r="M870" s="231" t="str">
        <x:v>AD 794 | Frankfurt | Frankish / Latin Christianity</x:v>
      </x:c>
      <x:c r="N870" s="231" t="str">
        <x:v>Adoptionism; Icons; Charlemagne; Nicaea II</x:v>
      </x:c>
      <x:c r="O870" s="231" t="str">
        <x:v>Idea</x:v>
      </x:c>
      <x:c r="P870" s="231" t="str">
        <x:v>The Frankish response to Nicaea II was shaped in part by problematic Latin translations and differing terminology about images.</x:v>
      </x:c>
      <x:c r="Q870" s="231" t="str">
        <x:v>Deferred during production-scope reduction. Historically meaningful, but omitted from the compact first-pass council set because many councils would converge on very similar card art.</x:v>
      </x:c>
      <x:c r="R870" s="231" t="str">
        <x:v>https://www.newadvent.org/cathen/06236a.htm</x:v>
      </x:c>
      <x:c r="S870" s="231"/>
      <x:c r="T870" s="231"/>
      <x:c r="U870" s="205"/>
    </x:row>
    <x:row r="871" s="202" customFormat="1" ht="38.25" customHeight="1">
      <x:c r="A871" s="231" t="str">
        <x:v>Councils &amp; Synods</x:v>
      </x:c>
      <x:c r="B871" s="231" t="str">
        <x:v>CS-015</x:v>
      </x:c>
      <x:c r="C871" s="231" t="str">
        <x:v>Council of Constantinople (869–870)</x:v>
      </x:c>
      <x:c r="D871" s="231" t="str">
        <x:v>Church History</x:v>
      </x:c>
      <x:c r="E871" s="231" t="str">
        <x:v>Councils &amp; Synods — Christian History</x:v>
      </x:c>
      <x:c r="F871" s="231" t="str">
        <x:v>Council</x:v>
      </x:c>
      <x:c r="G871" s="231" t="str">
        <x:v>This council deposes Photios and restores Ignatios, later counted by the Catholic Church as the eighth ecumenical council.</x:v>
      </x:c>
      <x:c r="H871" s="231" t="n">
        <x:v>4</x:v>
      </x:c>
      <x:c r="I871" s="231" t="str">
        <x:v>4 — Major</x:v>
      </x:c>
      <x:c r="J871" s="231" t="str">
        <x:v>High</x:v>
      </x:c>
      <x:c r="K871" s="231" t="str">
        <x:v>Rare</x:v>
      </x:c>
      <x:c r="L871" s="231" t="str">
        <x:v>Maybe</x:v>
      </x:c>
      <x:c r="M871" s="231" t="str">
        <x:v>AD 869–870 | Constantinople | Catholic reception</x:v>
      </x:c>
      <x:c r="N871" s="231" t="str">
        <x:v>Photian Controversy; Photios; Ignatios; Papacy</x:v>
      </x:c>
      <x:c r="O871" s="231" t="str">
        <x:v>Idea</x:v>
      </x:c>
      <x:c r="P871" s="231" t="str">
        <x:v>Its ecumenical status is not accepted by the Eastern Orthodox Church.</x:v>
      </x:c>
      <x:c r="Q871" s="231" t="str">
        <x:v>Deferred during production-scope reduction. Historically meaningful, but omitted from the compact first-pass council set because many councils would converge on very similar card art.</x:v>
      </x:c>
      <x:c r="R871" s="231" t="str">
        <x:v>https://www.newadvent.org/cathen/04310b.htm</x:v>
      </x:c>
      <x:c r="S871" s="231"/>
      <x:c r="T871" s="231"/>
      <x:c r="U871" s="205"/>
    </x:row>
    <x:row r="872" s="202" customFormat="1" ht="38.25" customHeight="1">
      <x:c r="A872" s="231" t="str">
        <x:v>Councils &amp; Synods</x:v>
      </x:c>
      <x:c r="B872" s="231" t="str">
        <x:v>CS-016</x:v>
      </x:c>
      <x:c r="C872" s="231" t="str">
        <x:v>Council of Constantinople (879–880)</x:v>
      </x:c>
      <x:c r="D872" s="231" t="str">
        <x:v>Church History</x:v>
      </x:c>
      <x:c r="E872" s="231" t="str">
        <x:v>Councils &amp; Synods — Christian History</x:v>
      </x:c>
      <x:c r="F872" s="231" t="str">
        <x:v>Council</x:v>
      </x:c>
      <x:c r="G872" s="231" t="str">
        <x:v>A later Constantinopolitan council restores Photios and re-establishes communion, while reaffirming the creed without additions.</x:v>
      </x:c>
      <x:c r="H872" s="231" t="n">
        <x:v>4</x:v>
      </x:c>
      <x:c r="I872" s="231" t="str">
        <x:v>4 — Major</x:v>
      </x:c>
      <x:c r="J872" s="231" t="str">
        <x:v>High</x:v>
      </x:c>
      <x:c r="K872" s="231" t="str">
        <x:v>Rare</x:v>
      </x:c>
      <x:c r="L872" s="231" t="str">
        <x:v>Maybe</x:v>
      </x:c>
      <x:c r="M872" s="231" t="str">
        <x:v>AD 879–880 | Constantinople | Eastern Orthodox reception; historically contested status</x:v>
      </x:c>
      <x:c r="N872" s="231" t="str">
        <x:v>Photios; Filioque; Rome–Constantinople Relations</x:v>
      </x:c>
      <x:c r="O872" s="231" t="str">
        <x:v>Idea</x:v>
      </x:c>
      <x:c r="P872" s="231" t="str">
        <x:v>Its status is interpreted differently across traditions; some Orthodox writers call it the Eighth Ecumenical Council, while Catholic enumeration does not.</x:v>
      </x:c>
      <x:c r="Q872" s="231" t="str">
        <x:v>Deferred during production-scope reduction. Historically meaningful, but omitted from the compact first-pass council set because many councils would converge on very similar card art.</x:v>
      </x:c>
      <x:c r="R872" s="231" t="str">
        <x:v>https://www.newadvent.org/cathen/04312b.htm</x:v>
      </x:c>
      <x:c r="S872" s="231"/>
      <x:c r="T872" s="231"/>
      <x:c r="U872" s="205"/>
    </x:row>
    <x:row r="873" s="202" customFormat="1" ht="38.25" customHeight="1">
      <x:c r="A873" s="231" t="str">
        <x:v>Councils &amp; Synods</x:v>
      </x:c>
      <x:c r="B873" s="231" t="str">
        <x:v>CS-018</x:v>
      </x:c>
      <x:c r="C873" s="231" t="str">
        <x:v>Second Council of Lyon</x:v>
      </x:c>
      <x:c r="D873" s="231" t="str">
        <x:v>Church History</x:v>
      </x:c>
      <x:c r="E873" s="231" t="str">
        <x:v>Councils &amp; Synods — Christian History</x:v>
      </x:c>
      <x:c r="F873" s="231" t="str">
        <x:v>Catholic Ecumenical Council</x:v>
      </x:c>
      <x:c r="G873" s="231" t="str">
        <x:v>The council attempts reunion between Greek and Latin churches and addresses papal election, crusading, and the Filioque.</x:v>
      </x:c>
      <x:c r="H873" s="231" t="n">
        <x:v>4</x:v>
      </x:c>
      <x:c r="I873" s="231" t="str">
        <x:v>4 — Major</x:v>
      </x:c>
      <x:c r="J873" s="231" t="str">
        <x:v>Exceptional</x:v>
      </x:c>
      <x:c r="K873" s="231" t="str">
        <x:v>Rare</x:v>
      </x:c>
      <x:c r="L873" s="231" t="str">
        <x:v>Maybe</x:v>
      </x:c>
      <x:c r="M873" s="231" t="str">
        <x:v>AD 1274 | Lyon | Roman Catholic; attempted East–West reunion</x:v>
      </x:c>
      <x:c r="N873" s="231" t="str">
        <x:v>Michael VIII Palaiologos; Filioque; East–West Relations</x:v>
      </x:c>
      <x:c r="O873" s="231" t="str">
        <x:v>Idea</x:v>
      </x:c>
      <x:c r="P873" s="231" t="str">
        <x:v>The union negotiated at Lyon was not durably received in the Byzantine Church.</x:v>
      </x:c>
      <x:c r="Q873" s="231" t="str">
        <x:v>Deferred during production-scope reduction. Historically meaningful, but omitted from the compact first-pass council set because many councils would converge on very similar card art.</x:v>
      </x:c>
      <x:c r="R873" s="231" t="str">
        <x:v>https://www.newadvent.org/cathen/09476c.htm</x:v>
      </x:c>
      <x:c r="S873" s="231"/>
      <x:c r="T873" s="231"/>
      <x:c r="U873" s="205"/>
    </x:row>
    <x:row r="874" s="202" customFormat="1" ht="38.25" customHeight="1">
      <x:c r="A874" s="231" t="str">
        <x:v>Councils &amp; Synods</x:v>
      </x:c>
      <x:c r="B874" s="231" t="str">
        <x:v>CS-019</x:v>
      </x:c>
      <x:c r="C874" s="231" t="str">
        <x:v>Council of Constance</x:v>
      </x:c>
      <x:c r="D874" s="231" t="str">
        <x:v>Church History</x:v>
      </x:c>
      <x:c r="E874" s="231" t="str">
        <x:v>Councils &amp; Synods — Christian History</x:v>
      </x:c>
      <x:c r="F874" s="231" t="str">
        <x:v>Catholic Ecumenical Council</x:v>
      </x:c>
      <x:c r="G874" s="231" t="str">
        <x:v>The council helps end the Western Schism, elects Martin V, and becomes central to debates over conciliar authority and the condemnation of Jan Hus.</x:v>
      </x:c>
      <x:c r="H874" s="231" t="n">
        <x:v>5</x:v>
      </x:c>
      <x:c r="I874" s="231" t="str">
        <x:v>5 — Foundational</x:v>
      </x:c>
      <x:c r="J874" s="231" t="str">
        <x:v>Exceptional</x:v>
      </x:c>
      <x:c r="K874" s="231" t="str">
        <x:v>Extraordinary</x:v>
      </x:c>
      <x:c r="L874" s="231" t="str">
        <x:v>Yes</x:v>
      </x:c>
      <x:c r="M874" s="231" t="str">
        <x:v>AD 1414–1418 | Constance | Roman Catholic</x:v>
      </x:c>
      <x:c r="N874" s="231" t="str">
        <x:v>Western Schism; Conciliarism; Jan Hus; Martin V</x:v>
      </x:c>
      <x:c r="O874" s="231" t="str">
        <x:v>Idea</x:v>
      </x:c>
      <x:c r="P874" s="231"/>
      <x:c r="Q874" s="231" t="str">
        <x:v>Deferred during production-scope reduction. Historically meaningful, but omitted from the compact first-pass council set because many councils would converge on very similar card art.</x:v>
      </x:c>
      <x:c r="R874" s="231" t="str">
        <x:v>https://www.newadvent.org/cathen/04288a.htm</x:v>
      </x:c>
      <x:c r="S874" s="231"/>
      <x:c r="T874" s="231"/>
      <x:c r="U874" s="205"/>
    </x:row>
    <x:row r="875" s="202" customFormat="1" ht="38.25" customHeight="1">
      <x:c r="A875" s="231" t="str">
        <x:v>Councils &amp; Synods</x:v>
      </x:c>
      <x:c r="B875" s="231" t="str">
        <x:v>CS-020</x:v>
      </x:c>
      <x:c r="C875" s="231" t="str">
        <x:v>Council of Florence</x:v>
      </x:c>
      <x:c r="D875" s="231" t="str">
        <x:v>Church History</x:v>
      </x:c>
      <x:c r="E875" s="231" t="str">
        <x:v>Councils &amp; Synods — Christian History</x:v>
      </x:c>
      <x:c r="F875" s="231" t="str">
        <x:v>Catholic Ecumenical Council</x:v>
      </x:c>
      <x:c r="G875" s="231" t="str">
        <x:v>The council produces a formal East–West reunion agreement after sustained debate over the Filioque, papal primacy, purgatory, and Eucharistic practice.</x:v>
      </x:c>
      <x:c r="H875" s="231" t="n">
        <x:v>4</x:v>
      </x:c>
      <x:c r="I875" s="231" t="str">
        <x:v>4 — Major</x:v>
      </x:c>
      <x:c r="J875" s="231" t="str">
        <x:v>Exceptional</x:v>
      </x:c>
      <x:c r="K875" s="231" t="str">
        <x:v>Rare</x:v>
      </x:c>
      <x:c r="L875" s="231" t="str">
        <x:v>Maybe</x:v>
      </x:c>
      <x:c r="M875" s="231" t="str">
        <x:v>AD 1438–1445 | Ferrara, Florence, Rome | Roman Catholic; attempted East–West reunion</x:v>
      </x:c>
      <x:c r="N875" s="231" t="str">
        <x:v>Mark of Ephesus; Bessarion; Filioque; East–West Relations</x:v>
      </x:c>
      <x:c r="O875" s="231" t="str">
        <x:v>Idea</x:v>
      </x:c>
      <x:c r="P875" s="231" t="str">
        <x:v>The reunion was signed by most eastern delegates but was not broadly or durably received in the Orthodox East.</x:v>
      </x:c>
      <x:c r="Q875" s="231" t="str">
        <x:v>Deferred during production-scope reduction. Historically meaningful, but omitted from the compact first-pass council set because many councils would converge on very similar card art.</x:v>
      </x:c>
      <x:c r="R875" s="231" t="str">
        <x:v>https://www.newadvent.org/cathen/06111a.htm</x:v>
      </x:c>
      <x:c r="S875" s="231"/>
      <x:c r="T875" s="231"/>
      <x:c r="U875" s="205"/>
    </x:row>
    <x:row r="876" s="202" customFormat="1" ht="25.5" customHeight="1">
      <x:c r="A876" s="231" t="str">
        <x:v>Councils &amp; Synods</x:v>
      </x:c>
      <x:c r="B876" s="231" t="str">
        <x:v>CS-022</x:v>
      </x:c>
      <x:c r="C876" s="231" t="str">
        <x:v>Synod of Dort</x:v>
      </x:c>
      <x:c r="D876" s="231" t="str">
        <x:v>Church History</x:v>
      </x:c>
      <x:c r="E876" s="231" t="str">
        <x:v>Councils &amp; Synods — Christian History</x:v>
      </x:c>
      <x:c r="F876" s="231" t="str">
        <x:v>Reformed Synod</x:v>
      </x:c>
      <x:c r="G876" s="231" t="str">
        <x:v>An international Reformed synod responds to the Remonstrant controversy and produces the Canons of Dort.</x:v>
      </x:c>
      <x:c r="H876" s="231" t="n">
        <x:v>4</x:v>
      </x:c>
      <x:c r="I876" s="231" t="str">
        <x:v>4 — Major</x:v>
      </x:c>
      <x:c r="J876" s="231" t="str">
        <x:v>Exceptional</x:v>
      </x:c>
      <x:c r="K876" s="231" t="str">
        <x:v>Rare</x:v>
      </x:c>
      <x:c r="L876" s="231" t="str">
        <x:v>Maybe</x:v>
      </x:c>
      <x:c r="M876" s="231" t="str">
        <x:v>AD 1618–1619 | Dordrecht | Reformed / Protestant</x:v>
      </x:c>
      <x:c r="N876" s="231" t="str">
        <x:v>Arminian Controversy; Canons of Dort; Reformed Theology</x:v>
      </x:c>
      <x:c r="O876" s="231" t="str">
        <x:v>Idea</x:v>
      </x:c>
      <x:c r="P876" s="231"/>
      <x:c r="Q876" s="231" t="str">
        <x:v>Deferred during production-scope reduction. Historically meaningful, but omitted from the compact first-pass council set because many councils would converge on very similar card art.</x:v>
      </x:c>
      <x:c r="R876" s="231" t="str">
        <x:v>https://www.crcna.org/welcome/beliefs/confessions/canons-dort?language=en</x:v>
      </x:c>
      <x:c r="S876" s="231"/>
      <x:c r="T876" s="231"/>
      <x:c r="U876" s="205"/>
    </x:row>
    <x:row r="877" s="202" customFormat="1" ht="25.5" customHeight="1">
      <x:c r="A877" s="231" t="str">
        <x:v>Councils &amp; Synods</x:v>
      </x:c>
      <x:c r="B877" s="231" t="str">
        <x:v>CS-023</x:v>
      </x:c>
      <x:c r="C877" s="231" t="str">
        <x:v>Synod of Jerusalem</x:v>
      </x:c>
      <x:c r="D877" s="231" t="str">
        <x:v>Church History</x:v>
      </x:c>
      <x:c r="E877" s="231" t="str">
        <x:v>Councils &amp; Synods — Christian History</x:v>
      </x:c>
      <x:c r="F877" s="231" t="str">
        <x:v>Orthodox Synod</x:v>
      </x:c>
      <x:c r="G877" s="231" t="str">
        <x:v>The Jerusalem synod issues the Confession of Dositheus and responds to Reformed influences in the Eastern Orthodox world.</x:v>
      </x:c>
      <x:c r="H877" s="231" t="n">
        <x:v>4</x:v>
      </x:c>
      <x:c r="I877" s="231" t="str">
        <x:v>4 — Major</x:v>
      </x:c>
      <x:c r="J877" s="231" t="str">
        <x:v>Exceptional</x:v>
      </x:c>
      <x:c r="K877" s="231" t="str">
        <x:v>Rare</x:v>
      </x:c>
      <x:c r="L877" s="231" t="str">
        <x:v>Maybe</x:v>
      </x:c>
      <x:c r="M877" s="231" t="str">
        <x:v>AD 1672 | Jerusalem | Eastern Orthodox</x:v>
      </x:c>
      <x:c r="N877" s="231" t="str">
        <x:v>Dositheus of Jerusalem; Reformed Theology; Orthodox Confession</x:v>
      </x:c>
      <x:c r="O877" s="231" t="str">
        <x:v>Idea</x:v>
      </x:c>
      <x:c r="P877" s="231"/>
      <x:c r="Q877" s="231" t="str">
        <x:v>Deferred during production-scope reduction. Historically meaningful, but omitted from the compact first-pass council set because many councils would converge on very similar card art.</x:v>
      </x:c>
      <x:c r="R877" s="231" t="str">
        <x:v>https://royalarchives.org/synod_of_jerusalem/acts_and_decrees/the_confession_of_dositheus_2/</x:v>
      </x:c>
      <x:c r="S877" s="231"/>
      <x:c r="T877" s="231"/>
      <x:c r="U877" s="205"/>
    </x:row>
    <x:row r="878" s="202" customFormat="1" ht="25.5" customHeight="1">
      <x:c r="A878" s="231" t="str">
        <x:v>Councils &amp; Synods</x:v>
      </x:c>
      <x:c r="B878" s="231" t="str">
        <x:v>CS-024</x:v>
      </x:c>
      <x:c r="C878" s="231" t="str">
        <x:v>First Vatican Council</x:v>
      </x:c>
      <x:c r="D878" s="231" t="str">
        <x:v>Church History</x:v>
      </x:c>
      <x:c r="E878" s="231" t="str">
        <x:v>Councils &amp; Synods — Christian History</x:v>
      </x:c>
      <x:c r="F878" s="231" t="str">
        <x:v>Catholic Ecumenical Council</x:v>
      </x:c>
      <x:c r="G878" s="231" t="str">
        <x:v>Vatican I addresses faith and reason and defines papal primacy and papal infallibility under specified conditions.</x:v>
      </x:c>
      <x:c r="H878" s="231" t="n">
        <x:v>5</x:v>
      </x:c>
      <x:c r="I878" s="231" t="str">
        <x:v>5 — Foundational</x:v>
      </x:c>
      <x:c r="J878" s="231" t="str">
        <x:v>Exceptional</x:v>
      </x:c>
      <x:c r="K878" s="231" t="str">
        <x:v>Extraordinary</x:v>
      </x:c>
      <x:c r="L878" s="231" t="str">
        <x:v>Yes</x:v>
      </x:c>
      <x:c r="M878" s="231" t="str">
        <x:v>AD 1869–1870 | Rome | Roman Catholic</x:v>
      </x:c>
      <x:c r="N878" s="231" t="str">
        <x:v>Papal Primacy; Papal Infallibility; Dei Filius; Pastor Aeternus</x:v>
      </x:c>
      <x:c r="O878" s="231" t="str">
        <x:v>Idea</x:v>
      </x:c>
      <x:c r="P878" s="231"/>
      <x:c r="Q878" s="231" t="str">
        <x:v>Deferred during production-scope reduction. Historically meaningful, but omitted from the compact first-pass council set because many councils would converge on very similar card art.</x:v>
      </x:c>
      <x:c r="R878" s="231" t="str">
        <x:v>https://www.vatican.va/archive/hist_councils/i-vatican-council/index.htm</x:v>
      </x:c>
      <x:c r="S878" s="231"/>
      <x:c r="T878" s="231"/>
      <x:c r="U878" s="205"/>
    </x:row>
    <x:row r="879" s="202" customFormat="1" ht="25.5" customHeight="1">
      <x:c r="A879" s="231" t="str">
        <x:v>Traditions &amp; Practices</x:v>
      </x:c>
      <x:c r="B879" s="231" t="str">
        <x:v>TP-001</x:v>
      </x:c>
      <x:c r="C879" s="231" t="str">
        <x:v>Sunday Worship</x:v>
      </x:c>
      <x:c r="D879" s="231" t="str">
        <x:v>Christian Practice</x:v>
      </x:c>
      <x:c r="E879" s="231" t="str">
        <x:v>Traditions &amp; Practices — Christian Life</x:v>
      </x:c>
      <x:c r="F879" s="231" t="str">
        <x:v>Corporate Worship</x:v>
      </x:c>
      <x:c r="G879" s="231" t="str">
        <x:v>The recurring weekly gathering of Christians on the Lord's Day for prayer, Scripture, teaching, praise, and sacramental or communal worship.</x:v>
      </x:c>
      <x:c r="H879" s="231" t="n">
        <x:v>5</x:v>
      </x:c>
      <x:c r="I879" s="231" t="str">
        <x:v>5 — Foundational</x:v>
      </x:c>
      <x:c r="J879" s="231" t="str">
        <x:v>Exceptional</x:v>
      </x:c>
      <x:c r="K879" s="231" t="str">
        <x:v>Extraordinary</x:v>
      </x:c>
      <x:c r="L879" s="231" t="str">
        <x:v>Yes</x:v>
      </x:c>
      <x:c r="M879" s="231" t="str">
        <x:v>Apostolic age onward | Broad Christian practice</x:v>
      </x:c>
      <x:c r="N879" s="231" t="str">
        <x:v>Lord's Day; Scripture Reading; Preaching; Eucharist</x:v>
      </x:c>
      <x:c r="O879" s="231" t="str">
        <x:v>Idea</x:v>
      </x:c>
      <x:c r="P879" s="231"/>
      <x:c r="Q879" s="231" t="str">
        <x:v>Deferred during uniqueness pass. Removed from the compact active Traditions &amp; Practices set in order to prioritize more visually distinct and tradition-specific practices.</x:v>
      </x:c>
      <x:c r="R879" s="231" t="str">
        <x:v>https://www.churchofengland.org/prayer-and-worship/worship-texts-and-resources/common-worship</x:v>
      </x:c>
      <x:c r="S879" s="231"/>
      <x:c r="T879" s="231"/>
      <x:c r="U879" s="205"/>
    </x:row>
    <x:row r="880" s="202" customFormat="1" ht="25.5" customHeight="1">
      <x:c r="A880" s="231" t="str">
        <x:v>Traditions &amp; Practices</x:v>
      </x:c>
      <x:c r="B880" s="231" t="str">
        <x:v>TP-002</x:v>
      </x:c>
      <x:c r="C880" s="231" t="str">
        <x:v>Public Reading of Scripture</x:v>
      </x:c>
      <x:c r="D880" s="231" t="str">
        <x:v>Christian Practice</x:v>
      </x:c>
      <x:c r="E880" s="231" t="str">
        <x:v>Traditions &amp; Practices — Christian Life</x:v>
      </x:c>
      <x:c r="F880" s="231" t="str">
        <x:v>Worship Practice</x:v>
      </x:c>
      <x:c r="G880" s="231" t="str">
        <x:v>Biblical texts are read aloud in gathered worship, continuing synagogue and early Christian patterns of hearing Scripture communally.</x:v>
      </x:c>
      <x:c r="H880" s="231" t="n">
        <x:v>5</x:v>
      </x:c>
      <x:c r="I880" s="231" t="str">
        <x:v>5 — Foundational</x:v>
      </x:c>
      <x:c r="J880" s="231" t="str">
        <x:v>High</x:v>
      </x:c>
      <x:c r="K880" s="231" t="str">
        <x:v>Extraordinary</x:v>
      </x:c>
      <x:c r="L880" s="231" t="str">
        <x:v>No</x:v>
      </x:c>
      <x:c r="M880" s="231" t="str">
        <x:v>Apostolic age onward | Broad Christian practice</x:v>
      </x:c>
      <x:c r="N880" s="231" t="str">
        <x:v>Scripture; Lectionary; Preaching</x:v>
      </x:c>
      <x:c r="O880" s="231" t="str">
        <x:v>Idea</x:v>
      </x:c>
      <x:c r="P880" s="231"/>
      <x:c r="Q880" s="231" t="str">
        <x:v>Deferred during uniqueness pass. Removed from the compact active Traditions &amp; Practices set in order to prioritize more visually distinct and tradition-specific practices.</x:v>
      </x:c>
      <x:c r="R880" s="231" t="str">
        <x:v>https://www.churchofengland.org/prayer-and-worship/worship-texts-and-resources/common-worship/daily-prayer/morning-and-evening</x:v>
      </x:c>
      <x:c r="S880" s="231"/>
      <x:c r="T880" s="231"/>
      <x:c r="U880" s="205"/>
    </x:row>
    <x:row r="881" s="202" customFormat="1" ht="25.5" customHeight="1">
      <x:c r="A881" s="231" t="str">
        <x:v>Traditions &amp; Practices</x:v>
      </x:c>
      <x:c r="B881" s="231" t="str">
        <x:v>TP-003</x:v>
      </x:c>
      <x:c r="C881" s="231" t="str">
        <x:v>Preaching / Homily</x:v>
      </x:c>
      <x:c r="D881" s="231" t="str">
        <x:v>Christian Practice</x:v>
      </x:c>
      <x:c r="E881" s="231" t="str">
        <x:v>Traditions &amp; Practices — Christian Life</x:v>
      </x:c>
      <x:c r="F881" s="231" t="str">
        <x:v>Worship Practice</x:v>
      </x:c>
      <x:c r="G881" s="231" t="str">
        <x:v>A sermon or homily expounds Scripture and applies Christian teaching to the worshiping community.</x:v>
      </x:c>
      <x:c r="H881" s="231" t="n">
        <x:v>5</x:v>
      </x:c>
      <x:c r="I881" s="231" t="str">
        <x:v>5 — Foundational</x:v>
      </x:c>
      <x:c r="J881" s="231" t="str">
        <x:v>High</x:v>
      </x:c>
      <x:c r="K881" s="231" t="str">
        <x:v>Extraordinary</x:v>
      </x:c>
      <x:c r="L881" s="231" t="str">
        <x:v>No</x:v>
      </x:c>
      <x:c r="M881" s="231" t="str">
        <x:v>Apostolic age onward | Broad Christian practice</x:v>
      </x:c>
      <x:c r="N881" s="231" t="str">
        <x:v>Scripture Reading; Teaching; Sunday Worship</x:v>
      </x:c>
      <x:c r="O881" s="231" t="str">
        <x:v>Idea</x:v>
      </x:c>
      <x:c r="P881" s="231"/>
      <x:c r="Q881" s="231" t="str">
        <x:v>Deferred during uniqueness pass. Removed from the compact active Traditions &amp; Practices set in order to prioritize more visually distinct and tradition-specific practices.</x:v>
      </x:c>
      <x:c r="R881" s="231" t="str">
        <x:v>https://www.churchofengland.org/prayer-and-worship/worship-texts-and-resources/common-worship</x:v>
      </x:c>
      <x:c r="S881" s="231"/>
      <x:c r="T881" s="231"/>
      <x:c r="U881" s="205"/>
    </x:row>
    <x:row r="882" s="202" customFormat="1" ht="25.5" customHeight="1">
      <x:c r="A882" s="231" t="str">
        <x:v>Traditions &amp; Practices</x:v>
      </x:c>
      <x:c r="B882" s="231" t="str">
        <x:v>TP-004</x:v>
      </x:c>
      <x:c r="C882" s="231" t="str">
        <x:v>Psalmody</x:v>
      </x:c>
      <x:c r="D882" s="231" t="str">
        <x:v>Christian Practice</x:v>
      </x:c>
      <x:c r="E882" s="231" t="str">
        <x:v>Traditions &amp; Practices — Christian Life</x:v>
      </x:c>
      <x:c r="F882" s="231" t="str">
        <x:v>Music / Prayer Practice</x:v>
      </x:c>
      <x:c r="G882" s="231" t="str">
        <x:v>Christians pray and sing the Psalms corporately and privately, carrying Israel's prayer book into Christian worship.</x:v>
      </x:c>
      <x:c r="H882" s="231" t="n">
        <x:v>4</x:v>
      </x:c>
      <x:c r="I882" s="231" t="str">
        <x:v>4 — Major</x:v>
      </x:c>
      <x:c r="J882" s="231" t="str">
        <x:v>Exceptional</x:v>
      </x:c>
      <x:c r="K882" s="231" t="str">
        <x:v>Rare</x:v>
      </x:c>
      <x:c r="L882" s="231" t="str">
        <x:v>Maybe</x:v>
      </x:c>
      <x:c r="M882" s="231" t="str">
        <x:v>Apostolic age onward | Broad Christian practice</x:v>
      </x:c>
      <x:c r="N882" s="231" t="str">
        <x:v>Psalms; Chant; Daily Prayer</x:v>
      </x:c>
      <x:c r="O882" s="231" t="str">
        <x:v>Idea</x:v>
      </x:c>
      <x:c r="P882" s="231"/>
      <x:c r="Q882" s="231" t="str">
        <x:v>Deferred during uniqueness pass. Removed from the compact active Traditions &amp; Practices set in order to prioritize more visually distinct and tradition-specific practices.</x:v>
      </x:c>
      <x:c r="R882" s="231" t="str">
        <x:v>https://www.churchofengland.org/prayer-and-worship/worship-texts-and-resources/common-worship/daily-prayer/morning-and-evening</x:v>
      </x:c>
      <x:c r="S882" s="231"/>
      <x:c r="T882" s="231"/>
      <x:c r="U882" s="205"/>
    </x:row>
    <x:row r="883" s="202" customFormat="1" ht="25.5" customHeight="1">
      <x:c r="A883" s="231" t="str">
        <x:v>Traditions &amp; Practices</x:v>
      </x:c>
      <x:c r="B883" s="231" t="str">
        <x:v>TP-005</x:v>
      </x:c>
      <x:c r="C883" s="231" t="str">
        <x:v>Hymn Singing</x:v>
      </x:c>
      <x:c r="D883" s="231" t="str">
        <x:v>Christian Practice</x:v>
      </x:c>
      <x:c r="E883" s="231" t="str">
        <x:v>Traditions &amp; Practices — Christian Life</x:v>
      </x:c>
      <x:c r="F883" s="231" t="str">
        <x:v>Music / Worship Practice</x:v>
      </x:c>
      <x:c r="G883" s="231" t="str">
        <x:v>Congregational hymns praise God, confess doctrine, retell salvation history, and form Christian memory through song.</x:v>
      </x:c>
      <x:c r="H883" s="231" t="n">
        <x:v>4</x:v>
      </x:c>
      <x:c r="I883" s="231" t="str">
        <x:v>4 — Major</x:v>
      </x:c>
      <x:c r="J883" s="231" t="str">
        <x:v>Exceptional</x:v>
      </x:c>
      <x:c r="K883" s="231" t="str">
        <x:v>Rare</x:v>
      </x:c>
      <x:c r="L883" s="231" t="str">
        <x:v>Maybe</x:v>
      </x:c>
      <x:c r="M883" s="231" t="str">
        <x:v>Apostolic age onward | Broad Christian practice</x:v>
      </x:c>
      <x:c r="N883" s="231" t="str">
        <x:v>Psalmody; Worship; Sacred Music</x:v>
      </x:c>
      <x:c r="O883" s="231" t="str">
        <x:v>Idea</x:v>
      </x:c>
      <x:c r="P883" s="231"/>
      <x:c r="Q883" s="231" t="str">
        <x:v>Deferred during uniqueness pass. Removed from the compact active Traditions &amp; Practices set in order to prioritize more visually distinct and tradition-specific practices.</x:v>
      </x:c>
      <x:c r="R883" s="231" t="str">
        <x:v>https://www.churchofengland.org/prayer-and-worship/worship-texts-and-resources/common-worship</x:v>
      </x:c>
      <x:c r="S883" s="231"/>
      <x:c r="T883" s="231"/>
      <x:c r="U883" s="205"/>
    </x:row>
    <x:row r="884" s="202" customFormat="1" ht="25.5" customHeight="1">
      <x:c r="A884" s="231" t="str">
        <x:v>Traditions &amp; Practices</x:v>
      </x:c>
      <x:c r="B884" s="231" t="str">
        <x:v>TP-006</x:v>
      </x:c>
      <x:c r="C884" s="231" t="str">
        <x:v>Corporate Prayer</x:v>
      </x:c>
      <x:c r="D884" s="231" t="str">
        <x:v>Christian Practice</x:v>
      </x:c>
      <x:c r="E884" s="231" t="str">
        <x:v>Traditions &amp; Practices — Christian Life</x:v>
      </x:c>
      <x:c r="F884" s="231" t="str">
        <x:v>Prayer Practice</x:v>
      </x:c>
      <x:c r="G884" s="231" t="str">
        <x:v>The gathered Church offers praise, confession, thanksgiving, petition, and intercession together.</x:v>
      </x:c>
      <x:c r="H884" s="231" t="n">
        <x:v>5</x:v>
      </x:c>
      <x:c r="I884" s="231" t="str">
        <x:v>5 — Foundational</x:v>
      </x:c>
      <x:c r="J884" s="231" t="str">
        <x:v>High</x:v>
      </x:c>
      <x:c r="K884" s="231" t="str">
        <x:v>Extraordinary</x:v>
      </x:c>
      <x:c r="L884" s="231" t="str">
        <x:v>No</x:v>
      </x:c>
      <x:c r="M884" s="231" t="str">
        <x:v>Apostolic age onward | Broad Christian practice</x:v>
      </x:c>
      <x:c r="N884" s="231" t="str">
        <x:v>Intercessory Prayer; Lord's Prayer; Sunday Worship</x:v>
      </x:c>
      <x:c r="O884" s="231" t="str">
        <x:v>Idea</x:v>
      </x:c>
      <x:c r="P884" s="231"/>
      <x:c r="Q884" s="231" t="str">
        <x:v>Deferred during uniqueness pass. Fold this concept into rules text, lore text, or related-card supporting information rather than dedicating a separate standalone card.</x:v>
      </x:c>
      <x:c r="R884" s="231" t="str">
        <x:v>https://www.churchofengland.org/prayer-and-worship/worship-texts-and-resources/common-worship/daily-prayer/morning-and-evening</x:v>
      </x:c>
      <x:c r="S884" s="231"/>
      <x:c r="T884" s="231"/>
      <x:c r="U884" s="205"/>
    </x:row>
    <x:row r="885" s="202" customFormat="1" ht="25.5" customHeight="1">
      <x:c r="A885" s="231" t="str">
        <x:v>Traditions &amp; Practices</x:v>
      </x:c>
      <x:c r="B885" s="231" t="str">
        <x:v>TP-007</x:v>
      </x:c>
      <x:c r="C885" s="231" t="str">
        <x:v>The Lord's Prayer in Worship</x:v>
      </x:c>
      <x:c r="D885" s="231" t="str">
        <x:v>Christian Practice</x:v>
      </x:c>
      <x:c r="E885" s="231" t="str">
        <x:v>Traditions &amp; Practices — Christian Life</x:v>
      </x:c>
      <x:c r="F885" s="231" t="str">
        <x:v>Prayer Practice</x:v>
      </x:c>
      <x:c r="G885" s="231" t="str">
        <x:v>Jesus' model prayer is recited or sung throughout Christian traditions in public worship and private devotion.</x:v>
      </x:c>
      <x:c r="H885" s="231" t="n">
        <x:v>5</x:v>
      </x:c>
      <x:c r="I885" s="231" t="str">
        <x:v>5 — Foundational</x:v>
      </x:c>
      <x:c r="J885" s="231" t="str">
        <x:v>High</x:v>
      </x:c>
      <x:c r="K885" s="231" t="str">
        <x:v>Extraordinary</x:v>
      </x:c>
      <x:c r="L885" s="231" t="str">
        <x:v>No</x:v>
      </x:c>
      <x:c r="M885" s="231" t="str">
        <x:v>Apostolic age onward | Broad Christian practice</x:v>
      </x:c>
      <x:c r="N885" s="231" t="str">
        <x:v>Lord's Prayer; Daily Prayer; Eucharist</x:v>
      </x:c>
      <x:c r="O885" s="231" t="str">
        <x:v>Idea</x:v>
      </x:c>
      <x:c r="P885" s="231"/>
      <x:c r="Q885" s="231" t="str">
        <x:v>Deferred during uniqueness pass. Fold this concept into rules text, lore text, or related-card supporting information rather than dedicating a separate standalone card.</x:v>
      </x:c>
      <x:c r="R885" s="231" t="str">
        <x:v>https://www.churchofengland.org/prayer-and-worship/worship-texts-and-resources/common-worship/daily-prayer/morning-and-evening</x:v>
      </x:c>
      <x:c r="S885" s="231"/>
      <x:c r="T885" s="231"/>
      <x:c r="U885" s="205"/>
    </x:row>
    <x:row r="886" s="202" customFormat="1" ht="38.25" customHeight="1">
      <x:c r="A886" s="231" t="str">
        <x:v>Traditions &amp; Practices</x:v>
      </x:c>
      <x:c r="B886" s="231" t="str">
        <x:v>TP-008</x:v>
      </x:c>
      <x:c r="C886" s="231" t="str">
        <x:v>Intercessory Prayer</x:v>
      </x:c>
      <x:c r="D886" s="231" t="str">
        <x:v>Christian Practice</x:v>
      </x:c>
      <x:c r="E886" s="231" t="str">
        <x:v>Traditions &amp; Practices — Christian Life</x:v>
      </x:c>
      <x:c r="F886" s="231" t="str">
        <x:v>Prayer Practice</x:v>
      </x:c>
      <x:c r="G886" s="231" t="str">
        <x:v>Christians pray for the Church, civil authorities, the suffering, the world, and particular people and needs.</x:v>
      </x:c>
      <x:c r="H886" s="231" t="n">
        <x:v>4</x:v>
      </x:c>
      <x:c r="I886" s="231" t="str">
        <x:v>4 — Major</x:v>
      </x:c>
      <x:c r="J886" s="231" t="str">
        <x:v>High</x:v>
      </x:c>
      <x:c r="K886" s="231" t="str">
        <x:v>Rare</x:v>
      </x:c>
      <x:c r="L886" s="231" t="str">
        <x:v>No</x:v>
      </x:c>
      <x:c r="M886" s="231" t="str">
        <x:v>Apostolic age onward | Broad Christian practice</x:v>
      </x:c>
      <x:c r="N886" s="231" t="str">
        <x:v>Corporate Prayer; Prayer Lists; Litanies</x:v>
      </x:c>
      <x:c r="O886" s="231" t="str">
        <x:v>Idea</x:v>
      </x:c>
      <x:c r="P886" s="231"/>
      <x:c r="Q886" s="231" t="str">
        <x:v>Deferred during uniqueness pass. Fold this concept into rules text, lore text, or related-card supporting information rather than dedicating a separate standalone card.</x:v>
      </x:c>
      <x:c r="R886" s="231" t="str">
        <x:v>https://www.churchofengland.org/prayer-and-worship/worship-texts-and-resources/common-worship/daily-prayer/morning-and-evening</x:v>
      </x:c>
      <x:c r="S886" s="231"/>
      <x:c r="T886" s="231"/>
      <x:c r="U886" s="205"/>
    </x:row>
    <x:row r="887" s="202" customFormat="1" ht="25.5" customHeight="1">
      <x:c r="A887" s="231" t="str">
        <x:v>Traditions &amp; Practices</x:v>
      </x:c>
      <x:c r="B887" s="231" t="str">
        <x:v>TP-009</x:v>
      </x:c>
      <x:c r="C887" s="231" t="str">
        <x:v>Confession of Sin in Worship</x:v>
      </x:c>
      <x:c r="D887" s="231" t="str">
        <x:v>Christian Practice</x:v>
      </x:c>
      <x:c r="E887" s="231" t="str">
        <x:v>Traditions &amp; Practices — Christian Life</x:v>
      </x:c>
      <x:c r="F887" s="231" t="str">
        <x:v>Penitential Practice</x:v>
      </x:c>
      <x:c r="G887" s="231" t="str">
        <x:v>Many Christian liturgies include communal acknowledgment of sin and a declaration or prayer of forgiveness.</x:v>
      </x:c>
      <x:c r="H887" s="231" t="n">
        <x:v>4</x:v>
      </x:c>
      <x:c r="I887" s="231" t="str">
        <x:v>4 — Major</x:v>
      </x:c>
      <x:c r="J887" s="231" t="str">
        <x:v>High</x:v>
      </x:c>
      <x:c r="K887" s="231" t="str">
        <x:v>Rare</x:v>
      </x:c>
      <x:c r="L887" s="231" t="str">
        <x:v>No</x:v>
      </x:c>
      <x:c r="M887" s="231" t="str">
        <x:v>Ancient Church onward | Broad but not universal form</x:v>
      </x:c>
      <x:c r="N887" s="231" t="str">
        <x:v>Repentance; Absolution; Eucharist</x:v>
      </x:c>
      <x:c r="O887" s="231" t="str">
        <x:v>Idea</x:v>
      </x:c>
      <x:c r="P887" s="231"/>
      <x:c r="Q887" s="231" t="str">
        <x:v>Deferred during uniqueness pass. Removed from the compact active Traditions &amp; Practices set in order to prioritize more visually distinct and tradition-specific practices.</x:v>
      </x:c>
      <x:c r="R887" s="231" t="str">
        <x:v>https://www.churchofengland.org/prayer-and-worship/worship-texts-and-resources/common-worship</x:v>
      </x:c>
      <x:c r="S887" s="231"/>
      <x:c r="T887" s="231"/>
      <x:c r="U887" s="205"/>
    </x:row>
    <x:row r="888" s="202" customFormat="1" ht="25.5" customHeight="1">
      <x:c r="A888" s="231" t="str">
        <x:v>Traditions &amp; Practices</x:v>
      </x:c>
      <x:c r="B888" s="231" t="str">
        <x:v>TP-010</x:v>
      </x:c>
      <x:c r="C888" s="231" t="str">
        <x:v>Creedal Recitation</x:v>
      </x:c>
      <x:c r="D888" s="231" t="str">
        <x:v>Christian Practice</x:v>
      </x:c>
      <x:c r="E888" s="231" t="str">
        <x:v>Traditions &amp; Practices — Christian Life</x:v>
      </x:c>
      <x:c r="F888" s="231" t="str">
        <x:v>Confessional Practice</x:v>
      </x:c>
      <x:c r="G888" s="231" t="str">
        <x:v>Historic creeds are spoken or sung in worship as concise public confessions of shared Christian faith.</x:v>
      </x:c>
      <x:c r="H888" s="231" t="n">
        <x:v>5</x:v>
      </x:c>
      <x:c r="I888" s="231" t="str">
        <x:v>5 — Foundational</x:v>
      </x:c>
      <x:c r="J888" s="231" t="str">
        <x:v>Exceptional</x:v>
      </x:c>
      <x:c r="K888" s="231" t="str">
        <x:v>Extraordinary</x:v>
      </x:c>
      <x:c r="L888" s="231" t="str">
        <x:v>Maybe</x:v>
      </x:c>
      <x:c r="M888" s="231" t="str">
        <x:v>4th century onward | Historic liturgical Christianity</x:v>
      </x:c>
      <x:c r="N888" s="231" t="str">
        <x:v>Nicene Creed; Apostles' Creed; Councils</x:v>
      </x:c>
      <x:c r="O888" s="231" t="str">
        <x:v>Idea</x:v>
      </x:c>
      <x:c r="P888" s="231"/>
      <x:c r="Q888" s="231" t="str">
        <x:v>Deferred during uniqueness pass. Removed from the compact active Traditions &amp; Practices set in order to prioritize more visually distinct and tradition-specific practices.</x:v>
      </x:c>
      <x:c r="R888" s="231" t="str">
        <x:v>https://www.churchofengland.org/prayer-and-worship/worship-texts-and-resources/common-worship</x:v>
      </x:c>
      <x:c r="S888" s="231"/>
      <x:c r="T888" s="231"/>
      <x:c r="U888" s="205"/>
    </x:row>
    <x:row r="889" s="202" customFormat="1" ht="25.5" customHeight="1">
      <x:c r="A889" s="231" t="str">
        <x:v>Traditions &amp; Practices</x:v>
      </x:c>
      <x:c r="B889" s="231" t="str">
        <x:v>TP-011</x:v>
      </x:c>
      <x:c r="C889" s="231" t="str">
        <x:v>Catechesis</x:v>
      </x:c>
      <x:c r="D889" s="231" t="str">
        <x:v>Christian Practice</x:v>
      </x:c>
      <x:c r="E889" s="231" t="str">
        <x:v>Traditions &amp; Practices — Christian Life</x:v>
      </x:c>
      <x:c r="F889" s="231" t="str">
        <x:v>Formation Practice</x:v>
      </x:c>
      <x:c r="G889" s="231" t="str">
        <x:v>Structured teaching prepares Christians to understand Scripture, doctrine, worship, ethics, and the shape of discipleship.</x:v>
      </x:c>
      <x:c r="H889" s="231" t="n">
        <x:v>5</x:v>
      </x:c>
      <x:c r="I889" s="231" t="str">
        <x:v>5 — Foundational</x:v>
      </x:c>
      <x:c r="J889" s="231" t="str">
        <x:v>High</x:v>
      </x:c>
      <x:c r="K889" s="231" t="str">
        <x:v>Extraordinary</x:v>
      </x:c>
      <x:c r="L889" s="231" t="str">
        <x:v>No</x:v>
      </x:c>
      <x:c r="M889" s="231" t="str">
        <x:v>Ancient Church onward | Broad Christian practice</x:v>
      </x:c>
      <x:c r="N889" s="231" t="str">
        <x:v>Catechumenate; Catechism; Discipleship</x:v>
      </x:c>
      <x:c r="O889" s="231" t="str">
        <x:v>Idea</x:v>
      </x:c>
      <x:c r="P889" s="231"/>
      <x:c r="Q889" s="231" t="str">
        <x:v>Deferred during uniqueness pass. Removed from the compact active Traditions &amp; Practices set in order to prioritize more visually distinct and tradition-specific practices.</x:v>
      </x:c>
      <x:c r="R889" s="231" t="str">
        <x:v>https://www.churchofengland.org/prayer-and-worship/worship-texts-and-resources/book-common-prayer</x:v>
      </x:c>
      <x:c r="S889" s="231"/>
      <x:c r="T889" s="231"/>
      <x:c r="U889" s="205"/>
    </x:row>
    <x:row r="890" s="202" customFormat="1" ht="25.5" customHeight="1">
      <x:c r="A890" s="231" t="str">
        <x:v>Traditions &amp; Practices</x:v>
      </x:c>
      <x:c r="B890" s="231" t="str">
        <x:v>TP-012</x:v>
      </x:c>
      <x:c r="C890" s="231" t="str">
        <x:v>Baptismal Preparation</x:v>
      </x:c>
      <x:c r="D890" s="231" t="str">
        <x:v>Christian Practice</x:v>
      </x:c>
      <x:c r="E890" s="231" t="str">
        <x:v>Traditions &amp; Practices — Christian Life</x:v>
      </x:c>
      <x:c r="F890" s="231" t="str">
        <x:v>Initiation Practice</x:v>
      </x:c>
      <x:c r="G890" s="231" t="str">
        <x:v>Candidates or families receive instruction and pastoral preparation before Christian baptism.</x:v>
      </x:c>
      <x:c r="H890" s="231" t="n">
        <x:v>4</x:v>
      </x:c>
      <x:c r="I890" s="231" t="str">
        <x:v>4 — Major</x:v>
      </x:c>
      <x:c r="J890" s="231" t="str">
        <x:v>High</x:v>
      </x:c>
      <x:c r="K890" s="231" t="str">
        <x:v>Rare</x:v>
      </x:c>
      <x:c r="L890" s="231" t="str">
        <x:v>No</x:v>
      </x:c>
      <x:c r="M890" s="231" t="str">
        <x:v>Ancient Church onward | Broad Christian practice</x:v>
      </x:c>
      <x:c r="N890" s="231" t="str">
        <x:v>Baptism; Catechesis; Baptismal Vows</x:v>
      </x:c>
      <x:c r="O890" s="231" t="str">
        <x:v>Idea</x:v>
      </x:c>
      <x:c r="P890" s="231"/>
      <x:c r="Q890" s="231" t="str">
        <x:v>Deferred during uniqueness pass. Fold this concept into rules text, lore text, or related-card supporting information rather than dedicating a separate standalone card.</x:v>
      </x:c>
      <x:c r="R890" s="231" t="str">
        <x:v>https://www.churchofengland.org/prayer-and-worship/worship-texts-and-resources/common-worship</x:v>
      </x:c>
      <x:c r="S890" s="231"/>
      <x:c r="T890" s="231"/>
      <x:c r="U890" s="205"/>
    </x:row>
    <x:row r="891" s="202" customFormat="1" ht="25.5" customHeight="1">
      <x:c r="A891" s="231" t="str">
        <x:v>Traditions &amp; Practices</x:v>
      </x:c>
      <x:c r="B891" s="231" t="str">
        <x:v>TP-013</x:v>
      </x:c>
      <x:c r="C891" s="231" t="str">
        <x:v>Baptismal Vows</x:v>
      </x:c>
      <x:c r="D891" s="231" t="str">
        <x:v>Christian Practice</x:v>
      </x:c>
      <x:c r="E891" s="231" t="str">
        <x:v>Traditions &amp; Practices — Christian Life</x:v>
      </x:c>
      <x:c r="F891" s="231" t="str">
        <x:v>Initiation Practice</x:v>
      </x:c>
      <x:c r="G891" s="231" t="str">
        <x:v>Promises of Christian faith and renunciation accompany baptism in many traditions, often made personally or with sponsors.</x:v>
      </x:c>
      <x:c r="H891" s="231" t="n">
        <x:v>4</x:v>
      </x:c>
      <x:c r="I891" s="231" t="str">
        <x:v>4 — Major</x:v>
      </x:c>
      <x:c r="J891" s="231" t="str">
        <x:v>High</x:v>
      </x:c>
      <x:c r="K891" s="231" t="str">
        <x:v>Rare</x:v>
      </x:c>
      <x:c r="L891" s="231" t="str">
        <x:v>No</x:v>
      </x:c>
      <x:c r="M891" s="231" t="str">
        <x:v>Ancient Church onward | Liturgical Christian traditions</x:v>
      </x:c>
      <x:c r="N891" s="231" t="str">
        <x:v>Baptism; Sponsors / Godparents; Creed</x:v>
      </x:c>
      <x:c r="O891" s="231" t="str">
        <x:v>Idea</x:v>
      </x:c>
      <x:c r="P891" s="231"/>
      <x:c r="Q891" s="231" t="str">
        <x:v>Deferred during uniqueness pass. Fold this concept into rules text, lore text, or related-card supporting information rather than dedicating a separate standalone card.</x:v>
      </x:c>
      <x:c r="R891" s="231" t="str">
        <x:v>https://www.churchofengland.org/prayer-and-worship/worship-texts-and-resources/common-worship</x:v>
      </x:c>
      <x:c r="S891" s="231"/>
      <x:c r="T891" s="231"/>
      <x:c r="U891" s="205"/>
    </x:row>
    <x:row r="892" s="202" customFormat="1" ht="25.5" customHeight="1">
      <x:c r="A892" s="231" t="str">
        <x:v>Traditions &amp; Practices</x:v>
      </x:c>
      <x:c r="B892" s="231" t="str">
        <x:v>TP-014</x:v>
      </x:c>
      <x:c r="C892" s="231" t="str">
        <x:v>Sponsors / Godparents</x:v>
      </x:c>
      <x:c r="D892" s="231" t="str">
        <x:v>Christian Practice</x:v>
      </x:c>
      <x:c r="E892" s="231" t="str">
        <x:v>Traditions &amp; Practices — Christian Life</x:v>
      </x:c>
      <x:c r="F892" s="231" t="str">
        <x:v>Initiation Practice</x:v>
      </x:c>
      <x:c r="G892" s="231" t="str">
        <x:v>Sponsors stand with baptismal candidates and historically help support their Christian formation.</x:v>
      </x:c>
      <x:c r="H892" s="231" t="n">
        <x:v>3</x:v>
      </x:c>
      <x:c r="I892" s="231" t="str">
        <x:v>3 — Significant</x:v>
      </x:c>
      <x:c r="J892" s="231" t="str">
        <x:v>High</x:v>
      </x:c>
      <x:c r="K892" s="231" t="str">
        <x:v>Uncommon</x:v>
      </x:c>
      <x:c r="L892" s="231" t="str">
        <x:v>No</x:v>
      </x:c>
      <x:c r="M892" s="231" t="str">
        <x:v>Ancient Church onward | Catholic, Orthodox, Anglican and other traditions</x:v>
      </x:c>
      <x:c r="N892" s="231" t="str">
        <x:v>Baptism; Catechesis; Family Faith</x:v>
      </x:c>
      <x:c r="O892" s="231" t="str">
        <x:v>Idea</x:v>
      </x:c>
      <x:c r="P892" s="231"/>
      <x:c r="Q892" s="231" t="str">
        <x:v>Deferred during uniqueness pass. Fold this concept into rules text, lore text, or related-card supporting information rather than dedicating a separate standalone card.</x:v>
      </x:c>
      <x:c r="R892" s="231" t="str">
        <x:v>https://www.churchofengland.org/prayer-and-worship/worship-texts-and-resources/common-worship</x:v>
      </x:c>
      <x:c r="S892" s="231"/>
      <x:c r="T892" s="231"/>
      <x:c r="U892" s="205"/>
    </x:row>
    <x:row r="893" s="202" customFormat="1" ht="25.5" customHeight="1">
      <x:c r="A893" s="231" t="str">
        <x:v>Traditions &amp; Practices</x:v>
      </x:c>
      <x:c r="B893" s="231" t="str">
        <x:v>TP-016</x:v>
      </x:c>
      <x:c r="C893" s="231" t="str">
        <x:v>The Peace</x:v>
      </x:c>
      <x:c r="D893" s="231" t="str">
        <x:v>Christian Practice</x:v>
      </x:c>
      <x:c r="E893" s="231" t="str">
        <x:v>Traditions &amp; Practices — Christian Life</x:v>
      </x:c>
      <x:c r="F893" s="231" t="str">
        <x:v>Liturgical Practice</x:v>
      </x:c>
      <x:c r="G893" s="231" t="str">
        <x:v>A greeting of peace is exchanged in many liturgies as a sign of reconciliation and fellowship before or within Eucharistic worship.</x:v>
      </x:c>
      <x:c r="H893" s="231" t="n">
        <x:v>3</x:v>
      </x:c>
      <x:c r="I893" s="231" t="str">
        <x:v>3 — Significant</x:v>
      </x:c>
      <x:c r="J893" s="231" t="str">
        <x:v>High</x:v>
      </x:c>
      <x:c r="K893" s="231" t="str">
        <x:v>Uncommon</x:v>
      </x:c>
      <x:c r="L893" s="231" t="str">
        <x:v>No</x:v>
      </x:c>
      <x:c r="M893" s="231" t="str">
        <x:v>Ancient Church onward | Catholic, Orthodox, Anglican, Lutheran and others</x:v>
      </x:c>
      <x:c r="N893" s="231" t="str">
        <x:v>Reconciliation; Eucharist; Fellowship</x:v>
      </x:c>
      <x:c r="O893" s="231" t="str">
        <x:v>Idea</x:v>
      </x:c>
      <x:c r="P893" s="231"/>
      <x:c r="Q893" s="231" t="str">
        <x:v>Deferred during uniqueness pass. Removed from the compact active Traditions &amp; Practices set in order to prioritize more visually distinct and tradition-specific practices.</x:v>
      </x:c>
      <x:c r="R893" s="231" t="str">
        <x:v>https://www.churchofengland.org/prayer-and-worship/worship-texts-and-resources/common-worship/holy-communion-service</x:v>
      </x:c>
      <x:c r="S893" s="231"/>
      <x:c r="T893" s="231"/>
      <x:c r="U893" s="205"/>
    </x:row>
    <x:row r="894" s="202" customFormat="1" ht="25.5" customHeight="1">
      <x:c r="A894" s="231" t="str">
        <x:v>Traditions &amp; Practices</x:v>
      </x:c>
      <x:c r="B894" s="231" t="str">
        <x:v>TP-017</x:v>
      </x:c>
      <x:c r="C894" s="231" t="str">
        <x:v>Fasting</x:v>
      </x:c>
      <x:c r="D894" s="231" t="str">
        <x:v>Christian Practice</x:v>
      </x:c>
      <x:c r="E894" s="231" t="str">
        <x:v>Traditions &amp; Practices — Christian Life</x:v>
      </x:c>
      <x:c r="F894" s="231" t="str">
        <x:v>Ascetical Practice</x:v>
      </x:c>
      <x:c r="G894" s="231" t="str">
        <x:v>Christians voluntarily abstain from food or other goods for prayer, repentance, discipline, and focused dependence on God.</x:v>
      </x:c>
      <x:c r="H894" s="231" t="n">
        <x:v>4</x:v>
      </x:c>
      <x:c r="I894" s="231" t="str">
        <x:v>4 — Major</x:v>
      </x:c>
      <x:c r="J894" s="231" t="str">
        <x:v>High</x:v>
      </x:c>
      <x:c r="K894" s="231" t="str">
        <x:v>Rare</x:v>
      </x:c>
      <x:c r="L894" s="231" t="str">
        <x:v>No</x:v>
      </x:c>
      <x:c r="M894" s="231" t="str">
        <x:v>Apostolic age onward | Broad Christian practice</x:v>
      </x:c>
      <x:c r="N894" s="231" t="str">
        <x:v>Lent; Prayer; Almsgiving</x:v>
      </x:c>
      <x:c r="O894" s="231" t="str">
        <x:v>Idea</x:v>
      </x:c>
      <x:c r="P894" s="231"/>
      <x:c r="Q894" s="231" t="str">
        <x:v>Deferred during uniqueness pass. Removed from the compact active Traditions &amp; Practices set in order to prioritize more visually distinct and tradition-specific practices.</x:v>
      </x:c>
      <x:c r="R894" s="231" t="str">
        <x:v>https://www.vatican.va/content/catechism/en/part_two/section_two/chapter_four/article_1.html</x:v>
      </x:c>
      <x:c r="S894" s="231"/>
      <x:c r="T894" s="231"/>
      <x:c r="U894" s="205"/>
    </x:row>
    <x:row r="895" s="202" customFormat="1" ht="25.5" customHeight="1">
      <x:c r="A895" s="231" t="str">
        <x:v>Traditions &amp; Practices</x:v>
      </x:c>
      <x:c r="B895" s="231" t="str">
        <x:v>TP-018</x:v>
      </x:c>
      <x:c r="C895" s="231" t="str">
        <x:v>Almsgiving</x:v>
      </x:c>
      <x:c r="D895" s="231" t="str">
        <x:v>Christian Practice</x:v>
      </x:c>
      <x:c r="E895" s="231" t="str">
        <x:v>Traditions &amp; Practices — Christian Life</x:v>
      </x:c>
      <x:c r="F895" s="231" t="str">
        <x:v>Charitable Practice</x:v>
      </x:c>
      <x:c r="G895" s="231" t="str">
        <x:v>Giving directly to those in need is traditionally joined with prayer and fasting as a basic expression of mercy.</x:v>
      </x:c>
      <x:c r="H895" s="231" t="n">
        <x:v>4</x:v>
      </x:c>
      <x:c r="I895" s="231" t="str">
        <x:v>4 — Major</x:v>
      </x:c>
      <x:c r="J895" s="231" t="str">
        <x:v>High</x:v>
      </x:c>
      <x:c r="K895" s="231" t="str">
        <x:v>Rare</x:v>
      </x:c>
      <x:c r="L895" s="231" t="str">
        <x:v>No</x:v>
      </x:c>
      <x:c r="M895" s="231" t="str">
        <x:v>Biblical and ancient Christian practice | Broad Christian practice</x:v>
      </x:c>
      <x:c r="N895" s="231" t="str">
        <x:v>Fasting; Care for the Poor; Stewardship</x:v>
      </x:c>
      <x:c r="O895" s="231" t="str">
        <x:v>Idea</x:v>
      </x:c>
      <x:c r="P895" s="231"/>
      <x:c r="Q895" s="231" t="str">
        <x:v>Deferred during uniqueness pass. Removed from the compact active Traditions &amp; Practices set in order to prioritize more visually distinct and tradition-specific practices.</x:v>
      </x:c>
      <x:c r="R895" s="231" t="str">
        <x:v>https://www.vatican.va/content/catechism/en/part_two/section_two/chapter_four/article_1.html</x:v>
      </x:c>
      <x:c r="S895" s="231"/>
      <x:c r="T895" s="231"/>
      <x:c r="U895" s="205"/>
    </x:row>
    <x:row r="896" s="202" customFormat="1" ht="25.5" customHeight="1">
      <x:c r="A896" s="231" t="str">
        <x:v>Traditions &amp; Practices</x:v>
      </x:c>
      <x:c r="B896" s="231" t="str">
        <x:v>TP-021</x:v>
      </x:c>
      <x:c r="C896" s="231" t="str">
        <x:v>Use of Candles</x:v>
      </x:c>
      <x:c r="D896" s="231" t="str">
        <x:v>Christian Practice</x:v>
      </x:c>
      <x:c r="E896" s="231" t="str">
        <x:v>Traditions &amp; Practices — Christian Life</x:v>
      </x:c>
      <x:c r="F896" s="231" t="str">
        <x:v>Devotional / Liturgical Practice</x:v>
      </x:c>
      <x:c r="G896" s="231" t="str">
        <x:v>Candles accompany prayer and worship as practical light and as a visual symbol of Christ, vigil, remembrance, and offering.</x:v>
      </x:c>
      <x:c r="H896" s="231" t="n">
        <x:v>3</x:v>
      </x:c>
      <x:c r="I896" s="231" t="str">
        <x:v>3 — Significant</x:v>
      </x:c>
      <x:c r="J896" s="231" t="str">
        <x:v>Exceptional</x:v>
      </x:c>
      <x:c r="K896" s="231" t="str">
        <x:v>Uncommon</x:v>
      </x:c>
      <x:c r="L896" s="231" t="str">
        <x:v>No</x:v>
      </x:c>
      <x:c r="M896" s="231" t="str">
        <x:v>Ancient Church onward | Catholic, Orthodox, Anglican and other traditions</x:v>
      </x:c>
      <x:c r="N896" s="231" t="str">
        <x:v>Vigils; Prayer; Sacred Art</x:v>
      </x:c>
      <x:c r="O896" s="231" t="str">
        <x:v>Idea</x:v>
      </x:c>
      <x:c r="P896" s="231"/>
      <x:c r="Q896" s="231" t="str">
        <x:v>Deferred during uniqueness pass. Removed from the compact active Traditions &amp; Practices set in order to prioritize more visually distinct and tradition-specific practices.</x:v>
      </x:c>
      <x:c r="R896" s="231" t="str">
        <x:v>https://www.churchofengland.org/prayer-and-worship/worship-texts-and-resources/common-worship</x:v>
      </x:c>
      <x:c r="S896" s="231"/>
      <x:c r="T896" s="231"/>
      <x:c r="U896" s="205"/>
    </x:row>
    <x:row r="897" s="202" customFormat="1" ht="25.5" customHeight="1">
      <x:c r="A897" s="231" t="str">
        <x:v>Traditions &amp; Practices</x:v>
      </x:c>
      <x:c r="B897" s="231" t="str">
        <x:v>TP-024</x:v>
      </x:c>
      <x:c r="C897" s="231" t="str">
        <x:v>Christian Funeral Rites</x:v>
      </x:c>
      <x:c r="D897" s="231" t="str">
        <x:v>Christian Practice</x:v>
      </x:c>
      <x:c r="E897" s="231" t="str">
        <x:v>Traditions &amp; Practices — Christian Life</x:v>
      </x:c>
      <x:c r="F897" s="231" t="str">
        <x:v>Pastoral / Liturgical Practice</x:v>
      </x:c>
      <x:c r="G897" s="231" t="str">
        <x:v>Christian burial services combine grief, prayer, Scripture, remembrance, and hope in the resurrection.</x:v>
      </x:c>
      <x:c r="H897" s="231" t="n">
        <x:v>4</x:v>
      </x:c>
      <x:c r="I897" s="231" t="str">
        <x:v>4 — Major</x:v>
      </x:c>
      <x:c r="J897" s="231" t="str">
        <x:v>Exceptional</x:v>
      </x:c>
      <x:c r="K897" s="231" t="str">
        <x:v>Rare</x:v>
      </x:c>
      <x:c r="L897" s="231" t="str">
        <x:v>Maybe</x:v>
      </x:c>
      <x:c r="M897" s="231" t="str">
        <x:v>Ancient Church onward | Broad Christian practice</x:v>
      </x:c>
      <x:c r="N897" s="231" t="str">
        <x:v>Resurrection of the Dead; Burial; Pastoral Care</x:v>
      </x:c>
      <x:c r="O897" s="231" t="str">
        <x:v>Idea</x:v>
      </x:c>
      <x:c r="P897" s="231"/>
      <x:c r="Q897" s="231" t="str">
        <x:v>Deferred during uniqueness pass. Removed from the compact active Traditions &amp; Practices set in order to prioritize more visually distinct and tradition-specific practices.</x:v>
      </x:c>
      <x:c r="R897" s="231" t="str">
        <x:v>https://www.churchofengland.org/prayer-and-worship/worship-texts-and-resources/common-worship</x:v>
      </x:c>
      <x:c r="S897" s="231"/>
      <x:c r="T897" s="231"/>
      <x:c r="U897" s="205"/>
    </x:row>
    <x:row r="898" s="202" customFormat="1" ht="25.5" customHeight="1">
      <x:c r="A898" s="231" t="str">
        <x:v>Traditions &amp; Practices</x:v>
      </x:c>
      <x:c r="B898" s="231" t="str">
        <x:v>TP-025</x:v>
      </x:c>
      <x:c r="C898" s="231" t="str">
        <x:v>Daily Prayer</x:v>
      </x:c>
      <x:c r="D898" s="231" t="str">
        <x:v>Christian Practice</x:v>
      </x:c>
      <x:c r="E898" s="231" t="str">
        <x:v>Traditions &amp; Practices — Christian Life</x:v>
      </x:c>
      <x:c r="F898" s="231" t="str">
        <x:v>Prayer Practice</x:v>
      </x:c>
      <x:c r="G898" s="231" t="str">
        <x:v>Regular prayer at set times structures the day around praise, Scripture, thanksgiving, and intercession.</x:v>
      </x:c>
      <x:c r="H898" s="231" t="n">
        <x:v>4</x:v>
      </x:c>
      <x:c r="I898" s="231" t="str">
        <x:v>4 — Major</x:v>
      </x:c>
      <x:c r="J898" s="231" t="str">
        <x:v>High</x:v>
      </x:c>
      <x:c r="K898" s="231" t="str">
        <x:v>Rare</x:v>
      </x:c>
      <x:c r="L898" s="231" t="str">
        <x:v>No</x:v>
      </x:c>
      <x:c r="M898" s="231" t="str">
        <x:v>Ancient Church onward | Liturgical and devotional Christianity</x:v>
      </x:c>
      <x:c r="N898" s="231" t="str">
        <x:v>Morning Prayer; Evening Prayer; Compline</x:v>
      </x:c>
      <x:c r="O898" s="231" t="str">
        <x:v>Idea</x:v>
      </x:c>
      <x:c r="P898" s="231"/>
      <x:c r="Q898" s="231" t="str">
        <x:v>Deferred during uniqueness pass. Fold this concept into rules text, lore text, or related-card supporting information rather than dedicating a separate standalone card.</x:v>
      </x:c>
      <x:c r="R898" s="231" t="str">
        <x:v>https://www.churchofengland.org/prayer-and-worship/worship-texts-and-resources/common-worship/daily-prayer/morning-and-evening</x:v>
      </x:c>
      <x:c r="S898" s="231"/>
      <x:c r="T898" s="231"/>
      <x:c r="U898" s="205"/>
    </x:row>
    <x:row r="899" s="202" customFormat="1" ht="38.25" customHeight="1">
      <x:c r="A899" s="231" t="str">
        <x:v>Traditions &amp; Practices</x:v>
      </x:c>
      <x:c r="B899" s="231" t="str">
        <x:v>TP-026</x:v>
      </x:c>
      <x:c r="C899" s="231" t="str">
        <x:v>Evening Prayer</x:v>
      </x:c>
      <x:c r="D899" s="231" t="str">
        <x:v>Christian Practice</x:v>
      </x:c>
      <x:c r="E899" s="231" t="str">
        <x:v>Traditions &amp; Practices — Christian Life</x:v>
      </x:c>
      <x:c r="F899" s="231" t="str">
        <x:v>Daily Office</x:v>
      </x:c>
      <x:c r="G899" s="231" t="str">
        <x:v>Evening prayer closes the active day with psalms, Scripture, thanksgiving, and intercession.</x:v>
      </x:c>
      <x:c r="H899" s="231" t="n">
        <x:v>3</x:v>
      </x:c>
      <x:c r="I899" s="231" t="str">
        <x:v>3 — Significant</x:v>
      </x:c>
      <x:c r="J899" s="231" t="str">
        <x:v>Exceptional</x:v>
      </x:c>
      <x:c r="K899" s="231" t="str">
        <x:v>Uncommon</x:v>
      </x:c>
      <x:c r="L899" s="231" t="str">
        <x:v>No</x:v>
      </x:c>
      <x:c r="M899" s="231" t="str">
        <x:v>Ancient Church onward | Anglican, Orthodox, Catholic and other traditions</x:v>
      </x:c>
      <x:c r="N899" s="231" t="str">
        <x:v>Daily Prayer; Vespers; Evensong</x:v>
      </x:c>
      <x:c r="O899" s="231" t="str">
        <x:v>Idea</x:v>
      </x:c>
      <x:c r="P899" s="231"/>
      <x:c r="Q899" s="231" t="str">
        <x:v>Deferred during uniqueness pass. Fold this concept into rules text, lore text, or related-card supporting information rather than dedicating a separate standalone card.</x:v>
      </x:c>
      <x:c r="R899" s="231" t="str">
        <x:v>https://www.churchofengland.org/prayer-and-worship/worship-texts-and-resources/common-worship/daily-prayer/morning-and-evening</x:v>
      </x:c>
      <x:c r="S899" s="231"/>
      <x:c r="T899" s="231"/>
      <x:c r="U899" s="205"/>
    </x:row>
    <x:row r="900" s="202" customFormat="1" ht="38.25" customHeight="1">
      <x:c r="A900" s="231" t="str">
        <x:v>Traditions &amp; Practices</x:v>
      </x:c>
      <x:c r="B900" s="231" t="str">
        <x:v>TP-027</x:v>
      </x:c>
      <x:c r="C900" s="231" t="str">
        <x:v>Night Prayer / Compline</x:v>
      </x:c>
      <x:c r="D900" s="231" t="str">
        <x:v>Christian Practice</x:v>
      </x:c>
      <x:c r="E900" s="231" t="str">
        <x:v>Traditions &amp; Practices — Christian Life</x:v>
      </x:c>
      <x:c r="F900" s="231" t="str">
        <x:v>Daily Office</x:v>
      </x:c>
      <x:c r="G900" s="231" t="str">
        <x:v>A late-evening office entrusts the coming night to God through psalms, confession, prayer, and rest.</x:v>
      </x:c>
      <x:c r="H900" s="231" t="n">
        <x:v>3</x:v>
      </x:c>
      <x:c r="I900" s="231" t="str">
        <x:v>3 — Significant</x:v>
      </x:c>
      <x:c r="J900" s="231" t="str">
        <x:v>High</x:v>
      </x:c>
      <x:c r="K900" s="231" t="str">
        <x:v>Uncommon</x:v>
      </x:c>
      <x:c r="L900" s="231" t="str">
        <x:v>No</x:v>
      </x:c>
      <x:c r="M900" s="231" t="str">
        <x:v>Ancient Church onward | Catholic, Anglican, Orthodox and other liturgical traditions</x:v>
      </x:c>
      <x:c r="N900" s="231" t="str">
        <x:v>Daily Prayer; Evening Prayer; Monasticism</x:v>
      </x:c>
      <x:c r="O900" s="231" t="str">
        <x:v>Idea</x:v>
      </x:c>
      <x:c r="P900" s="231"/>
      <x:c r="Q900" s="231" t="str">
        <x:v>Deferred during uniqueness pass. Fold this concept into rules text, lore text, or related-card supporting information rather than dedicating a separate standalone card.</x:v>
      </x:c>
      <x:c r="R900" s="231" t="str">
        <x:v>https://www.churchofengland.org/prayer-and-worship/worship-texts-and-resources/common-worship</x:v>
      </x:c>
      <x:c r="S900" s="231"/>
      <x:c r="T900" s="231"/>
      <x:c r="U900" s="205"/>
    </x:row>
    <x:row r="901" s="202" customFormat="1" ht="38.25" customHeight="1">
      <x:c r="A901" s="231" t="str">
        <x:v>Traditions &amp; Practices</x:v>
      </x:c>
      <x:c r="B901" s="231" t="str">
        <x:v>TP-028</x:v>
      </x:c>
      <x:c r="C901" s="231" t="str">
        <x:v>Lectio Divina</x:v>
      </x:c>
      <x:c r="D901" s="231" t="str">
        <x:v>Christian Practice</x:v>
      </x:c>
      <x:c r="E901" s="231" t="str">
        <x:v>Traditions &amp; Practices — Christian Life</x:v>
      </x:c>
      <x:c r="F901" s="231" t="str">
        <x:v>Scriptural Devotion</x:v>
      </x:c>
      <x:c r="G901" s="231" t="str">
        <x:v>A meditative pattern of reading, reflection, prayer, and contemplation approaches Scripture as a text to be received prayerfully.</x:v>
      </x:c>
      <x:c r="H901" s="231" t="n">
        <x:v>3</x:v>
      </x:c>
      <x:c r="I901" s="231" t="str">
        <x:v>3 — Significant</x:v>
      </x:c>
      <x:c r="J901" s="231" t="str">
        <x:v>High</x:v>
      </x:c>
      <x:c r="K901" s="231" t="str">
        <x:v>Uncommon</x:v>
      </x:c>
      <x:c r="L901" s="231" t="str">
        <x:v>No</x:v>
      </x:c>
      <x:c r="M901" s="231" t="str">
        <x:v>Monastic tradition onward | Catholic and wider ecumenical use</x:v>
      </x:c>
      <x:c r="N901" s="231" t="str">
        <x:v>Scripture Reading; Monasticism; Contemplative Prayer</x:v>
      </x:c>
      <x:c r="O901" s="231" t="str">
        <x:v>Idea</x:v>
      </x:c>
      <x:c r="P901" s="231"/>
      <x:c r="Q901" s="231" t="str">
        <x:v>Deferred during uniqueness pass. Removed from the compact active Traditions &amp; Practices set in order to prioritize more visually distinct and tradition-specific practices.</x:v>
      </x:c>
      <x:c r="R901" s="231" t="str">
        <x:v>https://www.vatican.va/content/catechism/en/part_two/section_two/chapter_four/article_1.html</x:v>
      </x:c>
      <x:c r="S901" s="231"/>
      <x:c r="T901" s="231"/>
      <x:c r="U901" s="205"/>
    </x:row>
    <x:row r="902" s="202" customFormat="1" ht="38.25" customHeight="1">
      <x:c r="A902" s="231" t="str">
        <x:v>Traditions &amp; Practices</x:v>
      </x:c>
      <x:c r="B902" s="231" t="str">
        <x:v>TP-030</x:v>
      </x:c>
      <x:c r="C902" s="231" t="str">
        <x:v>Advent</x:v>
      </x:c>
      <x:c r="D902" s="231" t="str">
        <x:v>Christian Practice</x:v>
      </x:c>
      <x:c r="E902" s="231" t="str">
        <x:v>Traditions &amp; Practices — Christian Life</x:v>
      </x:c>
      <x:c r="F902" s="231" t="str">
        <x:v>Liturgical Season</x:v>
      </x:c>
      <x:c r="G902" s="231" t="str">
        <x:v>A season of preparation and expectation before Christmas, focusing both on Christ's coming in history and his promised return.</x:v>
      </x:c>
      <x:c r="H902" s="231" t="n">
        <x:v>4</x:v>
      </x:c>
      <x:c r="I902" s="231" t="str">
        <x:v>4 — Major</x:v>
      </x:c>
      <x:c r="J902" s="231" t="str">
        <x:v>Exceptional</x:v>
      </x:c>
      <x:c r="K902" s="231" t="str">
        <x:v>Rare</x:v>
      </x:c>
      <x:c r="L902" s="231" t="str">
        <x:v>Maybe</x:v>
      </x:c>
      <x:c r="M902" s="231" t="str">
        <x:v>Western liturgical development | Catholic, Anglican, Lutheran and other Western traditions</x:v>
      </x:c>
      <x:c r="N902" s="231" t="str">
        <x:v>Nativity; Second Coming; Christian Year</x:v>
      </x:c>
      <x:c r="O902" s="231" t="str">
        <x:v>Idea</x:v>
      </x:c>
      <x:c r="P902" s="231"/>
      <x:c r="Q902" s="231" t="str">
        <x:v>Deferred during uniqueness pass. Removed from the compact active Traditions &amp; Practices set in order to prioritize more visually distinct and tradition-specific practices.</x:v>
      </x:c>
      <x:c r="R902" s="231" t="str">
        <x:v>https://www.churchofengland.org/prayer-and-worship/worship-texts-and-resources/common-worship</x:v>
      </x:c>
      <x:c r="S902" s="231"/>
      <x:c r="T902" s="231"/>
      <x:c r="U902" s="205"/>
    </x:row>
    <x:row r="903" s="202" customFormat="1" ht="38.25" customHeight="1">
      <x:c r="A903" s="231" t="str">
        <x:v>Traditions &amp; Practices</x:v>
      </x:c>
      <x:c r="B903" s="231" t="str">
        <x:v>TP-032</x:v>
      </x:c>
      <x:c r="C903" s="231" t="str">
        <x:v>Epiphany / Theophany</x:v>
      </x:c>
      <x:c r="D903" s="231" t="str">
        <x:v>Christian Practice</x:v>
      </x:c>
      <x:c r="E903" s="231" t="str">
        <x:v>Traditions &amp; Practices — Christian Life</x:v>
      </x:c>
      <x:c r="F903" s="231" t="str">
        <x:v>Feast</x:v>
      </x:c>
      <x:c r="G903" s="231" t="str">
        <x:v>Western and Eastern traditions celebrate Christ's manifestation through related but differently emphasized January feasts.</x:v>
      </x:c>
      <x:c r="H903" s="231" t="n">
        <x:v>4</x:v>
      </x:c>
      <x:c r="I903" s="231" t="str">
        <x:v>4 — Major</x:v>
      </x:c>
      <x:c r="J903" s="231" t="str">
        <x:v>Exceptional</x:v>
      </x:c>
      <x:c r="K903" s="231" t="str">
        <x:v>Rare</x:v>
      </x:c>
      <x:c r="L903" s="231" t="str">
        <x:v>Maybe</x:v>
      </x:c>
      <x:c r="M903" s="231" t="str">
        <x:v>Ancient Church onward | Broad Christian, with East–West emphases</x:v>
      </x:c>
      <x:c r="N903" s="231" t="str">
        <x:v>Magi; Baptism of Jesus; Christian Year</x:v>
      </x:c>
      <x:c r="O903" s="231" t="str">
        <x:v>Idea</x:v>
      </x:c>
      <x:c r="P903" s="231" t="str">
        <x:v>Western Epiphany often emphasizes the Magi, while Eastern Theophany prominently centers Christ's baptism; do not flatten the traditions into one identical observance.</x:v>
      </x:c>
      <x:c r="Q903" s="231" t="str">
        <x:v>Deferred during uniqueness pass. Removed from the compact active Traditions &amp; Practices set in order to prioritize more visually distinct and tradition-specific practices.</x:v>
      </x:c>
      <x:c r="R903" s="231" t="str">
        <x:v>https://www.churchofengland.org/prayer-and-worship/worship-texts-and-resources/common-worship</x:v>
      </x:c>
      <x:c r="S903" s="231"/>
      <x:c r="T903" s="231"/>
      <x:c r="U903" s="205"/>
    </x:row>
    <x:row r="904" s="202" customFormat="1" ht="38.25" customHeight="1">
      <x:c r="A904" s="231" t="str">
        <x:v>Traditions &amp; Practices</x:v>
      </x:c>
      <x:c r="B904" s="231" t="str">
        <x:v>TP-034</x:v>
      </x:c>
      <x:c r="C904" s="231" t="str">
        <x:v>Ash Wednesday</x:v>
      </x:c>
      <x:c r="D904" s="231" t="str">
        <x:v>Christian Practice</x:v>
      </x:c>
      <x:c r="E904" s="231" t="str">
        <x:v>Traditions &amp; Practices — Christian Life</x:v>
      </x:c>
      <x:c r="F904" s="231" t="str">
        <x:v>Liturgical Day</x:v>
      </x:c>
      <x:c r="G904" s="231" t="str">
        <x:v>Western Christians begin Lent with penitential worship and, in many traditions, the imposition of ashes.</x:v>
      </x:c>
      <x:c r="H904" s="231" t="n">
        <x:v>3</x:v>
      </x:c>
      <x:c r="I904" s="231" t="str">
        <x:v>3 — Significant</x:v>
      </x:c>
      <x:c r="J904" s="231" t="str">
        <x:v>Exceptional</x:v>
      </x:c>
      <x:c r="K904" s="231" t="str">
        <x:v>Uncommon</x:v>
      </x:c>
      <x:c r="L904" s="231" t="str">
        <x:v>No</x:v>
      </x:c>
      <x:c r="M904" s="231" t="str">
        <x:v>Medieval Western development | Catholic, Anglican, Lutheran and some Protestant traditions</x:v>
      </x:c>
      <x:c r="N904" s="231" t="str">
        <x:v>Lent; Repentance; Ashes</x:v>
      </x:c>
      <x:c r="O904" s="231" t="str">
        <x:v>Idea</x:v>
      </x:c>
      <x:c r="P904" s="231"/>
      <x:c r="Q904" s="231" t="str">
        <x:v>Deferred during uniqueness pass. Removed from the compact active Traditions &amp; Practices set in order to prioritize more visually distinct and tradition-specific practices.</x:v>
      </x:c>
      <x:c r="R904" s="231" t="str">
        <x:v>https://www.churchofengland.org/prayer-and-worship/worship-texts-and-resources/common-worship</x:v>
      </x:c>
      <x:c r="S904" s="231"/>
      <x:c r="T904" s="231"/>
      <x:c r="U904" s="205"/>
    </x:row>
    <x:row r="905" s="202" customFormat="1" ht="38.25" customHeight="1">
      <x:c r="A905" s="231" t="str">
        <x:v>Traditions &amp; Practices</x:v>
      </x:c>
      <x:c r="B905" s="231" t="str">
        <x:v>TP-035</x:v>
      </x:c>
      <x:c r="C905" s="231" t="str">
        <x:v>Palm Sunday</x:v>
      </x:c>
      <x:c r="D905" s="231" t="str">
        <x:v>Christian Practice</x:v>
      </x:c>
      <x:c r="E905" s="231" t="str">
        <x:v>Traditions &amp; Practices — Christian Life</x:v>
      </x:c>
      <x:c r="F905" s="231" t="str">
        <x:v>Liturgical Day</x:v>
      </x:c>
      <x:c r="G905" s="231" t="str">
        <x:v>The Church commemorates Jesus' entry into Jerusalem, often using palm branches and processions.</x:v>
      </x:c>
      <x:c r="H905" s="231" t="n">
        <x:v>4</x:v>
      </x:c>
      <x:c r="I905" s="231" t="str">
        <x:v>4 — Major</x:v>
      </x:c>
      <x:c r="J905" s="231" t="str">
        <x:v>Exceptional</x:v>
      </x:c>
      <x:c r="K905" s="231" t="str">
        <x:v>Rare</x:v>
      </x:c>
      <x:c r="L905" s="231" t="str">
        <x:v>Maybe</x:v>
      </x:c>
      <x:c r="M905" s="231" t="str">
        <x:v>Ancient Church onward | Broad liturgical Christianity</x:v>
      </x:c>
      <x:c r="N905" s="231" t="str">
        <x:v>Triumphal Entry; Holy Week; Processions</x:v>
      </x:c>
      <x:c r="O905" s="231" t="str">
        <x:v>Idea</x:v>
      </x:c>
      <x:c r="P905" s="231"/>
      <x:c r="Q905" s="231" t="str">
        <x:v>Deferred during uniqueness pass. Removed from the compact active Traditions &amp; Practices set in order to prioritize more visually distinct and tradition-specific practices.</x:v>
      </x:c>
      <x:c r="R905" s="231" t="str">
        <x:v>https://www.churchofengland.org/prayer-and-worship/worship-texts-and-resources/common-worship</x:v>
      </x:c>
      <x:c r="S905" s="231"/>
      <x:c r="T905" s="231"/>
      <x:c r="U905" s="205"/>
    </x:row>
    <x:row r="906" s="202" customFormat="1" ht="38.25" customHeight="1">
      <x:c r="A906" s="231" t="str">
        <x:v>Traditions &amp; Practices</x:v>
      </x:c>
      <x:c r="B906" s="231" t="str">
        <x:v>TP-037</x:v>
      </x:c>
      <x:c r="C906" s="231" t="str">
        <x:v>Maundy Thursday / Holy Thursday</x:v>
      </x:c>
      <x:c r="D906" s="231" t="str">
        <x:v>Christian Practice</x:v>
      </x:c>
      <x:c r="E906" s="231" t="str">
        <x:v>Traditions &amp; Practices — Christian Life</x:v>
      </x:c>
      <x:c r="F906" s="231" t="str">
        <x:v>Liturgical Day</x:v>
      </x:c>
      <x:c r="G906" s="231" t="str">
        <x:v>Christians commemorate the Last Supper; some traditions also emphasize foot washing, the institution of the Eucharist, and vigil.</x:v>
      </x:c>
      <x:c r="H906" s="231" t="n">
        <x:v>4</x:v>
      </x:c>
      <x:c r="I906" s="231" t="str">
        <x:v>4 — Major</x:v>
      </x:c>
      <x:c r="J906" s="231" t="str">
        <x:v>Exceptional</x:v>
      </x:c>
      <x:c r="K906" s="231" t="str">
        <x:v>Rare</x:v>
      </x:c>
      <x:c r="L906" s="231" t="str">
        <x:v>Maybe</x:v>
      </x:c>
      <x:c r="M906" s="231" t="str">
        <x:v>Ancient Church onward | Broad liturgical Christianity</x:v>
      </x:c>
      <x:c r="N906" s="231" t="str">
        <x:v>Last Supper; Foot Washing; Eucharist</x:v>
      </x:c>
      <x:c r="O906" s="231" t="str">
        <x:v>Idea</x:v>
      </x:c>
      <x:c r="P906" s="231"/>
      <x:c r="Q906" s="231" t="str">
        <x:v>Deferred during uniqueness pass. Removed from the compact active Traditions &amp; Practices set in order to prioritize more visually distinct and tradition-specific practices.</x:v>
      </x:c>
      <x:c r="R906" s="231" t="str">
        <x:v>https://www.churchofengland.org/prayer-and-worship/worship-texts-and-resources/common-worship</x:v>
      </x:c>
      <x:c r="S906" s="231"/>
      <x:c r="T906" s="231"/>
      <x:c r="U906" s="205"/>
    </x:row>
    <x:row r="907" s="202" customFormat="1" ht="38.25" customHeight="1">
      <x:c r="A907" s="231" t="str">
        <x:v>Traditions &amp; Practices</x:v>
      </x:c>
      <x:c r="B907" s="231" t="str">
        <x:v>TP-039</x:v>
      </x:c>
      <x:c r="C907" s="231" t="str">
        <x:v>Holy Saturday</x:v>
      </x:c>
      <x:c r="D907" s="231" t="str">
        <x:v>Christian Practice</x:v>
      </x:c>
      <x:c r="E907" s="231" t="str">
        <x:v>Traditions &amp; Practices — Christian Life</x:v>
      </x:c>
      <x:c r="F907" s="231" t="str">
        <x:v>Liturgical Day</x:v>
      </x:c>
      <x:c r="G907" s="231" t="str">
        <x:v>The day between Good Friday and Easter commemorates Christ in the tomb and serves as a threshold to the resurrection feast.</x:v>
      </x:c>
      <x:c r="H907" s="231" t="n">
        <x:v>4</x:v>
      </x:c>
      <x:c r="I907" s="231" t="str">
        <x:v>4 — Major</x:v>
      </x:c>
      <x:c r="J907" s="231" t="str">
        <x:v>Exceptional</x:v>
      </x:c>
      <x:c r="K907" s="231" t="str">
        <x:v>Rare</x:v>
      </x:c>
      <x:c r="L907" s="231" t="str">
        <x:v>Maybe</x:v>
      </x:c>
      <x:c r="M907" s="231" t="str">
        <x:v>Ancient Church onward | Liturgical Christianity</x:v>
      </x:c>
      <x:c r="N907" s="231" t="str">
        <x:v>Burial of Jesus; Easter Vigil; Pascha</x:v>
      </x:c>
      <x:c r="O907" s="231" t="str">
        <x:v>Idea</x:v>
      </x:c>
      <x:c r="P907" s="231"/>
      <x:c r="Q907" s="231" t="str">
        <x:v>Deferred during uniqueness pass. Removed from the compact active Traditions &amp; Practices set in order to prioritize more visually distinct and tradition-specific practices.</x:v>
      </x:c>
      <x:c r="R907" s="231" t="str">
        <x:v>https://www.oca.org/liturgics/outlines/vespers-presanctified</x:v>
      </x:c>
      <x:c r="S907" s="231"/>
      <x:c r="T907" s="231"/>
      <x:c r="U907" s="205"/>
    </x:row>
    <x:row r="908" s="202" customFormat="1" ht="38.25" customHeight="1">
      <x:c r="A908" s="231" t="str">
        <x:v>Traditions &amp; Practices</x:v>
      </x:c>
      <x:c r="B908" s="231" t="str">
        <x:v>TP-041</x:v>
      </x:c>
      <x:c r="C908" s="231" t="str">
        <x:v>Ascension Day</x:v>
      </x:c>
      <x:c r="D908" s="231" t="str">
        <x:v>Christian Practice</x:v>
      </x:c>
      <x:c r="E908" s="231" t="str">
        <x:v>Traditions &amp; Practices — Christian Life</x:v>
      </x:c>
      <x:c r="F908" s="231" t="str">
        <x:v>Feast</x:v>
      </x:c>
      <x:c r="G908" s="231" t="str">
        <x:v>Christians commemorate Christ's ascension and exaltation forty days after Easter in traditions that retain the feast.</x:v>
      </x:c>
      <x:c r="H908" s="231" t="n">
        <x:v>4</x:v>
      </x:c>
      <x:c r="I908" s="231" t="str">
        <x:v>4 — Major</x:v>
      </x:c>
      <x:c r="J908" s="231" t="str">
        <x:v>Exceptional</x:v>
      </x:c>
      <x:c r="K908" s="231" t="str">
        <x:v>Rare</x:v>
      </x:c>
      <x:c r="L908" s="231" t="str">
        <x:v>Maybe</x:v>
      </x:c>
      <x:c r="M908" s="231" t="str">
        <x:v>Ancient Church onward | Catholic, Orthodox, Anglican, Lutheran and others</x:v>
      </x:c>
      <x:c r="N908" s="231" t="str">
        <x:v>Ascension; Easter; Pentecost</x:v>
      </x:c>
      <x:c r="O908" s="231" t="str">
        <x:v>Idea</x:v>
      </x:c>
      <x:c r="P908" s="231"/>
      <x:c r="Q908" s="231" t="str">
        <x:v>Deferred during uniqueness pass. Removed from the compact active Traditions &amp; Practices set in order to prioritize more visually distinct and tradition-specific practices.</x:v>
      </x:c>
      <x:c r="R908" s="231" t="str">
        <x:v>https://www.churchofengland.org/prayer-and-worship/worship-texts-and-resources/common-worship</x:v>
      </x:c>
      <x:c r="S908" s="231"/>
      <x:c r="T908" s="231"/>
      <x:c r="U908" s="205"/>
    </x:row>
    <x:row r="909" s="202" customFormat="1" ht="38.25" customHeight="1">
      <x:c r="A909" s="231" t="str">
        <x:v>Traditions &amp; Practices</x:v>
      </x:c>
      <x:c r="B909" s="231" t="str">
        <x:v>TP-043</x:v>
      </x:c>
      <x:c r="C909" s="231" t="str">
        <x:v>All Saints' Day</x:v>
      </x:c>
      <x:c r="D909" s="231" t="str">
        <x:v>Christian Practice</x:v>
      </x:c>
      <x:c r="E909" s="231" t="str">
        <x:v>Traditions &amp; Practices — Christian Life</x:v>
      </x:c>
      <x:c r="F909" s="231" t="str">
        <x:v>Feast</x:v>
      </x:c>
      <x:c r="G909" s="231" t="str">
        <x:v>A feast honoring the whole communion of saints, especially those without individual feast days.</x:v>
      </x:c>
      <x:c r="H909" s="231" t="n">
        <x:v>4</x:v>
      </x:c>
      <x:c r="I909" s="231" t="str">
        <x:v>4 — Major</x:v>
      </x:c>
      <x:c r="J909" s="231" t="str">
        <x:v>Exceptional</x:v>
      </x:c>
      <x:c r="K909" s="231" t="str">
        <x:v>Rare</x:v>
      </x:c>
      <x:c r="L909" s="231" t="str">
        <x:v>Maybe</x:v>
      </x:c>
      <x:c r="M909" s="231" t="str">
        <x:v>Late antiquity / medieval development | Catholic, Orthodox-related observances, Anglican, Lutheran and others</x:v>
      </x:c>
      <x:c r="N909" s="231" t="str">
        <x:v>Saints; Martyrs; Christian Year</x:v>
      </x:c>
      <x:c r="O909" s="231" t="str">
        <x:v>Idea</x:v>
      </x:c>
      <x:c r="P909" s="231"/>
      <x:c r="Q909" s="231" t="str">
        <x:v>Deferred during uniqueness pass. Removed from the compact active Traditions &amp; Practices set in order to prioritize more visually distinct and tradition-specific practices.</x:v>
      </x:c>
      <x:c r="R909" s="231" t="str">
        <x:v>https://www.churchofengland.org/prayer-and-worship/worship-texts-and-resources/common-worship</x:v>
      </x:c>
      <x:c r="S909" s="231"/>
      <x:c r="T909" s="231"/>
      <x:c r="U909" s="205"/>
    </x:row>
    <x:row r="910" s="202" customFormat="1" ht="38.25" customHeight="1">
      <x:c r="A910" s="231" t="str">
        <x:v>Traditions &amp; Practices</x:v>
      </x:c>
      <x:c r="B910" s="231" t="str">
        <x:v>TP-050</x:v>
      </x:c>
      <x:c r="C910" s="231" t="str">
        <x:v>Holy Water</x:v>
      </x:c>
      <x:c r="D910" s="231" t="str">
        <x:v>Christian Practice</x:v>
      </x:c>
      <x:c r="E910" s="231" t="str">
        <x:v>Traditions &amp; Practices — Christian Life</x:v>
      </x:c>
      <x:c r="F910" s="231" t="str">
        <x:v>Sacramental Practice</x:v>
      </x:c>
      <x:c r="G910" s="231" t="str">
        <x:v>Blessed water is used in blessings, devotional remembrance of baptism, and liturgical rites.</x:v>
      </x:c>
      <x:c r="H910" s="231" t="n">
        <x:v>3</x:v>
      </x:c>
      <x:c r="I910" s="231" t="str">
        <x:v>3 — Significant</x:v>
      </x:c>
      <x:c r="J910" s="231" t="str">
        <x:v>Exceptional</x:v>
      </x:c>
      <x:c r="K910" s="231" t="str">
        <x:v>Uncommon</x:v>
      </x:c>
      <x:c r="L910" s="231" t="str">
        <x:v>No</x:v>
      </x:c>
      <x:c r="M910" s="231" t="str">
        <x:v>Ancient Church onward | Roman Catholic and other liturgical traditions</x:v>
      </x:c>
      <x:c r="N910" s="231" t="str">
        <x:v>Baptism; Blessings; Sacramentals</x:v>
      </x:c>
      <x:c r="O910" s="231" t="str">
        <x:v>Idea</x:v>
      </x:c>
      <x:c r="P910" s="231"/>
      <x:c r="Q910" s="231" t="str">
        <x:v>Deferred during uniqueness pass. Removed from the compact active Traditions &amp; Practices set in order to prioritize more visually distinct and tradition-specific practices.</x:v>
      </x:c>
      <x:c r="R910" s="231" t="str">
        <x:v>https://www.vatican.va/archive/compendium_ccc/documents/archive_2005_compendium-ccc_en.html</x:v>
      </x:c>
      <x:c r="S910" s="231"/>
      <x:c r="T910" s="231"/>
      <x:c r="U910" s="205"/>
    </x:row>
    <x:row r="911" s="202" customFormat="1" ht="38.25" customHeight="1">
      <x:c r="A911" s="231" t="str">
        <x:v>Traditions &amp; Practices</x:v>
      </x:c>
      <x:c r="B911" s="231" t="str">
        <x:v>TP-051</x:v>
      </x:c>
      <x:c r="C911" s="231" t="str">
        <x:v>Sacramentals and Blessings</x:v>
      </x:c>
      <x:c r="D911" s="231" t="str">
        <x:v>Christian Practice</x:v>
      </x:c>
      <x:c r="E911" s="231" t="str">
        <x:v>Traditions &amp; Practices — Christian Life</x:v>
      </x:c>
      <x:c r="F911" s="231" t="str">
        <x:v>Devotional / Liturgical Practice</x:v>
      </x:c>
      <x:c r="G911" s="231" t="str">
        <x:v>Catholic sacramentals include blessings and sacred signs intended to orient ordinary life toward prayer and the Church's sacramental worship.</x:v>
      </x:c>
      <x:c r="H911" s="231" t="n">
        <x:v>4</x:v>
      </x:c>
      <x:c r="I911" s="231" t="str">
        <x:v>4 — Major</x:v>
      </x:c>
      <x:c r="J911" s="231" t="str">
        <x:v>High</x:v>
      </x:c>
      <x:c r="K911" s="231" t="str">
        <x:v>Rare</x:v>
      </x:c>
      <x:c r="L911" s="231" t="str">
        <x:v>No</x:v>
      </x:c>
      <x:c r="M911" s="231" t="str">
        <x:v>Ancient and medieval development | Roman Catholic</x:v>
      </x:c>
      <x:c r="N911" s="231" t="str">
        <x:v>Holy Water; Medals; Blessings; Popular Piety</x:v>
      </x:c>
      <x:c r="O911" s="231" t="str">
        <x:v>Idea</x:v>
      </x:c>
      <x:c r="P911" s="231"/>
      <x:c r="Q911" s="231" t="str">
        <x:v>Deferred during uniqueness pass. Removed from the compact active Traditions &amp; Practices set in order to prioritize more visually distinct and tradition-specific practices.</x:v>
      </x:c>
      <x:c r="R911" s="231" t="str">
        <x:v>https://www.vatican.va/archive/compendium_ccc/documents/archive_2005_compendium-ccc_en.html</x:v>
      </x:c>
      <x:c r="S911" s="231"/>
      <x:c r="T911" s="231"/>
      <x:c r="U911" s="205"/>
    </x:row>
    <x:row r="912" s="202" customFormat="1" ht="38.25" customHeight="1">
      <x:c r="A912" s="231" t="str">
        <x:v>Traditions &amp; Practices</x:v>
      </x:c>
      <x:c r="B912" s="231" t="str">
        <x:v>TP-053</x:v>
      </x:c>
      <x:c r="C912" s="231" t="str">
        <x:v>Marian Pilgrimage</x:v>
      </x:c>
      <x:c r="D912" s="231" t="str">
        <x:v>Christian Practice</x:v>
      </x:c>
      <x:c r="E912" s="231" t="str">
        <x:v>Traditions &amp; Practices — Christian Life</x:v>
      </x:c>
      <x:c r="F912" s="231" t="str">
        <x:v>Devotional Practice</x:v>
      </x:c>
      <x:c r="G912" s="231" t="str">
        <x:v>Pilgrims visit shrines associated with Mary for prayer, Mass, confession, thanksgiving, and intercession.</x:v>
      </x:c>
      <x:c r="H912" s="231" t="n">
        <x:v>3</x:v>
      </x:c>
      <x:c r="I912" s="231" t="str">
        <x:v>3 — Significant</x:v>
      </x:c>
      <x:c r="J912" s="231" t="str">
        <x:v>Exceptional</x:v>
      </x:c>
      <x:c r="K912" s="231" t="str">
        <x:v>Uncommon</x:v>
      </x:c>
      <x:c r="L912" s="231" t="str">
        <x:v>No</x:v>
      </x:c>
      <x:c r="M912" s="231" t="str">
        <x:v>Medieval development onward | Roman Catholic</x:v>
      </x:c>
      <x:c r="N912" s="231" t="str">
        <x:v>Mary; Pilgrimage; Shrines</x:v>
      </x:c>
      <x:c r="O912" s="231" t="str">
        <x:v>Idea</x:v>
      </x:c>
      <x:c r="P912" s="231"/>
      <x:c r="Q912" s="231" t="str">
        <x:v>Deferred during uniqueness pass. Removed from the compact active Traditions &amp; Practices set in order to prioritize more visually distinct and tradition-specific practices.</x:v>
      </x:c>
      <x:c r="R912" s="231" t="str">
        <x:v>https://www.vatican.va/content/catechism/en/part_two/section_two/chapter_four/article_1.html</x:v>
      </x:c>
      <x:c r="S912" s="231"/>
      <x:c r="T912" s="231"/>
      <x:c r="U912" s="205"/>
    </x:row>
    <x:row r="913" s="202" customFormat="1" ht="38.25" customHeight="1">
      <x:c r="A913" s="231" t="str">
        <x:v>Traditions &amp; Practices</x:v>
      </x:c>
      <x:c r="B913" s="231" t="str">
        <x:v>TP-054</x:v>
      </x:c>
      <x:c r="C913" s="231" t="str">
        <x:v>Novenas</x:v>
      </x:c>
      <x:c r="D913" s="231" t="str">
        <x:v>Christian Practice</x:v>
      </x:c>
      <x:c r="E913" s="231" t="str">
        <x:v>Traditions &amp; Practices — Christian Life</x:v>
      </x:c>
      <x:c r="F913" s="231" t="str">
        <x:v>Devotional Practice</x:v>
      </x:c>
      <x:c r="G913" s="231" t="str">
        <x:v>Nine-day or nine-occasion cycles of prayer prepare for feasts or focus sustained intercession on a particular intention.</x:v>
      </x:c>
      <x:c r="H913" s="231" t="n">
        <x:v>2</x:v>
      </x:c>
      <x:c r="I913" s="231" t="str">
        <x:v>2 — Supporting</x:v>
      </x:c>
      <x:c r="J913" s="231" t="str">
        <x:v>High</x:v>
      </x:c>
      <x:c r="K913" s="231" t="str">
        <x:v>Common</x:v>
      </x:c>
      <x:c r="L913" s="231" t="str">
        <x:v>No</x:v>
      </x:c>
      <x:c r="M913" s="231" t="str">
        <x:v>Medieval/early modern development | Roman Catholic and some Anglican use</x:v>
      </x:c>
      <x:c r="N913" s="231" t="str">
        <x:v>Prayer; Saints; Liturgical Year</x:v>
      </x:c>
      <x:c r="O913" s="231" t="str">
        <x:v>Idea</x:v>
      </x:c>
      <x:c r="P913" s="231"/>
      <x:c r="Q913" s="231" t="str">
        <x:v>Deferred during uniqueness pass. Removed from the compact active Traditions &amp; Practices set in order to prioritize more visually distinct and tradition-specific practices.</x:v>
      </x:c>
      <x:c r="R913" s="231" t="str">
        <x:v>https://www.vatican.va/content/catechism/en/part_two/section_two/chapter_four/article_1.html</x:v>
      </x:c>
      <x:c r="S913" s="231"/>
      <x:c r="T913" s="231"/>
      <x:c r="U913" s="205"/>
    </x:row>
    <x:row r="914" s="202" customFormat="1" ht="38.25" customHeight="1">
      <x:c r="A914" s="231" t="str">
        <x:v>Traditions &amp; Practices</x:v>
      </x:c>
      <x:c r="B914" s="231" t="str">
        <x:v>TP-055</x:v>
      </x:c>
      <x:c r="C914" s="231" t="str">
        <x:v>Devotional Medals and Scapulars</x:v>
      </x:c>
      <x:c r="D914" s="231" t="str">
        <x:v>Christian Practice</x:v>
      </x:c>
      <x:c r="E914" s="231" t="str">
        <x:v>Traditions &amp; Practices — Christian Life</x:v>
      </x:c>
      <x:c r="F914" s="231" t="str">
        <x:v>Devotional Object Practice</x:v>
      </x:c>
      <x:c r="G914" s="231" t="str">
        <x:v>Wearable sacramentals can express devotion, remembrance, affiliation, and a call to prayer or Christian living.</x:v>
      </x:c>
      <x:c r="H914" s="231" t="n">
        <x:v>2</x:v>
      </x:c>
      <x:c r="I914" s="231" t="str">
        <x:v>2 — Supporting</x:v>
      </x:c>
      <x:c r="J914" s="231" t="str">
        <x:v>High</x:v>
      </x:c>
      <x:c r="K914" s="231" t="str">
        <x:v>Common</x:v>
      </x:c>
      <x:c r="L914" s="231" t="str">
        <x:v>No</x:v>
      </x:c>
      <x:c r="M914" s="231" t="str">
        <x:v>Medieval/modern development | Roman Catholic</x:v>
      </x:c>
      <x:c r="N914" s="231" t="str">
        <x:v>Sacramentals; Marian Devotion; Blessings</x:v>
      </x:c>
      <x:c r="O914" s="231" t="str">
        <x:v>Idea</x:v>
      </x:c>
      <x:c r="P914" s="231" t="str">
        <x:v>Avoid presenting medals or scapulars as magical objects or automatic guarantees of grace.</x:v>
      </x:c>
      <x:c r="Q914" s="231" t="str">
        <x:v>Deferred during uniqueness pass. Removed from the compact active Traditions &amp; Practices set in order to prioritize more visually distinct and tradition-specific practices.</x:v>
      </x:c>
      <x:c r="R914" s="231" t="str">
        <x:v>https://www.vatican.va/content/catechism/en/part_two/section_two/chapter_four/article_1.html</x:v>
      </x:c>
      <x:c r="S914" s="231"/>
      <x:c r="T914" s="231"/>
      <x:c r="U914" s="205"/>
    </x:row>
    <x:row r="915" s="202" customFormat="1" ht="38.25" customHeight="1">
      <x:c r="A915" s="231" t="str">
        <x:v>Traditions &amp; Practices</x:v>
      </x:c>
      <x:c r="B915" s="231" t="str">
        <x:v>TP-060</x:v>
      </x:c>
      <x:c r="C915" s="231" t="str">
        <x:v>First Friday Devotion</x:v>
      </x:c>
      <x:c r="D915" s="231" t="str">
        <x:v>Christian Practice</x:v>
      </x:c>
      <x:c r="E915" s="231" t="str">
        <x:v>Traditions &amp; Practices — Christian Life</x:v>
      </x:c>
      <x:c r="F915" s="231" t="str">
        <x:v>Devotional Practice</x:v>
      </x:c>
      <x:c r="G915" s="231" t="str">
        <x:v>A Catholic practice associated with devotion to the Sacred Heart, traditionally joining monthly Friday Communion, repentance, and prayer.</x:v>
      </x:c>
      <x:c r="H915" s="231" t="n">
        <x:v>3</x:v>
      </x:c>
      <x:c r="I915" s="231" t="str">
        <x:v>3 — Significant</x:v>
      </x:c>
      <x:c r="J915" s="231" t="str">
        <x:v>High</x:v>
      </x:c>
      <x:c r="K915" s="231" t="str">
        <x:v>Uncommon</x:v>
      </x:c>
      <x:c r="L915" s="231" t="str">
        <x:v>No</x:v>
      </x:c>
      <x:c r="M915" s="231" t="str">
        <x:v>Early modern period onward | Roman Catholic</x:v>
      </x:c>
      <x:c r="N915" s="231" t="str">
        <x:v>Sacred Heart; Eucharist; Confession</x:v>
      </x:c>
      <x:c r="O915" s="231" t="str">
        <x:v>Idea</x:v>
      </x:c>
      <x:c r="P915" s="231"/>
      <x:c r="Q915" s="231" t="str">
        <x:v>Deferred during uniqueness pass. Removed from the compact active Traditions &amp; Practices set in order to prioritize more visually distinct and tradition-specific practices.</x:v>
      </x:c>
      <x:c r="R915" s="231" t="str">
        <x:v>https://www.vatican.va/content/dam/wss/roman_curia/congregations/ccdds/documents/rc_con_ccdds_doc_20020513_vers-direttorio_en.html</x:v>
      </x:c>
      <x:c r="S915" s="231"/>
      <x:c r="T915" s="231"/>
      <x:c r="U915" s="205"/>
    </x:row>
    <x:row r="916" s="202" customFormat="1" ht="38.25" customHeight="1">
      <x:c r="A916" s="231" t="str">
        <x:v>Traditions &amp; Practices</x:v>
      </x:c>
      <x:c r="B916" s="231" t="str">
        <x:v>TP-061</x:v>
      </x:c>
      <x:c r="C916" s="231" t="str">
        <x:v>Eucharistic Fast</x:v>
      </x:c>
      <x:c r="D916" s="231" t="str">
        <x:v>Christian Practice</x:v>
      </x:c>
      <x:c r="E916" s="231" t="str">
        <x:v>Traditions &amp; Practices — Christian Life</x:v>
      </x:c>
      <x:c r="F916" s="231" t="str">
        <x:v>Sacramental Discipline</x:v>
      </x:c>
      <x:c r="G916" s="231" t="str">
        <x:v>Catholics prepare for Communion by observing a period of fasting before receiving the Eucharist.</x:v>
      </x:c>
      <x:c r="H916" s="231" t="n">
        <x:v>3</x:v>
      </x:c>
      <x:c r="I916" s="231" t="str">
        <x:v>3 — Significant</x:v>
      </x:c>
      <x:c r="J916" s="231" t="str">
        <x:v>High</x:v>
      </x:c>
      <x:c r="K916" s="231" t="str">
        <x:v>Uncommon</x:v>
      </x:c>
      <x:c r="L916" s="231" t="str">
        <x:v>No</x:v>
      </x:c>
      <x:c r="M916" s="231" t="str">
        <x:v>Ancient roots; current Roman discipline | Roman Catholic</x:v>
      </x:c>
      <x:c r="N916" s="231" t="str">
        <x:v>Eucharist; Fasting; Holy Communion</x:v>
      </x:c>
      <x:c r="O916" s="231" t="str">
        <x:v>Idea</x:v>
      </x:c>
      <x:c r="P916" s="231"/>
      <x:c r="Q916" s="231" t="str">
        <x:v>Deferred during uniqueness pass. Removed from the compact active Traditions &amp; Practices set in order to prioritize more visually distinct and tradition-specific practices.</x:v>
      </x:c>
      <x:c r="R916" s="231" t="str">
        <x:v>https://www.vatican.va/content/dam/wss/roman_curia/congregations/ccdds/documents/rc_con_ccdds_doc_20020513_vers-direttorio_en.html</x:v>
      </x:c>
      <x:c r="S916" s="231"/>
      <x:c r="T916" s="231"/>
      <x:c r="U916" s="205"/>
    </x:row>
    <x:row r="917" s="202" customFormat="1" ht="38.25" customHeight="1">
      <x:c r="A917" s="231" t="str">
        <x:v>Traditions &amp; Practices</x:v>
      </x:c>
      <x:c r="B917" s="231" t="str">
        <x:v>TP-063</x:v>
      </x:c>
      <x:c r="C917" s="231" t="str">
        <x:v>Confirmation (Roman Catholic)</x:v>
      </x:c>
      <x:c r="D917" s="231" t="str">
        <x:v>Christian Practice</x:v>
      </x:c>
      <x:c r="E917" s="231" t="str">
        <x:v>Traditions &amp; Practices — Christian Life</x:v>
      </x:c>
      <x:c r="F917" s="231" t="str">
        <x:v>Initiation Practice</x:v>
      </x:c>
      <x:c r="G917" s="231" t="str">
        <x:v>Confirmation completes Catholic initiation through anointing, laying on of hands, and prayer for the strengthening gift of the Holy Spirit.</x:v>
      </x:c>
      <x:c r="H917" s="231" t="n">
        <x:v>4</x:v>
      </x:c>
      <x:c r="I917" s="231" t="str">
        <x:v>4 — Major</x:v>
      </x:c>
      <x:c r="J917" s="231" t="str">
        <x:v>Exceptional</x:v>
      </x:c>
      <x:c r="K917" s="231" t="str">
        <x:v>Rare</x:v>
      </x:c>
      <x:c r="L917" s="231" t="str">
        <x:v>Maybe</x:v>
      </x:c>
      <x:c r="M917" s="231" t="str">
        <x:v>Ancient roots; developed Latin practice | Roman Catholic</x:v>
      </x:c>
      <x:c r="N917" s="231" t="str">
        <x:v>Baptism; Holy Spirit; Chrism; Christian Initiation</x:v>
      </x:c>
      <x:c r="O917" s="231" t="str">
        <x:v>Idea</x:v>
      </x:c>
      <x:c r="P917" s="231"/>
      <x:c r="Q917" s="231" t="str">
        <x:v>Deferred during uniqueness pass. Removed from the compact active Traditions &amp; Practices set in order to prioritize more visually distinct and tradition-specific practices.</x:v>
      </x:c>
      <x:c r="R917" s="231" t="str">
        <x:v>https://www.vatican.va/content/catechism/en/part_two/section_two/chapter_one/article_2/iv_who_can_receive_this_sacrament.html</x:v>
      </x:c>
      <x:c r="S917" s="231"/>
      <x:c r="T917" s="231"/>
      <x:c r="U917" s="205"/>
    </x:row>
    <x:row r="918" s="202" customFormat="1" ht="38.25" customHeight="1">
      <x:c r="A918" s="231" t="str">
        <x:v>Traditions &amp; Practices</x:v>
      </x:c>
      <x:c r="B918" s="231" t="str">
        <x:v>TP-065</x:v>
      </x:c>
      <x:c r="C918" s="231" t="str">
        <x:v>Great Vespers</x:v>
      </x:c>
      <x:c r="D918" s="231" t="str">
        <x:v>Christian Practice</x:v>
      </x:c>
      <x:c r="E918" s="231" t="str">
        <x:v>Traditions &amp; Practices — Christian Life</x:v>
      </x:c>
      <x:c r="F918" s="231" t="str">
        <x:v>Daily Office</x:v>
      </x:c>
      <x:c r="G918" s="231" t="str">
        <x:v>The major Orthodox evening office begins the liturgical day with psalmody, hymns, litanies, and preparation for feast or Sunday worship.</x:v>
      </x:c>
      <x:c r="H918" s="231" t="n">
        <x:v>4</x:v>
      </x:c>
      <x:c r="I918" s="231" t="str">
        <x:v>4 — Major</x:v>
      </x:c>
      <x:c r="J918" s="231" t="str">
        <x:v>Exceptional</x:v>
      </x:c>
      <x:c r="K918" s="231" t="str">
        <x:v>Rare</x:v>
      </x:c>
      <x:c r="L918" s="231" t="str">
        <x:v>Maybe</x:v>
      </x:c>
      <x:c r="M918" s="231" t="str">
        <x:v>Ancient Church onward | Eastern Orthodox</x:v>
      </x:c>
      <x:c r="N918" s="231" t="str">
        <x:v>Vespers; Psalm 104; Vigil; Divine Liturgy</x:v>
      </x:c>
      <x:c r="O918" s="231" t="str">
        <x:v>Idea</x:v>
      </x:c>
      <x:c r="P918" s="231"/>
      <x:c r="Q918" s="231" t="str">
        <x:v>Deferred during uniqueness pass. Removed from the compact active Traditions &amp; Practices set in order to prioritize more visually distinct and tradition-specific practices.</x:v>
      </x:c>
      <x:c r="R918" s="231" t="str">
        <x:v>https://www.oca.org/orthodoxy/the-orthodox-faith/worship/the-daily-cycles-of-prayer/vespers</x:v>
      </x:c>
      <x:c r="S918" s="231"/>
      <x:c r="T918" s="231"/>
      <x:c r="U918" s="205"/>
    </x:row>
    <x:row r="919" s="202" customFormat="1" ht="38.25" customHeight="1">
      <x:c r="A919" s="231" t="str">
        <x:v>Traditions &amp; Practices</x:v>
      </x:c>
      <x:c r="B919" s="231" t="str">
        <x:v>TP-066</x:v>
      </x:c>
      <x:c r="C919" s="231" t="str">
        <x:v>Orthros / Matins</x:v>
      </x:c>
      <x:c r="D919" s="231" t="str">
        <x:v>Christian Practice</x:v>
      </x:c>
      <x:c r="E919" s="231" t="str">
        <x:v>Traditions &amp; Practices — Christian Life</x:v>
      </x:c>
      <x:c r="F919" s="231" t="str">
        <x:v>Daily Office</x:v>
      </x:c>
      <x:c r="G919" s="231" t="str">
        <x:v>The Orthodox morning office joins psalms, Gospel readings, canons, hymns, and doxology in the Church's daily cycle.</x:v>
      </x:c>
      <x:c r="H919" s="231" t="n">
        <x:v>4</x:v>
      </x:c>
      <x:c r="I919" s="231" t="str">
        <x:v>4 — Major</x:v>
      </x:c>
      <x:c r="J919" s="231" t="str">
        <x:v>Exceptional</x:v>
      </x:c>
      <x:c r="K919" s="231" t="str">
        <x:v>Rare</x:v>
      </x:c>
      <x:c r="L919" s="231" t="str">
        <x:v>Maybe</x:v>
      </x:c>
      <x:c r="M919" s="231" t="str">
        <x:v>Ancient Church onward | Eastern Orthodox</x:v>
      </x:c>
      <x:c r="N919" s="231" t="str">
        <x:v>Matins; Daily Prayer; All-Night Vigil</x:v>
      </x:c>
      <x:c r="O919" s="231" t="str">
        <x:v>Idea</x:v>
      </x:c>
      <x:c r="P919" s="231"/>
      <x:c r="Q919" s="231" t="str">
        <x:v>Deferred during uniqueness pass. Removed from the compact active Traditions &amp; Practices set in order to prioritize more visually distinct and tradition-specific practices.</x:v>
      </x:c>
      <x:c r="R919" s="231" t="str">
        <x:v>https://www.oca.org/orthodoxy/the-orthodox-faith/worship/the-daily-cycles-of-prayer/matins</x:v>
      </x:c>
      <x:c r="S919" s="231"/>
      <x:c r="T919" s="231"/>
      <x:c r="U919" s="205"/>
    </x:row>
    <x:row r="920" s="202" customFormat="1" ht="38.25" customHeight="1">
      <x:c r="A920" s="231" t="str">
        <x:v>Traditions &amp; Practices</x:v>
      </x:c>
      <x:c r="B920" s="231" t="str">
        <x:v>TP-073</x:v>
      </x:c>
      <x:c r="C920" s="231" t="str">
        <x:v>Great Lent Fasting Discipline</x:v>
      </x:c>
      <x:c r="D920" s="231" t="str">
        <x:v>Christian Practice</x:v>
      </x:c>
      <x:c r="E920" s="231" t="str">
        <x:v>Traditions &amp; Practices — Christian Life</x:v>
      </x:c>
      <x:c r="F920" s="231" t="str">
        <x:v>Ascetical Practice</x:v>
      </x:c>
      <x:c r="G920" s="231" t="str">
        <x:v>Orthodox Great Lent combines intensified fasting, prayer, repentance, almsgiving, and distinctive weekday worship.</x:v>
      </x:c>
      <x:c r="H920" s="231" t="n">
        <x:v>4</x:v>
      </x:c>
      <x:c r="I920" s="231" t="str">
        <x:v>4 — Major</x:v>
      </x:c>
      <x:c r="J920" s="231" t="str">
        <x:v>High</x:v>
      </x:c>
      <x:c r="K920" s="231" t="str">
        <x:v>Rare</x:v>
      </x:c>
      <x:c r="L920" s="231" t="str">
        <x:v>No</x:v>
      </x:c>
      <x:c r="M920" s="231" t="str">
        <x:v>Ancient/Byzantine tradition onward | Eastern Orthodox</x:v>
      </x:c>
      <x:c r="N920" s="231" t="str">
        <x:v>Great Lent; Fasting; Presanctified Liturgy</x:v>
      </x:c>
      <x:c r="O920" s="231" t="str">
        <x:v>Idea</x:v>
      </x:c>
      <x:c r="P920" s="231"/>
      <x:c r="Q920" s="231" t="str">
        <x:v>Deferred during uniqueness pass. Removed from the compact active Traditions &amp; Practices set in order to prioritize more visually distinct and tradition-specific practices.</x:v>
      </x:c>
      <x:c r="R920" s="231" t="str">
        <x:v>https://www.oca.org/liturgics/outlines/vespers-presanctified</x:v>
      </x:c>
      <x:c r="S920" s="231"/>
      <x:c r="T920" s="231"/>
      <x:c r="U920" s="205"/>
    </x:row>
    <x:row r="921" s="202" customFormat="1" ht="38.25" customHeight="1">
      <x:c r="A921" s="231" t="str">
        <x:v>Traditions &amp; Practices</x:v>
      </x:c>
      <x:c r="B921" s="231" t="str">
        <x:v>TP-074</x:v>
      </x:c>
      <x:c r="C921" s="231" t="str">
        <x:v>Prayer of St. Ephrem</x:v>
      </x:c>
      <x:c r="D921" s="231" t="str">
        <x:v>Christian Practice</x:v>
      </x:c>
      <x:c r="E921" s="231" t="str">
        <x:v>Traditions &amp; Practices — Christian Life</x:v>
      </x:c>
      <x:c r="F921" s="231" t="str">
        <x:v>Lenten Prayer</x:v>
      </x:c>
      <x:c r="G921" s="231" t="str">
        <x:v>A short penitential prayer with prostrations becomes one of the characteristic prayers of Orthodox Great Lent.</x:v>
      </x:c>
      <x:c r="H921" s="231" t="n">
        <x:v>3</x:v>
      </x:c>
      <x:c r="I921" s="231" t="str">
        <x:v>3 — Significant</x:v>
      </x:c>
      <x:c r="J921" s="231" t="str">
        <x:v>Exceptional</x:v>
      </x:c>
      <x:c r="K921" s="231" t="str">
        <x:v>Uncommon</x:v>
      </x:c>
      <x:c r="L921" s="231" t="str">
        <x:v>No</x:v>
      </x:c>
      <x:c r="M921" s="231" t="str">
        <x:v>Syriac/Byzantine tradition onward | Eastern Orthodox</x:v>
      </x:c>
      <x:c r="N921" s="231" t="str">
        <x:v>Ephrem the Syrian; Great Lent; Prostrations</x:v>
      </x:c>
      <x:c r="O921" s="231" t="str">
        <x:v>Idea</x:v>
      </x:c>
      <x:c r="P921" s="231"/>
      <x:c r="Q921" s="231" t="str">
        <x:v>Deferred during uniqueness pass. Removed from the compact active Traditions &amp; Practices set in order to prioritize more visually distinct and tradition-specific practices.</x:v>
      </x:c>
      <x:c r="R921" s="231" t="str">
        <x:v>https://www.oca.org/liturgics/outlines/vespers-presanctified</x:v>
      </x:c>
      <x:c r="S921" s="231"/>
      <x:c r="T921" s="231"/>
      <x:c r="U921" s="205"/>
    </x:row>
    <x:row r="922" s="202" customFormat="1" ht="38.25" customHeight="1">
      <x:c r="A922" s="231" t="str">
        <x:v>Traditions &amp; Practices</x:v>
      </x:c>
      <x:c r="B922" s="231" t="str">
        <x:v>TP-076</x:v>
      </x:c>
      <x:c r="C922" s="231" t="str">
        <x:v>Prostrations in Prayer</x:v>
      </x:c>
      <x:c r="D922" s="231" t="str">
        <x:v>Christian Practice</x:v>
      </x:c>
      <x:c r="E922" s="231" t="str">
        <x:v>Traditions &amp; Practices — Christian Life</x:v>
      </x:c>
      <x:c r="F922" s="231" t="str">
        <x:v>Bodily Prayer Practice</x:v>
      </x:c>
      <x:c r="G922" s="231" t="str">
        <x:v>Full bows or prostrations embody penitence, reverence, and worship, especially during Orthodox Lenten prayer.</x:v>
      </x:c>
      <x:c r="H922" s="231" t="n">
        <x:v>3</x:v>
      </x:c>
      <x:c r="I922" s="231" t="str">
        <x:v>3 — Significant</x:v>
      </x:c>
      <x:c r="J922" s="231" t="str">
        <x:v>Exceptional</x:v>
      </x:c>
      <x:c r="K922" s="231" t="str">
        <x:v>Uncommon</x:v>
      </x:c>
      <x:c r="L922" s="231" t="str">
        <x:v>No</x:v>
      </x:c>
      <x:c r="M922" s="231" t="str">
        <x:v>Ancient/Byzantine tradition onward | Eastern Orthodox and Eastern Christian</x:v>
      </x:c>
      <x:c r="N922" s="231" t="str">
        <x:v>Prayer of St. Ephrem; Great Lent; Bodily Prayer</x:v>
      </x:c>
      <x:c r="O922" s="231" t="str">
        <x:v>Idea</x:v>
      </x:c>
      <x:c r="P922" s="231"/>
      <x:c r="Q922" s="231" t="str">
        <x:v>Deferred during uniqueness pass. Removed from the compact active Traditions &amp; Practices set in order to prioritize more visually distinct and tradition-specific practices.</x:v>
      </x:c>
      <x:c r="R922" s="231" t="str">
        <x:v>https://www.oca.org/liturgics/outlines/vespers-presanctified</x:v>
      </x:c>
      <x:c r="S922" s="231"/>
      <x:c r="T922" s="231"/>
      <x:c r="U922" s="205"/>
    </x:row>
    <x:row r="923" s="202" customFormat="1" ht="38.25" customHeight="1">
      <x:c r="A923" s="231" t="str">
        <x:v>Traditions &amp; Practices</x:v>
      </x:c>
      <x:c r="B923" s="231" t="str">
        <x:v>TP-082</x:v>
      </x:c>
      <x:c r="C923" s="231" t="str">
        <x:v>Moleben</x:v>
      </x:c>
      <x:c r="D923" s="231" t="str">
        <x:v>Christian Practice</x:v>
      </x:c>
      <x:c r="E923" s="231" t="str">
        <x:v>Traditions &amp; Practices — Christian Life</x:v>
      </x:c>
      <x:c r="F923" s="231" t="str">
        <x:v>Supplicatory Service</x:v>
      </x:c>
      <x:c r="G923" s="231" t="str">
        <x:v>A Moleben is a flexible Orthodox service of thanksgiving or intercession offered for particular needs, saints, feasts, or occasions.</x:v>
      </x:c>
      <x:c r="H923" s="231" t="n">
        <x:v>3</x:v>
      </x:c>
      <x:c r="I923" s="231" t="str">
        <x:v>3 — Significant</x:v>
      </x:c>
      <x:c r="J923" s="231" t="str">
        <x:v>High</x:v>
      </x:c>
      <x:c r="K923" s="231" t="str">
        <x:v>Uncommon</x:v>
      </x:c>
      <x:c r="L923" s="231" t="str">
        <x:v>No</x:v>
      </x:c>
      <x:c r="M923" s="231" t="str">
        <x:v>Slavic Orthodox tradition | Eastern Orthodox</x:v>
      </x:c>
      <x:c r="N923" s="231" t="str">
        <x:v>Intercession; Saints; Thanksgiving; Parish Prayer</x:v>
      </x:c>
      <x:c r="O923" s="231" t="str">
        <x:v>Idea</x:v>
      </x:c>
      <x:c r="P923" s="231"/>
      <x:c r="Q923" s="231" t="str">
        <x:v>Deferred during uniqueness pass. Removed from the compact active Traditions &amp; Practices set in order to prioritize more visually distinct and tradition-specific practices.</x:v>
      </x:c>
      <x:c r="R923" s="231" t="str">
        <x:v>https://www.oca.org/orthodoxy/the-orthodox-faith/worship</x:v>
      </x:c>
      <x:c r="S923" s="231"/>
      <x:c r="T923" s="231"/>
      <x:c r="U923" s="205"/>
    </x:row>
    <x:row r="924" s="202" customFormat="1" ht="38.25" customHeight="1">
      <x:c r="A924" s="231" t="str">
        <x:v>Traditions &amp; Practices</x:v>
      </x:c>
      <x:c r="B924" s="231" t="str">
        <x:v>TP-087</x:v>
      </x:c>
      <x:c r="C924" s="231" t="str">
        <x:v>Morning Prayer (Anglican)</x:v>
      </x:c>
      <x:c r="D924" s="231" t="str">
        <x:v>Christian Practice</x:v>
      </x:c>
      <x:c r="E924" s="231" t="str">
        <x:v>Traditions &amp; Practices — Christian Life</x:v>
      </x:c>
      <x:c r="F924" s="231" t="str">
        <x:v>Daily Office</x:v>
      </x:c>
      <x:c r="G924" s="231" t="str">
        <x:v>The Prayer Book tradition combines confession, psalms, Scripture, canticles, creed, collects, and intercession in a public daily office.</x:v>
      </x:c>
      <x:c r="H924" s="231" t="n">
        <x:v>4</x:v>
      </x:c>
      <x:c r="I924" s="231" t="str">
        <x:v>4 — Major</x:v>
      </x:c>
      <x:c r="J924" s="231" t="str">
        <x:v>High</x:v>
      </x:c>
      <x:c r="K924" s="231" t="str">
        <x:v>Rare</x:v>
      </x:c>
      <x:c r="L924" s="231" t="str">
        <x:v>No</x:v>
      </x:c>
      <x:c r="M924" s="231" t="str">
        <x:v>16th century onward | Anglican</x:v>
      </x:c>
      <x:c r="N924" s="231" t="str">
        <x:v>Book of Common Prayer; Daily Office; Psalter</x:v>
      </x:c>
      <x:c r="O924" s="231" t="str">
        <x:v>Idea</x:v>
      </x:c>
      <x:c r="P924" s="231"/>
      <x:c r="Q924" s="231" t="str">
        <x:v>Deferred during uniqueness pass. Removed from the compact active Traditions &amp; Practices set in order to prioritize more visually distinct and tradition-specific practices.</x:v>
      </x:c>
      <x:c r="R924" s="231" t="str">
        <x:v>https://www.churchofengland.org/prayer-and-worship/worship-texts-and-resources/book-common-prayer</x:v>
      </x:c>
      <x:c r="S924" s="231"/>
      <x:c r="T924" s="231"/>
      <x:c r="U924" s="205"/>
    </x:row>
    <x:row r="925" s="202" customFormat="1" ht="38.25" customHeight="1">
      <x:c r="A925" s="231" t="str">
        <x:v>Traditions &amp; Practices</x:v>
      </x:c>
      <x:c r="B925" s="231" t="str">
        <x:v>TP-089</x:v>
      </x:c>
      <x:c r="C925" s="231" t="str">
        <x:v>Anglican Holy Communion</x:v>
      </x:c>
      <x:c r="D925" s="231" t="str">
        <x:v>Christian Practice</x:v>
      </x:c>
      <x:c r="E925" s="231" t="str">
        <x:v>Traditions &amp; Practices — Christian Life</x:v>
      </x:c>
      <x:c r="F925" s="231" t="str">
        <x:v>Eucharistic Liturgy</x:v>
      </x:c>
      <x:c r="G925" s="231" t="str">
        <x:v>Anglican Eucharistic worship combines Scripture, preaching, intercession, peace, thanksgiving, Communion, and dismissal in diverse Prayer Book and Common Worship forms.</x:v>
      </x:c>
      <x:c r="H925" s="231" t="n">
        <x:v>4</x:v>
      </x:c>
      <x:c r="I925" s="231" t="str">
        <x:v>4 — Major</x:v>
      </x:c>
      <x:c r="J925" s="231" t="str">
        <x:v>Exceptional</x:v>
      </x:c>
      <x:c r="K925" s="231" t="str">
        <x:v>Rare</x:v>
      </x:c>
      <x:c r="L925" s="231" t="str">
        <x:v>Maybe</x:v>
      </x:c>
      <x:c r="M925" s="231" t="str">
        <x:v>16th century onward | Anglican</x:v>
      </x:c>
      <x:c r="N925" s="231" t="str">
        <x:v>Book of Common Prayer; Eucharist; Common Worship</x:v>
      </x:c>
      <x:c r="O925" s="231" t="str">
        <x:v>Idea</x:v>
      </x:c>
      <x:c r="P925" s="231"/>
      <x:c r="Q925" s="231" t="str">
        <x:v>Deferred during uniqueness pass. Removed from the compact active Traditions &amp; Practices set in order to prioritize more visually distinct and tradition-specific practices.</x:v>
      </x:c>
      <x:c r="R925" s="231" t="str">
        <x:v>https://www.churchofengland.org/prayer-and-worship/worship-texts-and-resources/common-worship/holy-communion-service</x:v>
      </x:c>
      <x:c r="S925" s="231"/>
      <x:c r="T925" s="231"/>
      <x:c r="U925" s="205"/>
    </x:row>
    <x:row r="926" s="202" customFormat="1" ht="38.25" customHeight="1">
      <x:c r="A926" s="231" t="str">
        <x:v>Traditions &amp; Practices</x:v>
      </x:c>
      <x:c r="B926" s="231" t="str">
        <x:v>TP-091</x:v>
      </x:c>
      <x:c r="C926" s="231" t="str">
        <x:v>Confession and Absolution (Lutheran)</x:v>
      </x:c>
      <x:c r="D926" s="231" t="str">
        <x:v>Christian Practice</x:v>
      </x:c>
      <x:c r="E926" s="231" t="str">
        <x:v>Traditions &amp; Practices — Christian Life</x:v>
      </x:c>
      <x:c r="F926" s="231" t="str">
        <x:v>Penitential Practice</x:v>
      </x:c>
      <x:c r="G926" s="231" t="str">
        <x:v>Many Lutheran services begin with corporate confession followed by pastoral absolution grounded in Christ's promise of forgiveness.</x:v>
      </x:c>
      <x:c r="H926" s="231" t="n">
        <x:v>4</x:v>
      </x:c>
      <x:c r="I926" s="231" t="str">
        <x:v>4 — Major</x:v>
      </x:c>
      <x:c r="J926" s="231" t="str">
        <x:v>High</x:v>
      </x:c>
      <x:c r="K926" s="231" t="str">
        <x:v>Rare</x:v>
      </x:c>
      <x:c r="L926" s="231" t="str">
        <x:v>No</x:v>
      </x:c>
      <x:c r="M926" s="231" t="str">
        <x:v>Reformation onward | Lutheran</x:v>
      </x:c>
      <x:c r="N926" s="231" t="str">
        <x:v>Forgiveness; Divine Service; Pastoral Office</x:v>
      </x:c>
      <x:c r="O926" s="231" t="str">
        <x:v>Idea</x:v>
      </x:c>
      <x:c r="P926" s="231"/>
      <x:c r="Q926" s="231" t="str">
        <x:v>Deferred during uniqueness pass. Removed from the compact active Traditions &amp; Practices set in order to prioritize more visually distinct and tradition-specific practices.</x:v>
      </x:c>
      <x:c r="R926" s="231" t="str">
        <x:v>https://witness.lcms.org/2024/the-divine-service-a-guide-booklet/</x:v>
      </x:c>
      <x:c r="S926" s="231"/>
      <x:c r="T926" s="231"/>
      <x:c r="U926" s="205"/>
    </x:row>
    <x:row r="927" s="202" customFormat="1" ht="38.25" customHeight="1">
      <x:c r="A927" s="231" t="str">
        <x:v>Traditions &amp; Practices</x:v>
      </x:c>
      <x:c r="B927" s="231" t="str">
        <x:v>TP-092</x:v>
      </x:c>
      <x:c r="C927" s="231" t="str">
        <x:v>Lutheran Catechism Devotion</x:v>
      </x:c>
      <x:c r="D927" s="231" t="str">
        <x:v>Christian Practice</x:v>
      </x:c>
      <x:c r="E927" s="231" t="str">
        <x:v>Traditions &amp; Practices — Christian Life</x:v>
      </x:c>
      <x:c r="F927" s="231" t="str">
        <x:v>Formation Practice</x:v>
      </x:c>
      <x:c r="G927" s="231" t="str">
        <x:v>The Small Catechism structures household and congregational teaching around commandments, creed, prayer, baptism, confession, and the Sacrament.</x:v>
      </x:c>
      <x:c r="H927" s="231" t="n">
        <x:v>4</x:v>
      </x:c>
      <x:c r="I927" s="231" t="str">
        <x:v>4 — Major</x:v>
      </x:c>
      <x:c r="J927" s="231" t="str">
        <x:v>High</x:v>
      </x:c>
      <x:c r="K927" s="231" t="str">
        <x:v>Rare</x:v>
      </x:c>
      <x:c r="L927" s="231" t="str">
        <x:v>No</x:v>
      </x:c>
      <x:c r="M927" s="231" t="str">
        <x:v>16th century onward | Lutheran</x:v>
      </x:c>
      <x:c r="N927" s="231" t="str">
        <x:v>Martin Luther; Small Catechism; Family Faith</x:v>
      </x:c>
      <x:c r="O927" s="231" t="str">
        <x:v>Idea</x:v>
      </x:c>
      <x:c r="P927" s="231"/>
      <x:c r="Q927" s="231" t="str">
        <x:v>Deferred during uniqueness pass. Removed from the compact active Traditions &amp; Practices set in order to prioritize more visually distinct and tradition-specific practices.</x:v>
      </x:c>
      <x:c r="R927" s="231" t="str">
        <x:v>https://witness.lcms.org/2024/the-divine-service-a-guide-booklet/</x:v>
      </x:c>
      <x:c r="S927" s="231"/>
      <x:c r="T927" s="231"/>
      <x:c r="U927" s="205"/>
    </x:row>
    <x:row r="928" s="202" customFormat="1" ht="38.25" customHeight="1">
      <x:c r="A928" s="231" t="str">
        <x:v>Traditions &amp; Practices</x:v>
      </x:c>
      <x:c r="B928" s="231" t="str">
        <x:v>TP-097</x:v>
      </x:c>
      <x:c r="C928" s="231" t="str">
        <x:v>Altar Call / Invitation</x:v>
      </x:c>
      <x:c r="D928" s="231" t="str">
        <x:v>Christian Practice</x:v>
      </x:c>
      <x:c r="E928" s="231" t="str">
        <x:v>Traditions &amp; Practices — Christian Life</x:v>
      </x:c>
      <x:c r="F928" s="231" t="str">
        <x:v>Evangelistic Practice</x:v>
      </x:c>
      <x:c r="G928" s="231" t="str">
        <x:v>In many revivalist and evangelical services, hearers are publicly invited to respond to the preached message through prayer, repentance, or commitment.</x:v>
      </x:c>
      <x:c r="H928" s="231" t="n">
        <x:v>3</x:v>
      </x:c>
      <x:c r="I928" s="231" t="str">
        <x:v>3 — Significant</x:v>
      </x:c>
      <x:c r="J928" s="231" t="str">
        <x:v>Exceptional</x:v>
      </x:c>
      <x:c r="K928" s="231" t="str">
        <x:v>Uncommon</x:v>
      </x:c>
      <x:c r="L928" s="231" t="str">
        <x:v>No</x:v>
      </x:c>
      <x:c r="M928" s="231" t="str">
        <x:v>19th century onward | Evangelical / revivalist Protestantism</x:v>
      </x:c>
      <x:c r="N928" s="231" t="str">
        <x:v>Revivalism; Conversion; Preaching; Evangelism</x:v>
      </x:c>
      <x:c r="O928" s="231" t="str">
        <x:v>Idea</x:v>
      </x:c>
      <x:c r="P928" s="231" t="str">
        <x:v>This is a relatively recent Protestant practice and should not be presented as a universal or apostolic liturgical form.</x:v>
      </x:c>
      <x:c r="Q928" s="231" t="str">
        <x:v>Deferred during uniqueness pass. Removed from the compact active Traditions &amp; Practices set in order to prioritize more visually distinct and tradition-specific practices.</x:v>
      </x:c>
      <x:c r="R928" s="231" t="str">
        <x:v>https://www.biblegateway.com/</x:v>
      </x:c>
      <x:c r="S928" s="231"/>
      <x:c r="T928" s="231"/>
      <x:c r="U928" s="205"/>
    </x:row>
    <x:row r="929" s="202" customFormat="1" ht="38.25" customHeight="1">
      <x:c r="A929" s="231" t="str">
        <x:v>Biblical People</x:v>
      </x:c>
      <x:c r="B929" s="231" t="str">
        <x:v>BP-086</x:v>
      </x:c>
      <x:c r="C929" s="231" t="str">
        <x:v>Meshach (Mishael)</x:v>
      </x:c>
      <x:c r="D929" s="231" t="str">
        <x:v>Scripture</x:v>
      </x:c>
      <x:c r="E929" s="231" t="str">
        <x:v>Biblical People — Shared Canon</x:v>
      </x:c>
      <x:c r="F929" s="231" t="str">
        <x:v>Person</x:v>
      </x:c>
      <x:c r="G929" s="231" t="str">
        <x:v>One of Daniel’s companions who survives the fiery furnace after refusing the royal image.</x:v>
      </x:c>
      <x:c r="H929" s="231" t="n">
        <x:v>3</x:v>
      </x:c>
      <x:c r="I929" s="231" t="str">
        <x:v>3 — Significant</x:v>
      </x:c>
      <x:c r="J929" s="231" t="str">
        <x:v>High</x:v>
      </x:c>
      <x:c r="K929" s="231" t="str">
        <x:v>Uncommon</x:v>
      </x:c>
      <x:c r="L929" s="231" t="str">
        <x:v>No</x:v>
      </x:c>
      <x:c r="M929" s="231" t="str">
        <x:v>Daniel 1–3 | Babylonian exile | Shared canon</x:v>
      </x:c>
      <x:c r="N929" s="231" t="str">
        <x:v>Daniel; Shadrach; Abednego</x:v>
      </x:c>
      <x:c r="O929" s="231" t="str">
        <x:v>Idea</x:v>
      </x:c>
      <x:c r="P929" s="231"/>
      <x:c r="Q929" s="231" t="str">
        <x:v>Merged during full duplicate/art-collision consolidation; supporting content moved into the surviving card's information box.</x:v>
      </x:c>
      <x:c r="R929" s="231"/>
      <x:c r="S929" s="231" t="str">
        <x:v>BP-081 Shadrach, Meshach &amp; Abednego</x:v>
      </x:c>
      <x:c r="T929" s="231" t="str">
        <x:v>Merged into BP-081 Shadrach, Meshach &amp; Abednego. The retired card was close enough in concept, setting, object, ritual, or likely composition that keeping both would risk duplicate-feeling artwork.</x:v>
      </x:c>
      <x:c r="U929" s="205"/>
    </x:row>
    <x:row r="930" s="202" customFormat="1" ht="38.25" customHeight="1">
      <x:c r="A930" s="231" t="str">
        <x:v>Biblical People</x:v>
      </x:c>
      <x:c r="B930" s="231" t="str">
        <x:v>BP-087</x:v>
      </x:c>
      <x:c r="C930" s="231" t="str">
        <x:v>Abednego (Azariah)</x:v>
      </x:c>
      <x:c r="D930" s="231" t="str">
        <x:v>Scripture</x:v>
      </x:c>
      <x:c r="E930" s="231" t="str">
        <x:v>Biblical People — Shared Canon</x:v>
      </x:c>
      <x:c r="F930" s="231" t="str">
        <x:v>Person</x:v>
      </x:c>
      <x:c r="G930" s="231" t="str">
        <x:v>One of Daniel’s companions who remains faithful under pressure and survives the fiery furnace.</x:v>
      </x:c>
      <x:c r="H930" s="231" t="n">
        <x:v>3</x:v>
      </x:c>
      <x:c r="I930" s="231" t="str">
        <x:v>3 — Significant</x:v>
      </x:c>
      <x:c r="J930" s="231" t="str">
        <x:v>High</x:v>
      </x:c>
      <x:c r="K930" s="231" t="str">
        <x:v>Uncommon</x:v>
      </x:c>
      <x:c r="L930" s="231" t="str">
        <x:v>No</x:v>
      </x:c>
      <x:c r="M930" s="231" t="str">
        <x:v>Daniel 1–3 | Babylonian exile | Shared canon</x:v>
      </x:c>
      <x:c r="N930" s="231" t="str">
        <x:v>Daniel; Shadrach; Meshach</x:v>
      </x:c>
      <x:c r="O930" s="231" t="str">
        <x:v>Idea</x:v>
      </x:c>
      <x:c r="P930" s="231"/>
      <x:c r="Q930" s="231" t="str">
        <x:v>Merged during full duplicate/art-collision consolidation; supporting content moved into the surviving card's information box.</x:v>
      </x:c>
      <x:c r="R930" s="231"/>
      <x:c r="S930" s="231" t="str">
        <x:v>BP-081 Shadrach, Meshach &amp; Abednego</x:v>
      </x:c>
      <x:c r="T930" s="231" t="str">
        <x:v>Merged into BP-081 Shadrach, Meshach &amp; Abednego. The retired card was close enough in concept, setting, object, ritual, or likely composition that keeping both would risk duplicate-feeling artwork.</x:v>
      </x:c>
      <x:c r="U930" s="205"/>
    </x:row>
    <x:row r="931" s="202" customFormat="1" ht="38.25" customHeight="1">
      <x:c r="A931" s="231" t="str">
        <x:v>Biblical Events</x:v>
      </x:c>
      <x:c r="B931" s="231" t="str">
        <x:v>BE-006</x:v>
      </x:c>
      <x:c r="C931" s="231" t="str">
        <x:v>Covenant with Abraham</x:v>
      </x:c>
      <x:c r="D931" s="231" t="str">
        <x:v>Scripture</x:v>
      </x:c>
      <x:c r="E931" s="231" t="str">
        <x:v>Biblical Events — Shared Canon</x:v>
      </x:c>
      <x:c r="F931" s="231" t="str">
        <x:v>Event</x:v>
      </x:c>
      <x:c r="G931" s="231" t="str">
        <x:v>Formalizes God's promises of descendants and land through a dramatic covenant ceremony.</x:v>
      </x:c>
      <x:c r="H931" s="231" t="n">
        <x:v>5</x:v>
      </x:c>
      <x:c r="I931" s="231" t="str">
        <x:v>5 — Foundational</x:v>
      </x:c>
      <x:c r="J931" s="231" t="str">
        <x:v>Exceptional</x:v>
      </x:c>
      <x:c r="K931" s="231" t="str">
        <x:v>Extraordinary</x:v>
      </x:c>
      <x:c r="L931" s="231" t="str">
        <x:v>Yes</x:v>
      </x:c>
      <x:c r="M931" s="231" t="str">
        <x:v>Genesis 15 | Patriarchal period | Shared canon</x:v>
      </x:c>
      <x:c r="N931" s="231" t="str">
        <x:v>Abraham; Stars; Abrahamic Covenant</x:v>
      </x:c>
      <x:c r="O931" s="231" t="str">
        <x:v>Idea</x:v>
      </x:c>
      <x:c r="P931" s="231"/>
      <x:c r="Q931" s="231" t="str">
        <x:v>Merged during full duplicate/art-collision consolidation; supporting content moved into the surviving card's information box.</x:v>
      </x:c>
      <x:c r="R931" s="231"/>
      <x:c r="S931" s="231" t="str">
        <x:v>BE-005 Call and Covenant of Abraham</x:v>
      </x:c>
      <x:c r="T931" s="231" t="str">
        <x:v>Merged into BE-005 Call and Covenant of Abraham. The retired card was close enough in concept, setting, object, ritual, or likely composition that keeping both would risk duplicate-feeling artwork.</x:v>
      </x:c>
      <x:c r="U931" s="205"/>
    </x:row>
    <x:row r="932" s="202" customFormat="1" ht="38.25" customHeight="1">
      <x:c r="A932" s="231" t="str">
        <x:v>Biblical Events</x:v>
      </x:c>
      <x:c r="B932" s="231" t="str">
        <x:v>BE-016</x:v>
      </x:c>
      <x:c r="C932" s="231" t="str">
        <x:v>Arrival at Mount Sinai</x:v>
      </x:c>
      <x:c r="D932" s="231" t="str">
        <x:v>Scripture</x:v>
      </x:c>
      <x:c r="E932" s="231" t="str">
        <x:v>Biblical Events — Shared Canon</x:v>
      </x:c>
      <x:c r="F932" s="231" t="str">
        <x:v>Event</x:v>
      </x:c>
      <x:c r="G932" s="231" t="str">
        <x:v>Israel arrives at Sinai and prepares to meet God amid thunder, cloud, trumpet, and holiness boundaries.</x:v>
      </x:c>
      <x:c r="H932" s="231" t="n">
        <x:v>5</x:v>
      </x:c>
      <x:c r="I932" s="231" t="str">
        <x:v>5 — Foundational</x:v>
      </x:c>
      <x:c r="J932" s="231" t="str">
        <x:v>Exceptional</x:v>
      </x:c>
      <x:c r="K932" s="231" t="str">
        <x:v>Extraordinary</x:v>
      </x:c>
      <x:c r="L932" s="231" t="str">
        <x:v>Yes</x:v>
      </x:c>
      <x:c r="M932" s="231" t="str">
        <x:v>Exodus 19 | Wilderness period | Shared canon</x:v>
      </x:c>
      <x:c r="N932" s="231" t="str">
        <x:v>Moses; Mount Sinai; Ten Commandments</x:v>
      </x:c>
      <x:c r="O932" s="231" t="str">
        <x:v>Idea</x:v>
      </x:c>
      <x:c r="P932" s="231"/>
      <x:c r="Q932" s="231" t="str">
        <x:v>Merged during full duplicate/art-collision consolidation; supporting content moved into the surviving card's information box.</x:v>
      </x:c>
      <x:c r="R932" s="231"/>
      <x:c r="S932" s="231" t="str">
        <x:v>BE-015 The Ten Commandments at Mount Sinai</x:v>
      </x:c>
      <x:c r="T932" s="231" t="str">
        <x:v>Merged into BE-015 The Ten Commandments at Mount Sinai. The retired card was close enough in concept, setting, object, ritual, or likely composition that keeping both would risk duplicate-feeling artwork.</x:v>
      </x:c>
      <x:c r="U932" s="205"/>
    </x:row>
    <x:row r="933" s="202" customFormat="1" ht="38.25" customHeight="1">
      <x:c r="A933" s="231" t="str">
        <x:v>Biblical Events</x:v>
      </x:c>
      <x:c r="B933" s="231" t="str">
        <x:v>BE-018</x:v>
      </x:c>
      <x:c r="C933" s="231" t="str">
        <x:v>Covenant Ratified at Sinai</x:v>
      </x:c>
      <x:c r="D933" s="231" t="str">
        <x:v>Scripture</x:v>
      </x:c>
      <x:c r="E933" s="231" t="str">
        <x:v>Biblical Events — Shared Canon</x:v>
      </x:c>
      <x:c r="F933" s="231" t="str">
        <x:v>Event</x:v>
      </x:c>
      <x:c r="G933" s="231" t="str">
        <x:v>Israel confirms the covenant and Moses ascends the mountain amid divine glory.</x:v>
      </x:c>
      <x:c r="H933" s="231" t="n">
        <x:v>5</x:v>
      </x:c>
      <x:c r="I933" s="231" t="str">
        <x:v>5 — Foundational</x:v>
      </x:c>
      <x:c r="J933" s="231" t="str">
        <x:v>Exceptional</x:v>
      </x:c>
      <x:c r="K933" s="231" t="str">
        <x:v>Extraordinary</x:v>
      </x:c>
      <x:c r="L933" s="231" t="str">
        <x:v>Yes</x:v>
      </x:c>
      <x:c r="M933" s="231" t="str">
        <x:v>Exodus 24 | Wilderness period | Shared canon</x:v>
      </x:c>
      <x:c r="N933" s="231" t="str">
        <x:v>Moses; Aaron; Elders of Israel; Sinai</x:v>
      </x:c>
      <x:c r="O933" s="231" t="str">
        <x:v>Idea</x:v>
      </x:c>
      <x:c r="P933" s="231"/>
      <x:c r="Q933" s="231" t="str">
        <x:v>Merged during full duplicate/art-collision consolidation; supporting content moved into the surviving card's information box.</x:v>
      </x:c>
      <x:c r="R933" s="231"/>
      <x:c r="S933" s="231" t="str">
        <x:v>BE-015 The Ten Commandments at Mount Sinai</x:v>
      </x:c>
      <x:c r="T933" s="231" t="str">
        <x:v>Merged into BE-015 The Ten Commandments at Mount Sinai. The retired card was close enough in concept, setting, object, ritual, or likely composition that keeping both would risk duplicate-feeling artwork.</x:v>
      </x:c>
      <x:c r="U933" s="205"/>
    </x:row>
    <x:row r="934" s="202" customFormat="1" ht="38.25" customHeight="1">
      <x:c r="A934" s="231" t="str">
        <x:v>Biblical Places</x:v>
      </x:c>
      <x:c r="B934" s="231" t="str">
        <x:v>BPL-020</x:v>
      </x:c>
      <x:c r="C934" s="231" t="str">
        <x:v>Mount Sinai / Horeb</x:v>
      </x:c>
      <x:c r="D934" s="231" t="str">
        <x:v>Scripture</x:v>
      </x:c>
      <x:c r="E934" s="231" t="str">
        <x:v>Biblical Places — Shared Canon</x:v>
      </x:c>
      <x:c r="F934" s="231" t="str">
        <x:v>Place</x:v>
      </x:c>
      <x:c r="G934" s="231" t="str">
        <x:v>Mountain of divine encounter, covenant, commandments, and later Elijah's journey; foundational to biblical covenant geography.</x:v>
      </x:c>
      <x:c r="H934" s="231" t="n">
        <x:v>5</x:v>
      </x:c>
      <x:c r="I934" s="231" t="str">
        <x:v>5 — Foundational</x:v>
      </x:c>
      <x:c r="J934" s="231" t="str">
        <x:v>Exceptional</x:v>
      </x:c>
      <x:c r="K934" s="231" t="str">
        <x:v>Legendary</x:v>
      </x:c>
      <x:c r="L934" s="231" t="str">
        <x:v>Yes</x:v>
      </x:c>
      <x:c r="M934" s="231" t="str">
        <x:v>Exodus 19–34; Deuteronomy; 1 Kings 19 | Exodus and monarchy | Shared canon</x:v>
      </x:c>
      <x:c r="N934" s="231" t="str">
        <x:v>Moses; Ten Commandments; Golden Calf; Elijah</x:v>
      </x:c>
      <x:c r="O934" s="231" t="str">
        <x:v>Idea</x:v>
      </x:c>
      <x:c r="P934" s="231" t="str">
        <x:v>Biblical Sinai/Horeb's precise modern location is uncertain; avoid presenting a specific modern peak as settled fact.</x:v>
      </x:c>
      <x:c r="Q934" s="231" t="str">
        <x:v>Merged during full duplicate/art-collision consolidation; supporting content moved into the surviving card's information box.</x:v>
      </x:c>
      <x:c r="R934" s="231"/>
      <x:c r="S934" s="231" t="str">
        <x:v>BE-015 The Ten Commandments at Mount Sinai</x:v>
      </x:c>
      <x:c r="T934" s="231" t="str">
        <x:v>Merged into BE-015 The Ten Commandments at Mount Sinai. The retired card was close enough in concept, setting, object, ritual, or likely composition that keeping both would risk duplicate-feeling artwork.</x:v>
      </x:c>
      <x:c r="U934" s="205"/>
    </x:row>
    <x:row r="935" s="202" customFormat="1" ht="38.25" customHeight="1">
      <x:c r="A935" s="231" t="str">
        <x:v>Biblical Places</x:v>
      </x:c>
      <x:c r="B935" s="231" t="str">
        <x:v>BPL-018</x:v>
      </x:c>
      <x:c r="C935" s="231" t="str">
        <x:v>The Red Sea / Sea of Reeds</x:v>
      </x:c>
      <x:c r="D935" s="231" t="str">
        <x:v>Scripture</x:v>
      </x:c>
      <x:c r="E935" s="231" t="str">
        <x:v>Biblical Places — Shared Canon</x:v>
      </x:c>
      <x:c r="F935" s="231" t="str">
        <x:v>Place</x:v>
      </x:c>
      <x:c r="G935" s="231" t="str">
        <x:v>Body of water crossed during Israel's escape from Pharaoh, one of Scripture's defining deliverance settings.</x:v>
      </x:c>
      <x:c r="H935" s="231" t="n">
        <x:v>5</x:v>
      </x:c>
      <x:c r="I935" s="231" t="str">
        <x:v>5 — Foundational</x:v>
      </x:c>
      <x:c r="J935" s="231" t="str">
        <x:v>Exceptional</x:v>
      </x:c>
      <x:c r="K935" s="231" t="str">
        <x:v>Extraordinary</x:v>
      </x:c>
      <x:c r="L935" s="231" t="str">
        <x:v>Yes</x:v>
      </x:c>
      <x:c r="M935" s="231" t="str">
        <x:v>Exodus 14–15 | Exodus period | Shared canon</x:v>
      </x:c>
      <x:c r="N935" s="231" t="str">
        <x:v>Moses; Exodus; Pharaoh; Song of the Sea</x:v>
      </x:c>
      <x:c r="O935" s="231" t="str">
        <x:v>Idea</x:v>
      </x:c>
      <x:c r="P935" s="231" t="str">
        <x:v>The Hebrew term yam suph is often rendered 'Red Sea' and can be translated 'Sea of Reeds'; precise geographic identification is debated.</x:v>
      </x:c>
      <x:c r="Q935" s="231" t="str">
        <x:v>Merged during full duplicate/art-collision consolidation; supporting content moved into the surviving card's information box.</x:v>
      </x:c>
      <x:c r="R935" s="231"/>
      <x:c r="S935" s="231" t="str">
        <x:v>BE-014 Crossing of the Red Sea</x:v>
      </x:c>
      <x:c r="T935" s="231" t="str">
        <x:v>Merged into BE-014 Crossing of the Red Sea. The retired card was close enough in concept, setting, object, ritual, or likely composition that keeping both would risk duplicate-feeling artwork.</x:v>
      </x:c>
      <x:c r="U935" s="205"/>
    </x:row>
    <x:row r="936" s="202" customFormat="1" ht="38.25" customHeight="1">
      <x:c r="A936" s="231" t="str">
        <x:v>Biblical Places</x:v>
      </x:c>
      <x:c r="B936" s="231" t="str">
        <x:v>BPL-041</x:v>
      </x:c>
      <x:c r="C936" s="231" t="str">
        <x:v>Valley of Elah</x:v>
      </x:c>
      <x:c r="D936" s="231" t="str">
        <x:v>Scripture</x:v>
      </x:c>
      <x:c r="E936" s="231" t="str">
        <x:v>Biblical Places — Shared Canon</x:v>
      </x:c>
      <x:c r="F936" s="231" t="str">
        <x:v>Place</x:v>
      </x:c>
      <x:c r="G936" s="231" t="str">
        <x:v>Battlefield where David confronts Goliath, making it one of Scripture's most visually recognizable combat settings.</x:v>
      </x:c>
      <x:c r="H936" s="231" t="n">
        <x:v>4</x:v>
      </x:c>
      <x:c r="I936" s="231" t="str">
        <x:v>4 — Major</x:v>
      </x:c>
      <x:c r="J936" s="231" t="str">
        <x:v>Exceptional</x:v>
      </x:c>
      <x:c r="K936" s="231" t="str">
        <x:v>Rare</x:v>
      </x:c>
      <x:c r="L936" s="231" t="str">
        <x:v>Yes</x:v>
      </x:c>
      <x:c r="M936" s="231" t="str">
        <x:v>1 Samuel 17 | United monarchy | Shared canon</x:v>
      </x:c>
      <x:c r="N936" s="231" t="str">
        <x:v>David; Goliath; Saul; Philistines</x:v>
      </x:c>
      <x:c r="O936" s="231" t="str">
        <x:v>Idea</x:v>
      </x:c>
      <x:c r="P936" s="231"/>
      <x:c r="Q936" s="231" t="str">
        <x:v>Merged during full duplicate/art-collision consolidation; supporting content moved into the surviving card's information box.</x:v>
      </x:c>
      <x:c r="R936" s="231"/>
      <x:c r="S936" s="231" t="str">
        <x:v>BE-024 David and Goliath</x:v>
      </x:c>
      <x:c r="T936" s="231" t="str">
        <x:v>Merged into BE-024 David and Goliath. The retired card was close enough in concept, setting, object, ritual, or likely composition that keeping both would risk duplicate-feeling artwork.</x:v>
      </x:c>
      <x:c r="U936" s="205"/>
    </x:row>
    <x:row r="937" s="202" customFormat="1" ht="38.25" customHeight="1">
      <x:c r="A937" s="231" t="str">
        <x:v>Biblical Places</x:v>
      </x:c>
      <x:c r="B937" s="231" t="str">
        <x:v>BPL-048</x:v>
      </x:c>
      <x:c r="C937" s="231" t="str">
        <x:v>Mount Carmel</x:v>
      </x:c>
      <x:c r="D937" s="231" t="str">
        <x:v>Scripture</x:v>
      </x:c>
      <x:c r="E937" s="231" t="str">
        <x:v>Biblical Places — Shared Canon</x:v>
      </x:c>
      <x:c r="F937" s="231" t="str">
        <x:v>Place</x:v>
      </x:c>
      <x:c r="G937" s="231" t="str">
        <x:v>Mountain setting for Elijah's confrontation with the prophets of Baal; one of Scripture's most visually dramatic prophetic locations.</x:v>
      </x:c>
      <x:c r="H937" s="231" t="n">
        <x:v>5</x:v>
      </x:c>
      <x:c r="I937" s="231" t="str">
        <x:v>5 — Foundational</x:v>
      </x:c>
      <x:c r="J937" s="231" t="str">
        <x:v>Exceptional</x:v>
      </x:c>
      <x:c r="K937" s="231" t="str">
        <x:v>Extraordinary</x:v>
      </x:c>
      <x:c r="L937" s="231" t="str">
        <x:v>Yes</x:v>
      </x:c>
      <x:c r="M937" s="231" t="str">
        <x:v>1 Kings 18; 2 Kings 2:25; 4:25 | Divided monarchy | Shared canon</x:v>
      </x:c>
      <x:c r="N937" s="231" t="str">
        <x:v>Elijah; Ahab; Prophets of Baal; Kishon River</x:v>
      </x:c>
      <x:c r="O937" s="231" t="str">
        <x:v>Idea</x:v>
      </x:c>
      <x:c r="P937" s="231"/>
      <x:c r="Q937" s="231" t="str">
        <x:v>Merged during full duplicate/art-collision consolidation; supporting content moved into the surviving card's information box.</x:v>
      </x:c>
      <x:c r="R937" s="231"/>
      <x:c r="S937" s="231" t="str">
        <x:v>BE-029 Elijah on Mount Carmel</x:v>
      </x:c>
      <x:c r="T937" s="231" t="str">
        <x:v>Merged into BE-029 Elijah on Mount Carmel. The retired card was close enough in concept, setting, object, ritual, or likely composition that keeping both would risk duplicate-feeling artwork.</x:v>
      </x:c>
      <x:c r="U937" s="205"/>
    </x:row>
    <x:row r="938" s="202" customFormat="1" ht="38.25" customHeight="1">
      <x:c r="A938" s="231" t="str">
        <x:v>Biblical Events</x:v>
      </x:c>
      <x:c r="B938" s="231" t="str">
        <x:v>BE-031</x:v>
      </x:c>
      <x:c r="C938" s="231" t="str">
        <x:v>Dedication of Solomon's Temple</x:v>
      </x:c>
      <x:c r="D938" s="231" t="str">
        <x:v>Scripture</x:v>
      </x:c>
      <x:c r="E938" s="231" t="str">
        <x:v>Biblical Events — Shared Canon</x:v>
      </x:c>
      <x:c r="F938" s="231" t="str">
        <x:v>Event</x:v>
      </x:c>
      <x:c r="G938" s="231" t="str">
        <x:v>The ark enters the temple, Solomon prays, and divine glory fills the sanctuary.</x:v>
      </x:c>
      <x:c r="H938" s="231" t="n">
        <x:v>5</x:v>
      </x:c>
      <x:c r="I938" s="231" t="str">
        <x:v>5 — Foundational</x:v>
      </x:c>
      <x:c r="J938" s="231" t="str">
        <x:v>Exceptional</x:v>
      </x:c>
      <x:c r="K938" s="231" t="str">
        <x:v>Legendary</x:v>
      </x:c>
      <x:c r="L938" s="231" t="str">
        <x:v>Yes</x:v>
      </x:c>
      <x:c r="M938" s="231" t="str">
        <x:v>1 Kings 8; 2 Chronicles 5–7 | United monarchy | Shared canon</x:v>
      </x:c>
      <x:c r="N938" s="231" t="str">
        <x:v>Solomon; Ark of the Covenant; Temple; Jerusalem</x:v>
      </x:c>
      <x:c r="O938" s="231" t="str">
        <x:v>Idea</x:v>
      </x:c>
      <x:c r="P938" s="231"/>
      <x:c r="Q938" s="231" t="str">
        <x:v>Merged during full duplicate/art-collision consolidation; supporting content moved into the surviving card's information box.</x:v>
      </x:c>
      <x:c r="R938" s="231"/>
      <x:c r="S938" s="231" t="str">
        <x:v>BE-027 Solomon Builds and Dedicates the Temple</x:v>
      </x:c>
      <x:c r="T938" s="231" t="str">
        <x:v>Merged into BE-027 Solomon Builds and Dedicates the Temple. The retired card was close enough in concept, setting, object, ritual, or likely composition that keeping both would risk duplicate-feeling artwork.</x:v>
      </x:c>
      <x:c r="U938" s="205"/>
    </x:row>
    <x:row r="939" s="202" customFormat="1" ht="38.25" customHeight="1">
      <x:c r="A939" s="231" t="str">
        <x:v>Biblical Places</x:v>
      </x:c>
      <x:c r="B939" s="231" t="str">
        <x:v>BPL-067</x:v>
      </x:c>
      <x:c r="C939" s="231" t="str">
        <x:v>Cana of Galilee</x:v>
      </x:c>
      <x:c r="D939" s="231" t="str">
        <x:v>Scripture</x:v>
      </x:c>
      <x:c r="E939" s="231" t="str">
        <x:v>Biblical Places — Shared Canon</x:v>
      </x:c>
      <x:c r="F939" s="231" t="str">
        <x:v>Place</x:v>
      </x:c>
      <x:c r="G939" s="231" t="str">
        <x:v>Village associated especially with Jesus turning water into wine and healing an official's son.</x:v>
      </x:c>
      <x:c r="H939" s="231" t="n">
        <x:v>4</x:v>
      </x:c>
      <x:c r="I939" s="231" t="str">
        <x:v>4 — Major</x:v>
      </x:c>
      <x:c r="J939" s="231" t="str">
        <x:v>Exceptional</x:v>
      </x:c>
      <x:c r="K939" s="231" t="str">
        <x:v>Rare</x:v>
      </x:c>
      <x:c r="L939" s="231" t="str">
        <x:v>Maybe</x:v>
      </x:c>
      <x:c r="M939" s="231" t="str">
        <x:v>John 2:1–11; 4:46–54 | First century | Shared canon</x:v>
      </x:c>
      <x:c r="N939" s="231" t="str">
        <x:v>Jesus Christ; Mary; Wedding at Cana</x:v>
      </x:c>
      <x:c r="O939" s="231" t="str">
        <x:v>Idea</x:v>
      </x:c>
      <x:c r="P939" s="231"/>
      <x:c r="Q939" s="231" t="str">
        <x:v>Merged during full duplicate/art-collision consolidation; supporting content moved into the surviving card's information box.</x:v>
      </x:c>
      <x:c r="R939" s="231"/>
      <x:c r="S939" s="231" t="str">
        <x:v>BE-043 Wedding at Cana</x:v>
      </x:c>
      <x:c r="T939" s="231" t="str">
        <x:v>Merged into BE-043 Wedding at Cana. The retired card was close enough in concept, setting, object, ritual, or likely composition that keeping both would risk duplicate-feeling artwork.</x:v>
      </x:c>
      <x:c r="U939" s="205"/>
    </x:row>
    <x:row r="940" s="202" customFormat="1" ht="38.25" customHeight="1">
      <x:c r="A940" s="231" t="str">
        <x:v>Biblical Events</x:v>
      </x:c>
      <x:c r="B940" s="231" t="str">
        <x:v>BE-052</x:v>
      </x:c>
      <x:c r="C940" s="231" t="str">
        <x:v>The Beatitudes</x:v>
      </x:c>
      <x:c r="D940" s="231" t="str">
        <x:v>Scripture</x:v>
      </x:c>
      <x:c r="E940" s="231" t="str">
        <x:v>Biblical Events — Shared Canon</x:v>
      </x:c>
      <x:c r="F940" s="231" t="str">
        <x:v>Event</x:v>
      </x:c>
      <x:c r="G940" s="231" t="str">
        <x:v>Jesus pronounces blessings that invert ordinary expectations of flourishing and status.</x:v>
      </x:c>
      <x:c r="H940" s="231" t="n">
        <x:v>5</x:v>
      </x:c>
      <x:c r="I940" s="231" t="str">
        <x:v>5 — Foundational</x:v>
      </x:c>
      <x:c r="J940" s="231" t="str">
        <x:v>Exceptional</x:v>
      </x:c>
      <x:c r="K940" s="231" t="str">
        <x:v>Extraordinary</x:v>
      </x:c>
      <x:c r="L940" s="231" t="str">
        <x:v>Maybe</x:v>
      </x:c>
      <x:c r="M940" s="231" t="str">
        <x:v>Matthew 5:1–12; Luke 6:20–23 | First century AD | Shared canon</x:v>
      </x:c>
      <x:c r="N940" s="231" t="str">
        <x:v>Jesus Christ; Sermon on the Mount</x:v>
      </x:c>
      <x:c r="O940" s="231" t="str">
        <x:v>Idea</x:v>
      </x:c>
      <x:c r="P940" s="231"/>
      <x:c r="Q940" s="231" t="str">
        <x:v>Merged during full duplicate/art-collision consolidation; supporting content moved into the surviving card's information box.</x:v>
      </x:c>
      <x:c r="R940" s="231"/>
      <x:c r="S940" s="231" t="str">
        <x:v>BE-047 The Sermon on the Mount</x:v>
      </x:c>
      <x:c r="T940" s="231" t="str">
        <x:v>Merged into BE-047 The Sermon on the Mount. The retired card was close enough in concept, setting, object, ritual, or likely composition that keeping both would risk duplicate-feeling artwork.</x:v>
      </x:c>
      <x:c r="U940" s="205"/>
    </x:row>
    <x:row r="941" s="202" customFormat="1" ht="38.25" customHeight="1">
      <x:c r="A941" s="231" t="str">
        <x:v>Biblical Events</x:v>
      </x:c>
      <x:c r="B941" s="231" t="str">
        <x:v>BE-053</x:v>
      </x:c>
      <x:c r="C941" s="231" t="str">
        <x:v>The Lord's Prayer Taught</x:v>
      </x:c>
      <x:c r="D941" s="231" t="str">
        <x:v>Scripture</x:v>
      </x:c>
      <x:c r="E941" s="231" t="str">
        <x:v>Biblical Events — Shared Canon</x:v>
      </x:c>
      <x:c r="F941" s="231" t="str">
        <x:v>Event</x:v>
      </x:c>
      <x:c r="G941" s="231" t="str">
        <x:v>Jesus gives a model prayer centered on God's name, kingdom, provision, forgiveness, and deliverance.</x:v>
      </x:c>
      <x:c r="H941" s="231" t="n">
        <x:v>5</x:v>
      </x:c>
      <x:c r="I941" s="231" t="str">
        <x:v>5 — Foundational</x:v>
      </x:c>
      <x:c r="J941" s="231" t="str">
        <x:v>High</x:v>
      </x:c>
      <x:c r="K941" s="231" t="str">
        <x:v>Extraordinary</x:v>
      </x:c>
      <x:c r="L941" s="231" t="str">
        <x:v>No</x:v>
      </x:c>
      <x:c r="M941" s="231" t="str">
        <x:v>Matthew 6:5–15; Luke 11:1–4 | First century AD | Shared canon</x:v>
      </x:c>
      <x:c r="N941" s="231" t="str">
        <x:v>Jesus Christ; Lord's Prayer; Sermon on the Mount</x:v>
      </x:c>
      <x:c r="O941" s="231" t="str">
        <x:v>Idea</x:v>
      </x:c>
      <x:c r="P941" s="231"/>
      <x:c r="Q941" s="231" t="str">
        <x:v>Merged during full duplicate/art-collision consolidation; supporting content moved into the surviving card's information box.</x:v>
      </x:c>
      <x:c r="R941" s="231"/>
      <x:c r="S941" s="231" t="str">
        <x:v>BE-047 The Sermon on the Mount</x:v>
      </x:c>
      <x:c r="T941" s="231" t="str">
        <x:v>Merged into BE-047 The Sermon on the Mount. The retired card was close enough in concept, setting, object, ritual, or likely composition that keeping both would risk duplicate-feeling artwork.</x:v>
      </x:c>
      <x:c r="U941" s="205"/>
    </x:row>
    <x:row r="942" s="202" customFormat="1" ht="38.25" customHeight="1">
      <x:c r="A942" s="231" t="str">
        <x:v>Biblical Places</x:v>
      </x:c>
      <x:c r="B942" s="231" t="str">
        <x:v>BPL-100</x:v>
      </x:c>
      <x:c r="C942" s="231" t="str">
        <x:v>The Mount of Transfiguration</x:v>
      </x:c>
      <x:c r="D942" s="231" t="str">
        <x:v>Scripture</x:v>
      </x:c>
      <x:c r="E942" s="231" t="str">
        <x:v>Biblical Places — Shared Canon</x:v>
      </x:c>
      <x:c r="F942" s="231" t="str">
        <x:v>Place</x:v>
      </x:c>
      <x:c r="G942" s="231" t="str">
        <x:v>Unnamed high mountain where Jesus is transfigured before Peter, James, and John and appears with Moses and Elijah.</x:v>
      </x:c>
      <x:c r="H942" s="231" t="n">
        <x:v>5</x:v>
      </x:c>
      <x:c r="I942" s="231" t="str">
        <x:v>5 — Foundational</x:v>
      </x:c>
      <x:c r="J942" s="231" t="str">
        <x:v>Exceptional</x:v>
      </x:c>
      <x:c r="K942" s="231" t="str">
        <x:v>Extraordinary</x:v>
      </x:c>
      <x:c r="L942" s="231" t="str">
        <x:v>Yes</x:v>
      </x:c>
      <x:c r="M942" s="231" t="str">
        <x:v>Matthew 17:1–8; Mark 9:2–8; Luke 9:28–36 | First century | Shared canon</x:v>
      </x:c>
      <x:c r="N942" s="231" t="str">
        <x:v>Jesus Christ; Moses; Elijah; Peter; James; John; Transfiguration</x:v>
      </x:c>
      <x:c r="O942" s="231" t="str">
        <x:v>Idea</x:v>
      </x:c>
      <x:c r="P942" s="231" t="str">
        <x:v>The Gospels do not name the mountain. Traditional identifications such as Tabor or Hermon should not be presented as certain on the base card.</x:v>
      </x:c>
      <x:c r="Q942" s="231" t="str">
        <x:v>Merged during full duplicate/art-collision consolidation; supporting content moved into the surviving card's information box.</x:v>
      </x:c>
      <x:c r="R942" s="231"/>
      <x:c r="S942" s="231" t="str">
        <x:v>BE-053 The Transfiguration</x:v>
      </x:c>
      <x:c r="T942" s="231" t="str">
        <x:v>Merged into BE-053 The Transfiguration. The retired card was close enough in concept, setting, object, ritual, or likely composition that keeping both would risk duplicate-feeling artwork.</x:v>
      </x:c>
      <x:c r="U942" s="205"/>
    </x:row>
    <x:row r="943" s="202" customFormat="1" ht="38.25" customHeight="1">
      <x:c r="A943" s="231" t="str">
        <x:v>Biblical Events</x:v>
      </x:c>
      <x:c r="B943" s="231" t="str">
        <x:v>BE-064</x:v>
      </x:c>
      <x:c r="C943" s="231" t="str">
        <x:v>The Farewell Discourse</x:v>
      </x:c>
      <x:c r="D943" s="231" t="str">
        <x:v>Scripture</x:v>
      </x:c>
      <x:c r="E943" s="231" t="str">
        <x:v>Biblical Events — Shared Canon</x:v>
      </x:c>
      <x:c r="F943" s="231" t="str">
        <x:v>Event</x:v>
      </x:c>
      <x:c r="G943" s="231" t="str">
        <x:v>Jesus prepares his disciples for his departure with teaching on love, the Spirit, abiding, suffering, and unity.</x:v>
      </x:c>
      <x:c r="H943" s="231" t="n">
        <x:v>5</x:v>
      </x:c>
      <x:c r="I943" s="231" t="str">
        <x:v>5 — Foundational</x:v>
      </x:c>
      <x:c r="J943" s="231" t="str">
        <x:v>High</x:v>
      </x:c>
      <x:c r="K943" s="231" t="str">
        <x:v>Extraordinary</x:v>
      </x:c>
      <x:c r="L943" s="231" t="str">
        <x:v>No</x:v>
      </x:c>
      <x:c r="M943" s="231" t="str">
        <x:v>John 13–17 | Passion Week | Shared canon</x:v>
      </x:c>
      <x:c r="N943" s="231" t="str">
        <x:v>Jesus Christ; Disciples; Holy Spirit; High Priestly Prayer</x:v>
      </x:c>
      <x:c r="O943" s="231" t="str">
        <x:v>Idea</x:v>
      </x:c>
      <x:c r="P943" s="231"/>
      <x:c r="Q943" s="231" t="str">
        <x:v>Merged during full duplicate/art-collision consolidation; supporting content moved into the surviving card's information box.</x:v>
      </x:c>
      <x:c r="R943" s="231"/>
      <x:c r="S943" s="231" t="str">
        <x:v>BE-056 The Last Supper</x:v>
      </x:c>
      <x:c r="T943" s="231" t="str">
        <x:v>Merged into BE-056 The Last Supper. The retired card was close enough in concept, setting, object, ritual, or likely composition that keeping both would risk duplicate-feeling artwork.</x:v>
      </x:c>
      <x:c r="U943" s="205"/>
    </x:row>
    <x:row r="944" s="202" customFormat="1" ht="38.25" customHeight="1">
      <x:c r="A944" s="231" t="str">
        <x:v>Biblical Places</x:v>
      </x:c>
      <x:c r="B944" s="231" t="str">
        <x:v>BPL-076</x:v>
      </x:c>
      <x:c r="C944" s="231" t="str">
        <x:v>The Upper Room</x:v>
      </x:c>
      <x:c r="D944" s="231" t="str">
        <x:v>Scripture</x:v>
      </x:c>
      <x:c r="E944" s="231" t="str">
        <x:v>Biblical Places — Shared Canon</x:v>
      </x:c>
      <x:c r="F944" s="231" t="str">
        <x:v>Place</x:v>
      </x:c>
      <x:c r="G944" s="231" t="str">
        <x:v>Traditional shorthand for the furnished upstairs room of the Last Supper and an early gathering place of the disciples.</x:v>
      </x:c>
      <x:c r="H944" s="231" t="n">
        <x:v>5</x:v>
      </x:c>
      <x:c r="I944" s="231" t="str">
        <x:v>5 — Foundational</x:v>
      </x:c>
      <x:c r="J944" s="231" t="str">
        <x:v>Exceptional</x:v>
      </x:c>
      <x:c r="K944" s="231" t="str">
        <x:v>Extraordinary</x:v>
      </x:c>
      <x:c r="L944" s="231" t="str">
        <x:v>Maybe</x:v>
      </x:c>
      <x:c r="M944" s="231" t="str">
        <x:v>Mark 14:12–16; Luke 22:7–13; Acts 1:13 | Passion/apostolic age | Shared canon</x:v>
      </x:c>
      <x:c r="N944" s="231" t="str">
        <x:v>Last Supper; Jesus Christ; Apostles; Pentecost</x:v>
      </x:c>
      <x:c r="O944" s="231" t="str">
        <x:v>Idea</x:v>
      </x:c>
      <x:c r="P944" s="231" t="str">
        <x:v>Acts does not explicitly state that its upstairs room is the identical room used for the Last Supper; avoid asserting identity as certain.</x:v>
      </x:c>
      <x:c r="Q944" s="231" t="str">
        <x:v>Merged during full duplicate/art-collision consolidation; supporting content moved into the surviving card's information box.</x:v>
      </x:c>
      <x:c r="R944" s="231"/>
      <x:c r="S944" s="231" t="str">
        <x:v>BE-056 The Last Supper</x:v>
      </x:c>
      <x:c r="T944" s="231" t="str">
        <x:v>Merged into BE-056 The Last Supper. The retired card was close enough in concept, setting, object, ritual, or likely composition that keeping both would risk duplicate-feeling artwork.</x:v>
      </x:c>
      <x:c r="U944" s="205"/>
    </x:row>
    <x:row r="945" s="202" customFormat="1" ht="38.25" customHeight="1">
      <x:c r="A945" s="231" t="str">
        <x:v>Traditions &amp; Practices</x:v>
      </x:c>
      <x:c r="B945" s="231" t="str">
        <x:v>TP-001</x:v>
      </x:c>
      <x:c r="C945" s="231" t="str">
        <x:v>Holy Communion / Eucharistic Gathering</x:v>
      </x:c>
      <x:c r="D945" s="231" t="str">
        <x:v>Christian Practice</x:v>
      </x:c>
      <x:c r="E945" s="231" t="str">
        <x:v>Traditions &amp; Practices — Christian Life</x:v>
      </x:c>
      <x:c r="F945" s="231" t="str">
        <x:v>Sacramental Practice</x:v>
      </x:c>
      <x:c r="G945" s="231" t="str">
        <x:v>Christians gather around bread and cup in obedience to Jesus' command, though traditions differ significantly on sacramental theology.</x:v>
      </x:c>
      <x:c r="H945" s="231" t="n">
        <x:v>5</x:v>
      </x:c>
      <x:c r="I945" s="231" t="str">
        <x:v>5 — Foundational</x:v>
      </x:c>
      <x:c r="J945" s="231" t="str">
        <x:v>Exceptional</x:v>
      </x:c>
      <x:c r="K945" s="231" t="str">
        <x:v>Legendary</x:v>
      </x:c>
      <x:c r="L945" s="231" t="str">
        <x:v>Yes</x:v>
      </x:c>
      <x:c r="M945" s="231" t="str">
        <x:v>Apostolic age onward | Broad Christian practice</x:v>
      </x:c>
      <x:c r="N945" s="231" t="str">
        <x:v>Lord's Supper; Last Supper; Sunday Worship</x:v>
      </x:c>
      <x:c r="O945" s="231" t="str">
        <x:v>Idea</x:v>
      </x:c>
      <x:c r="P945" s="231" t="str">
        <x:v>Theology of Christ's presence, sacrificial language, frequency, and admission to Communion differs substantially across traditions.</x:v>
      </x:c>
      <x:c r="Q945" s="231" t="str">
        <x:v>Merged during full duplicate/art-collision consolidation; supporting content moved into the surviving card's information box.</x:v>
      </x:c>
      <x:c r="R945" s="231" t="str">
        <x:v>https://www.churchofengland.org/prayer-and-worship/worship-texts-and-resources/common-worship/holy-communion-service</x:v>
      </x:c>
      <x:c r="S945" s="231" t="str">
        <x:v>BE-056 The Last Supper</x:v>
      </x:c>
      <x:c r="T945" s="231" t="str">
        <x:v>Merged into BE-056 The Last Supper. The retired card was close enough in concept, setting, object, ritual, or likely composition that keeping both would risk duplicate-feeling artwork.</x:v>
      </x:c>
      <x:c r="U945" s="205"/>
    </x:row>
    <x:row r="946" s="202" customFormat="1" ht="38.25" customHeight="1">
      <x:c r="A946" s="231" t="str">
        <x:v>Traditions &amp; Practices</x:v>
      </x:c>
      <x:c r="B946" s="231" t="str">
        <x:v>TP-045</x:v>
      </x:c>
      <x:c r="C946" s="231" t="str">
        <x:v>Reformed Lord's Supper</x:v>
      </x:c>
      <x:c r="D946" s="231" t="str">
        <x:v>Christian Practice</x:v>
      </x:c>
      <x:c r="E946" s="231" t="str">
        <x:v>Traditions &amp; Practices — Christian Life</x:v>
      </x:c>
      <x:c r="F946" s="231" t="str">
        <x:v>Eucharistic Practice</x:v>
      </x:c>
      <x:c r="G946" s="231" t="str">
        <x:v>Reformed churches celebrate Communion as covenantal remembrance and participation in Christ, with forms varying across Reformed confessions.</x:v>
      </x:c>
      <x:c r="H946" s="231" t="n">
        <x:v>4</x:v>
      </x:c>
      <x:c r="I946" s="231" t="str">
        <x:v>4 — Major</x:v>
      </x:c>
      <x:c r="J946" s="231" t="str">
        <x:v>High</x:v>
      </x:c>
      <x:c r="K946" s="231" t="str">
        <x:v>Rare</x:v>
      </x:c>
      <x:c r="L946" s="231" t="str">
        <x:v>No</x:v>
      </x:c>
      <x:c r="M946" s="231" t="str">
        <x:v>16th century onward | Reformed</x:v>
      </x:c>
      <x:c r="N946" s="231" t="str">
        <x:v>Lord's Supper; Calvin; Covenant; Communion</x:v>
      </x:c>
      <x:c r="O946" s="231" t="str">
        <x:v>Idea</x:v>
      </x:c>
      <x:c r="P946" s="231"/>
      <x:c r="Q946" s="231" t="str">
        <x:v>Merged during full duplicate/art-collision consolidation; supporting content moved into the surviving card's information box.</x:v>
      </x:c>
      <x:c r="R946" s="231" t="str">
        <x:v>https://www.crcna.org/resources/church-resources/liturgical-forms/lords-supper/lords-supper-1994</x:v>
      </x:c>
      <x:c r="S946" s="231" t="str">
        <x:v>BE-056 The Last Supper</x:v>
      </x:c>
      <x:c r="T946" s="231" t="str">
        <x:v>Merged into BE-056 The Last Supper. The retired card was close enough in concept, setting, object, ritual, or likely composition that keeping both would risk duplicate-feeling artwork.</x:v>
      </x:c>
      <x:c r="U946" s="205"/>
    </x:row>
    <x:row r="947" s="202" customFormat="1" ht="38.25" customHeight="1">
      <x:c r="A947" s="231" t="str">
        <x:v>Biblical Places</x:v>
      </x:c>
      <x:c r="B947" s="231" t="str">
        <x:v>BPL-070</x:v>
      </x:c>
      <x:c r="C947" s="231" t="str">
        <x:v>Gethsemane</x:v>
      </x:c>
      <x:c r="D947" s="231" t="str">
        <x:v>Scripture</x:v>
      </x:c>
      <x:c r="E947" s="231" t="str">
        <x:v>Biblical Places — Shared Canon</x:v>
      </x:c>
      <x:c r="F947" s="231" t="str">
        <x:v>Place</x:v>
      </x:c>
      <x:c r="G947" s="231" t="str">
        <x:v>Garden/place of prayer where Jesus is arrested after the Last Supper.</x:v>
      </x:c>
      <x:c r="H947" s="231" t="n">
        <x:v>5</x:v>
      </x:c>
      <x:c r="I947" s="231" t="str">
        <x:v>5 — Foundational</x:v>
      </x:c>
      <x:c r="J947" s="231" t="str">
        <x:v>Exceptional</x:v>
      </x:c>
      <x:c r="K947" s="231" t="str">
        <x:v>Extraordinary</x:v>
      </x:c>
      <x:c r="L947" s="231" t="str">
        <x:v>Yes</x:v>
      </x:c>
      <x:c r="M947" s="231" t="str">
        <x:v>Matthew 26:36–56; Mark 14; Luke 22; John 18 | Passion | Shared canon</x:v>
      </x:c>
      <x:c r="N947" s="231" t="str">
        <x:v>Jesus Christ; Peter; Judas Iscariot; Arrest of Jesus</x:v>
      </x:c>
      <x:c r="O947" s="231" t="str">
        <x:v>Idea</x:v>
      </x:c>
      <x:c r="P947" s="231"/>
      <x:c r="Q947" s="231" t="str">
        <x:v>Merged during full duplicate/art-collision consolidation; supporting content moved into the surviving card's information box.</x:v>
      </x:c>
      <x:c r="R947" s="231"/>
      <x:c r="S947" s="231" t="str">
        <x:v>BE-058 Prayer in Gethsemane</x:v>
      </x:c>
      <x:c r="T947" s="231" t="str">
        <x:v>Merged into BE-058 Prayer in Gethsemane. The retired card was close enough in concept, setting, object, ritual, or likely composition that keeping both would risk duplicate-feeling artwork.</x:v>
      </x:c>
      <x:c r="U947" s="205"/>
    </x:row>
    <x:row r="948" s="202" customFormat="1" ht="38.25" customHeight="1">
      <x:c r="A948" s="231" t="str">
        <x:v>Biblical Places</x:v>
      </x:c>
      <x:c r="B948" s="231" t="str">
        <x:v>BPL-082</x:v>
      </x:c>
      <x:c r="C948" s="231" t="str">
        <x:v>The Praetorium</x:v>
      </x:c>
      <x:c r="D948" s="231" t="str">
        <x:v>Scripture</x:v>
      </x:c>
      <x:c r="E948" s="231" t="str">
        <x:v>Biblical Places — Shared Canon</x:v>
      </x:c>
      <x:c r="F948" s="231" t="str">
        <x:v>Place</x:v>
      </x:c>
      <x:c r="G948" s="231" t="str">
        <x:v>Roman governor's headquarters in Jerusalem where Jesus is tried and mocked in the passion narratives.</x:v>
      </x:c>
      <x:c r="H948" s="231" t="n">
        <x:v>4</x:v>
      </x:c>
      <x:c r="I948" s="231" t="str">
        <x:v>4 — Major</x:v>
      </x:c>
      <x:c r="J948" s="231" t="str">
        <x:v>Exceptional</x:v>
      </x:c>
      <x:c r="K948" s="231" t="str">
        <x:v>Rare</x:v>
      </x:c>
      <x:c r="L948" s="231" t="str">
        <x:v>Maybe</x:v>
      </x:c>
      <x:c r="M948" s="231" t="str">
        <x:v>Matthew 27:27; Mark 15:16; John 18:28–19:16 | Passion | Shared canon</x:v>
      </x:c>
      <x:c r="N948" s="231" t="str">
        <x:v>Pontius Pilate; Jesus Christ; Roman Soldiers; Crucifixion</x:v>
      </x:c>
      <x:c r="O948" s="231" t="str">
        <x:v>Idea</x:v>
      </x:c>
      <x:c r="P948" s="231" t="str">
        <x:v>The exact Jerusalem building meant by the praetorium is debated; do not hard-code one archaeological reconstruction.</x:v>
      </x:c>
      <x:c r="Q948" s="231" t="str">
        <x:v>Merged during full duplicate/art-collision consolidation; supporting content moved into the surviving card's information box.</x:v>
      </x:c>
      <x:c r="R948" s="231"/>
      <x:c r="S948" s="231" t="str">
        <x:v>BE-061 Jesus Before Pontius Pilate</x:v>
      </x:c>
      <x:c r="T948" s="231" t="str">
        <x:v>Merged into BE-061 Jesus Before Pontius Pilate. The retired card was close enough in concept, setting, object, ritual, or likely composition that keeping both would risk duplicate-feeling artwork.</x:v>
      </x:c>
      <x:c r="U948" s="205"/>
    </x:row>
    <x:row r="949" s="202" customFormat="1" ht="38.25" customHeight="1">
      <x:c r="A949" s="231" t="str">
        <x:v>Biblical Events</x:v>
      </x:c>
      <x:c r="B949" s="231" t="str">
        <x:v>BE-071</x:v>
      </x:c>
      <x:c r="C949" s="231" t="str">
        <x:v>The Death of Jesus</x:v>
      </x:c>
      <x:c r="D949" s="231" t="str">
        <x:v>Scripture</x:v>
      </x:c>
      <x:c r="E949" s="231" t="str">
        <x:v>Biblical Events — Shared Canon</x:v>
      </x:c>
      <x:c r="F949" s="231" t="str">
        <x:v>Event</x:v>
      </x:c>
      <x:c r="G949" s="231" t="str">
        <x:v>Focuses on Jesus' final moments and death on the cross.</x:v>
      </x:c>
      <x:c r="H949" s="231" t="n">
        <x:v>5</x:v>
      </x:c>
      <x:c r="I949" s="231" t="str">
        <x:v>5 — Foundational</x:v>
      </x:c>
      <x:c r="J949" s="231" t="str">
        <x:v>Exceptional</x:v>
      </x:c>
      <x:c r="K949" s="231" t="str">
        <x:v>Extraordinary</x:v>
      </x:c>
      <x:c r="L949" s="231" t="str">
        <x:v>Yes</x:v>
      </x:c>
      <x:c r="M949" s="231" t="str">
        <x:v>Matthew 27:45–54; Mark 15:33–39; Luke 23:44–49; John 19:28–37 | Passion Week | Shared canon</x:v>
      </x:c>
      <x:c r="N949" s="231" t="str">
        <x:v>Jesus Christ; Crucifixion; Centurion; Golgotha</x:v>
      </x:c>
      <x:c r="O949" s="231" t="str">
        <x:v>Idea</x:v>
      </x:c>
      <x:c r="P949" s="231"/>
      <x:c r="Q949" s="231" t="str">
        <x:v>Merged during full duplicate/art-collision consolidation; supporting content moved into the surviving card's information box.</x:v>
      </x:c>
      <x:c r="R949" s="231"/>
      <x:c r="S949" s="231" t="str">
        <x:v>BE-063 The Crucifixion</x:v>
      </x:c>
      <x:c r="T949" s="231" t="str">
        <x:v>Merged into BE-063 The Crucifixion. The retired card was close enough in concept, setting, object, ritual, or likely composition that keeping both would risk duplicate-feeling artwork.</x:v>
      </x:c>
      <x:c r="U949" s="205"/>
    </x:row>
    <x:row r="950" s="202" customFormat="1" ht="38.25" customHeight="1">
      <x:c r="A950" s="231" t="str">
        <x:v>Biblical Places</x:v>
      </x:c>
      <x:c r="B950" s="231" t="str">
        <x:v>BPL-072</x:v>
      </x:c>
      <x:c r="C950" s="231" t="str">
        <x:v>Golgotha / Calvary</x:v>
      </x:c>
      <x:c r="D950" s="231" t="str">
        <x:v>Scripture</x:v>
      </x:c>
      <x:c r="E950" s="231" t="str">
        <x:v>Biblical Places — Shared Canon</x:v>
      </x:c>
      <x:c r="F950" s="231" t="str">
        <x:v>Place</x:v>
      </x:c>
      <x:c r="G950" s="231" t="str">
        <x:v>Place of Jesus' crucifixion outside Jerusalem; one of Christianity's central narrative locations.</x:v>
      </x:c>
      <x:c r="H950" s="231" t="n">
        <x:v>5</x:v>
      </x:c>
      <x:c r="I950" s="231" t="str">
        <x:v>5 — Foundational</x:v>
      </x:c>
      <x:c r="J950" s="231" t="str">
        <x:v>Exceptional</x:v>
      </x:c>
      <x:c r="K950" s="231" t="str">
        <x:v>Legendary</x:v>
      </x:c>
      <x:c r="L950" s="231" t="str">
        <x:v>Yes</x:v>
      </x:c>
      <x:c r="M950" s="231" t="str">
        <x:v>Matthew 27:33; Mark 15:22; Luke 23:33; John 19:17 | Passion | Shared canon</x:v>
      </x:c>
      <x:c r="N950" s="231" t="str">
        <x:v>Jesus Christ; Crucifixion; Mary; Roman Soldiers</x:v>
      </x:c>
      <x:c r="O950" s="231" t="str">
        <x:v>Idea</x:v>
      </x:c>
      <x:c r="P950" s="231"/>
      <x:c r="Q950" s="231" t="str">
        <x:v>Merged during full duplicate/art-collision consolidation; supporting content moved into the surviving card's information box.</x:v>
      </x:c>
      <x:c r="R950" s="231"/>
      <x:c r="S950" s="231" t="str">
        <x:v>BE-063 The Crucifixion</x:v>
      </x:c>
      <x:c r="T950" s="231" t="str">
        <x:v>Merged into BE-063 The Crucifixion. The retired card was close enough in concept, setting, object, ritual, or likely composition that keeping both would risk duplicate-feeling artwork.</x:v>
      </x:c>
      <x:c r="U950" s="205"/>
    </x:row>
    <x:row r="951" s="202" customFormat="1" ht="38.25" customHeight="1">
      <x:c r="A951" s="231" t="str">
        <x:v>Traditions &amp; Practices</x:v>
      </x:c>
      <x:c r="B951" s="231" t="str">
        <x:v>TP-010</x:v>
      </x:c>
      <x:c r="C951" s="231" t="str">
        <x:v>Good Friday</x:v>
      </x:c>
      <x:c r="D951" s="231" t="str">
        <x:v>Christian Practice</x:v>
      </x:c>
      <x:c r="E951" s="231" t="str">
        <x:v>Traditions &amp; Practices — Christian Life</x:v>
      </x:c>
      <x:c r="F951" s="231" t="str">
        <x:v>Liturgical Day</x:v>
      </x:c>
      <x:c r="G951" s="231" t="str">
        <x:v>A solemn commemoration of Christ's crucifixion and death, commonly marked by Scripture, prayer, fasting, and restrained worship.</x:v>
      </x:c>
      <x:c r="H951" s="231" t="n">
        <x:v>5</x:v>
      </x:c>
      <x:c r="I951" s="231" t="str">
        <x:v>5 — Foundational</x:v>
      </x:c>
      <x:c r="J951" s="231" t="str">
        <x:v>Exceptional</x:v>
      </x:c>
      <x:c r="K951" s="231" t="str">
        <x:v>Extraordinary</x:v>
      </x:c>
      <x:c r="L951" s="231" t="str">
        <x:v>Maybe</x:v>
      </x:c>
      <x:c r="M951" s="231" t="str">
        <x:v>Ancient Church onward | Broad Christian practice</x:v>
      </x:c>
      <x:c r="N951" s="231" t="str">
        <x:v>Crucifixion; Holy Week; Stations of the Cross</x:v>
      </x:c>
      <x:c r="O951" s="231" t="str">
        <x:v>Idea</x:v>
      </x:c>
      <x:c r="P951" s="231"/>
      <x:c r="Q951" s="231" t="str">
        <x:v>Merged during full duplicate/art-collision consolidation; supporting content moved into the surviving card's information box.</x:v>
      </x:c>
      <x:c r="R951" s="231" t="str">
        <x:v>https://www.churchofengland.org/prayer-and-worship/worship-texts-and-resources/common-worship</x:v>
      </x:c>
      <x:c r="S951" s="231" t="str">
        <x:v>BE-063 The Crucifixion</x:v>
      </x:c>
      <x:c r="T951" s="231" t="str">
        <x:v>Merged into BE-063 The Crucifixion. The retired card was close enough in concept, setting, object, ritual, or likely composition that keeping both would risk duplicate-feeling artwork.</x:v>
      </x:c>
      <x:c r="U951" s="205"/>
    </x:row>
    <x:row r="952" s="202" customFormat="1" ht="38.25" customHeight="1">
      <x:c r="A952" s="231" t="str">
        <x:v>Traditions &amp; Practices</x:v>
      </x:c>
      <x:c r="B952" s="231" t="str">
        <x:v>TP-009</x:v>
      </x:c>
      <x:c r="C952" s="231" t="str">
        <x:v>Holy Week</x:v>
      </x:c>
      <x:c r="D952" s="231" t="str">
        <x:v>Christian Practice</x:v>
      </x:c>
      <x:c r="E952" s="231" t="str">
        <x:v>Traditions &amp; Practices — Christian Life</x:v>
      </x:c>
      <x:c r="F952" s="231" t="str">
        <x:v>Liturgical Season</x:v>
      </x:c>
      <x:c r="G952" s="231" t="str">
        <x:v>The final week before Easter intensifies remembrance of Christ's passion, death, burial, and resurrection.</x:v>
      </x:c>
      <x:c r="H952" s="231" t="n">
        <x:v>5</x:v>
      </x:c>
      <x:c r="I952" s="231" t="str">
        <x:v>5 — Foundational</x:v>
      </x:c>
      <x:c r="J952" s="231" t="str">
        <x:v>Exceptional</x:v>
      </x:c>
      <x:c r="K952" s="231" t="str">
        <x:v>Extraordinary</x:v>
      </x:c>
      <x:c r="L952" s="231" t="str">
        <x:v>Maybe</x:v>
      </x:c>
      <x:c r="M952" s="231" t="str">
        <x:v>Ancient Church onward | Broad liturgical Christianity</x:v>
      </x:c>
      <x:c r="N952" s="231" t="str">
        <x:v>Palm Sunday; Maundy Thursday; Good Friday; Pascha</x:v>
      </x:c>
      <x:c r="O952" s="231" t="str">
        <x:v>Idea</x:v>
      </x:c>
      <x:c r="P952" s="231"/>
      <x:c r="Q952" s="231" t="str">
        <x:v>Merged during full duplicate/art-collision consolidation; supporting content moved into the surviving card's information box.</x:v>
      </x:c>
      <x:c r="R952" s="231" t="str">
        <x:v>https://www.churchofengland.org/prayer-and-worship/worship-texts-and-resources/common-worship</x:v>
      </x:c>
      <x:c r="S952" s="231" t="str">
        <x:v>BE-063 The Crucifixion</x:v>
      </x:c>
      <x:c r="T952" s="231" t="str">
        <x:v>Merged into BE-063 The Crucifixion. The retired card was close enough in concept, setting, object, ritual, or likely composition that keeping both would risk duplicate-feeling artwork.</x:v>
      </x:c>
      <x:c r="U952" s="205"/>
    </x:row>
    <x:row r="953" s="202" customFormat="1" ht="38.25" customHeight="1">
      <x:c r="A953" s="231" t="str">
        <x:v>Biblical Events</x:v>
      </x:c>
      <x:c r="B953" s="231" t="str">
        <x:v>BE-074</x:v>
      </x:c>
      <x:c r="C953" s="231" t="str">
        <x:v>Women Discover the Empty Tomb</x:v>
      </x:c>
      <x:c r="D953" s="231" t="str">
        <x:v>Scripture</x:v>
      </x:c>
      <x:c r="E953" s="231" t="str">
        <x:v>Biblical Events — Shared Canon</x:v>
      </x:c>
      <x:c r="F953" s="231" t="str">
        <x:v>Event</x:v>
      </x:c>
      <x:c r="G953" s="231" t="str">
        <x:v>Women arrive at the tomb and become the first witnesses to its emptiness and resurrection announcement.</x:v>
      </x:c>
      <x:c r="H953" s="231" t="n">
        <x:v>5</x:v>
      </x:c>
      <x:c r="I953" s="231" t="str">
        <x:v>5 — Foundational</x:v>
      </x:c>
      <x:c r="J953" s="231" t="str">
        <x:v>Exceptional</x:v>
      </x:c>
      <x:c r="K953" s="231" t="str">
        <x:v>Extraordinary</x:v>
      </x:c>
      <x:c r="L953" s="231" t="str">
        <x:v>Yes</x:v>
      </x:c>
      <x:c r="M953" s="231" t="str">
        <x:v>Matthew 28:1–10; Mark 16:1–8; Luke 24:1–12; John 20:1–18 | First Easter | Shared canon</x:v>
      </x:c>
      <x:c r="N953" s="231" t="str">
        <x:v>Mary Magdalene; Empty Tomb; Angels; Jesus Christ</x:v>
      </x:c>
      <x:c r="O953" s="231" t="str">
        <x:v>Idea</x:v>
      </x:c>
      <x:c r="P953" s="231"/>
      <x:c r="Q953" s="231" t="str">
        <x:v>Merged during full duplicate/art-collision consolidation; supporting content moved into the surviving card's information box.</x:v>
      </x:c>
      <x:c r="R953" s="231"/>
      <x:c r="S953" s="231" t="str">
        <x:v>BE-065 The Resurrection</x:v>
      </x:c>
      <x:c r="T953" s="231" t="str">
        <x:v>Merged into BE-065 The Resurrection. The retired card was close enough in concept, setting, object, ritual, or likely composition that keeping both would risk duplicate-feeling artwork.</x:v>
      </x:c>
      <x:c r="U953" s="205"/>
    </x:row>
    <x:row r="954" s="202" customFormat="1" ht="38.25" customHeight="1">
      <x:c r="A954" s="231" t="str">
        <x:v>Biblical Places</x:v>
      </x:c>
      <x:c r="B954" s="231" t="str">
        <x:v>BPL-073</x:v>
      </x:c>
      <x:c r="C954" s="231" t="str">
        <x:v>The Empty Tomb</x:v>
      </x:c>
      <x:c r="D954" s="231" t="str">
        <x:v>Scripture</x:v>
      </x:c>
      <x:c r="E954" s="231" t="str">
        <x:v>Biblical Places — Shared Canon</x:v>
      </x:c>
      <x:c r="F954" s="231" t="str">
        <x:v>Place</x:v>
      </x:c>
      <x:c r="G954" s="231" t="str">
        <x:v>Tomb found empty after Jesus' burial, anchoring the Gospel resurrection narratives.</x:v>
      </x:c>
      <x:c r="H954" s="231" t="n">
        <x:v>5</x:v>
      </x:c>
      <x:c r="I954" s="231" t="str">
        <x:v>5 — Foundational</x:v>
      </x:c>
      <x:c r="J954" s="231" t="str">
        <x:v>Exceptional</x:v>
      </x:c>
      <x:c r="K954" s="231" t="str">
        <x:v>Extraordinary</x:v>
      </x:c>
      <x:c r="L954" s="231" t="str">
        <x:v>Yes</x:v>
      </x:c>
      <x:c r="M954" s="231" t="str">
        <x:v>Matthew 28; Mark 16; Luke 24; John 20 | Resurrection | Shared canon</x:v>
      </x:c>
      <x:c r="N954" s="231" t="str">
        <x:v>Jesus Christ; Mary Magdalene; Resurrection; Joseph of Arimathea</x:v>
      </x:c>
      <x:c r="O954" s="231" t="str">
        <x:v>Idea</x:v>
      </x:c>
      <x:c r="P954" s="231"/>
      <x:c r="Q954" s="231" t="str">
        <x:v>Merged during full duplicate/art-collision consolidation; supporting content moved into the surviving card's information box.</x:v>
      </x:c>
      <x:c r="R954" s="231"/>
      <x:c r="S954" s="231" t="str">
        <x:v>BE-065 The Resurrection</x:v>
      </x:c>
      <x:c r="T954" s="231" t="str">
        <x:v>Merged into BE-065 The Resurrection. The retired card was close enough in concept, setting, object, ritual, or likely composition that keeping both would risk duplicate-feeling artwork.</x:v>
      </x:c>
      <x:c r="U954" s="205"/>
    </x:row>
    <x:row r="955" s="202" customFormat="1" ht="38.25" customHeight="1">
      <x:c r="A955" s="231" t="str">
        <x:v>Biblical Items</x:v>
      </x:c>
      <x:c r="B955" s="231" t="str">
        <x:v>BI-091</x:v>
      </x:c>
      <x:c r="C955" s="231" t="str">
        <x:v>Stone of Jesus' Tomb</x:v>
      </x:c>
      <x:c r="D955" s="231" t="str">
        <x:v>Scripture</x:v>
      </x:c>
      <x:c r="E955" s="231" t="str">
        <x:v>Biblical Items — Shared Canon</x:v>
      </x:c>
      <x:c r="F955" s="231" t="str">
        <x:v>Stone / Burial Object</x:v>
      </x:c>
      <x:c r="G955" s="231" t="str">
        <x:v>The large stone sealing Jesus' tomb becomes central to burial, guard, and resurrection imagery.</x:v>
      </x:c>
      <x:c r="H955" s="231" t="n">
        <x:v>5</x:v>
      </x:c>
      <x:c r="I955" s="231" t="str">
        <x:v>5 — Foundational</x:v>
      </x:c>
      <x:c r="J955" s="231" t="str">
        <x:v>Exceptional</x:v>
      </x:c>
      <x:c r="K955" s="231" t="str">
        <x:v>Extraordinary</x:v>
      </x:c>
      <x:c r="L955" s="231" t="str">
        <x:v>Yes</x:v>
      </x:c>
      <x:c r="M955" s="231" t="str">
        <x:v>Matthew 27:60; Mark 15:46; 16:3–4 | Passion / Resurrection | Shared canon</x:v>
      </x:c>
      <x:c r="N955" s="231" t="str">
        <x:v>Jesus Christ; Empty Tomb; Joseph of Arimathea</x:v>
      </x:c>
      <x:c r="O955" s="231" t="str">
        <x:v>Idea</x:v>
      </x:c>
      <x:c r="P955" s="231"/>
      <x:c r="Q955" s="231" t="str">
        <x:v>Merged during full duplicate/art-collision consolidation; supporting content moved into the surviving card's information box.</x:v>
      </x:c>
      <x:c r="R955" s="231"/>
      <x:c r="S955" s="231" t="str">
        <x:v>BE-065 The Resurrection</x:v>
      </x:c>
      <x:c r="T955" s="231" t="str">
        <x:v>Merged into BE-065 The Resurrection. The retired card was close enough in concept, setting, object, ritual, or likely composition that keeping both would risk duplicate-feeling artwork.</x:v>
      </x:c>
      <x:c r="U955" s="205"/>
    </x:row>
    <x:row r="956" s="202" customFormat="1" ht="38.25" customHeight="1">
      <x:c r="A956" s="231" t="str">
        <x:v>Early Church History</x:v>
      </x:c>
      <x:c r="B956" s="231" t="str">
        <x:v>ECH-048</x:v>
      </x:c>
      <x:c r="C956" s="231" t="str">
        <x:v>Pascha / Early Christian Easter</x:v>
      </x:c>
      <x:c r="D956" s="231" t="str">
        <x:v>Church History</x:v>
      </x:c>
      <x:c r="E956" s="231" t="str">
        <x:v>Early Church History — ca. AD 64–451</x:v>
      </x:c>
      <x:c r="F956" s="231" t="str">
        <x:v>Practice / Development</x:v>
      </x:c>
      <x:c r="G956" s="231" t="str">
        <x:v>The annual Christian celebration of Christ's passion and resurrection became the central feast of the early liturgical calendar.</x:v>
      </x:c>
      <x:c r="H956" s="231" t="n">
        <x:v>4</x:v>
      </x:c>
      <x:c r="I956" s="231" t="str">
        <x:v>4 — Major</x:v>
      </x:c>
      <x:c r="J956" s="231" t="str">
        <x:v>Exceptional</x:v>
      </x:c>
      <x:c r="K956" s="231" t="str">
        <x:v>Rare</x:v>
      </x:c>
      <x:c r="L956" s="231" t="str">
        <x:v>Maybe</x:v>
      </x:c>
      <x:c r="M956" s="231" t="str">
        <x:v>2nd–5th centuries | Early Church</x:v>
      </x:c>
      <x:c r="N956" s="231" t="str">
        <x:v>Resurrection; Liturgical Year; Sunday Worship</x:v>
      </x:c>
      <x:c r="O956" s="231" t="str">
        <x:v>Idea</x:v>
      </x:c>
      <x:c r="P956" s="231"/>
      <x:c r="Q956" s="231" t="str">
        <x:v>Merged during full duplicate/art-collision consolidation; supporting content moved into the surviving card's information box.</x:v>
      </x:c>
      <x:c r="R956" s="231" t="str">
        <x:v>https://www.oca.org/orthodoxy/the-orthodox-faith/church-history/second-century/the-apostolic-fathers</x:v>
      </x:c>
      <x:c r="S956" s="231" t="str">
        <x:v>BE-065 The Resurrection</x:v>
      </x:c>
      <x:c r="T956" s="231" t="str">
        <x:v>Merged into BE-065 The Resurrection. The retired card was close enough in concept, setting, object, ritual, or likely composition that keeping both would risk duplicate-feeling artwork.</x:v>
      </x:c>
      <x:c r="U956" s="205"/>
    </x:row>
    <x:row r="957" s="202" customFormat="1" ht="38.25" customHeight="1">
      <x:c r="A957" s="231" t="str">
        <x:v>Traditions &amp; Practices</x:v>
      </x:c>
      <x:c r="B957" s="231" t="str">
        <x:v>TP-011</x:v>
      </x:c>
      <x:c r="C957" s="231" t="str">
        <x:v>Easter / Pascha</x:v>
      </x:c>
      <x:c r="D957" s="231" t="str">
        <x:v>Christian Practice</x:v>
      </x:c>
      <x:c r="E957" s="231" t="str">
        <x:v>Traditions &amp; Practices — Christian Life</x:v>
      </x:c>
      <x:c r="F957" s="231" t="str">
        <x:v>Principal Feast</x:v>
      </x:c>
      <x:c r="G957" s="231" t="str">
        <x:v>The annual celebration of Christ's resurrection stands at the center of the Christian liturgical year.</x:v>
      </x:c>
      <x:c r="H957" s="231" t="n">
        <x:v>5</x:v>
      </x:c>
      <x:c r="I957" s="231" t="str">
        <x:v>5 — Foundational</x:v>
      </x:c>
      <x:c r="J957" s="231" t="str">
        <x:v>Exceptional</x:v>
      </x:c>
      <x:c r="K957" s="231" t="str">
        <x:v>Legendary</x:v>
      </x:c>
      <x:c r="L957" s="231" t="str">
        <x:v>Yes</x:v>
      </x:c>
      <x:c r="M957" s="231" t="str">
        <x:v>Apostolic/ancient Church onward | Broad Christian practice</x:v>
      </x:c>
      <x:c r="N957" s="231" t="str">
        <x:v>Resurrection; Holy Week; Sunday Worship</x:v>
      </x:c>
      <x:c r="O957" s="231" t="str">
        <x:v>Idea</x:v>
      </x:c>
      <x:c r="P957" s="231"/>
      <x:c r="Q957" s="231" t="str">
        <x:v>Merged during full duplicate/art-collision consolidation; supporting content moved into the surviving card's information box.</x:v>
      </x:c>
      <x:c r="R957" s="231" t="str">
        <x:v>https://www.churchofengland.org/prayer-and-worship/worship-texts-and-resources/common-worship</x:v>
      </x:c>
      <x:c r="S957" s="231" t="str">
        <x:v>BE-065 The Resurrection</x:v>
      </x:c>
      <x:c r="T957" s="231" t="str">
        <x:v>Merged into BE-065 The Resurrection. The retired card was close enough in concept, setting, object, ritual, or likely composition that keeping both would risk duplicate-feeling artwork.</x:v>
      </x:c>
      <x:c r="U957" s="205"/>
    </x:row>
    <x:row r="958" s="202" customFormat="1" ht="38.25" customHeight="1">
      <x:c r="A958" s="231" t="str">
        <x:v>Biblical Places</x:v>
      </x:c>
      <x:c r="B958" s="231" t="str">
        <x:v>BPL-081</x:v>
      </x:c>
      <x:c r="C958" s="231" t="str">
        <x:v>Emmaus</x:v>
      </x:c>
      <x:c r="D958" s="231" t="str">
        <x:v>Scripture</x:v>
      </x:c>
      <x:c r="E958" s="231" t="str">
        <x:v>Biblical Places — Shared Canon</x:v>
      </x:c>
      <x:c r="F958" s="231" t="str">
        <x:v>Place</x:v>
      </x:c>
      <x:c r="G958" s="231" t="str">
        <x:v>Village reached by two disciples who encounter the risen Jesus on the day of resurrection.</x:v>
      </x:c>
      <x:c r="H958" s="231" t="n">
        <x:v>4</x:v>
      </x:c>
      <x:c r="I958" s="231" t="str">
        <x:v>4 — Major</x:v>
      </x:c>
      <x:c r="J958" s="231" t="str">
        <x:v>Exceptional</x:v>
      </x:c>
      <x:c r="K958" s="231" t="str">
        <x:v>Rare</x:v>
      </x:c>
      <x:c r="L958" s="231" t="str">
        <x:v>Maybe</x:v>
      </x:c>
      <x:c r="M958" s="231" t="str">
        <x:v>Luke 24:13–35 | Resurrection | Shared canon</x:v>
      </x:c>
      <x:c r="N958" s="231" t="str">
        <x:v>Jesus Christ; Cleopas; Road to Emmaus; Resurrection</x:v>
      </x:c>
      <x:c r="O958" s="231" t="str">
        <x:v>Idea</x:v>
      </x:c>
      <x:c r="P958" s="231" t="str">
        <x:v>The precise location of biblical Emmaus is disputed among several proposed sites.</x:v>
      </x:c>
      <x:c r="Q958" s="231" t="str">
        <x:v>Merged during full duplicate/art-collision consolidation; supporting content moved into the surviving card's information box.</x:v>
      </x:c>
      <x:c r="R958" s="231"/>
      <x:c r="S958" s="231" t="str">
        <x:v>BE-067 Road to Emmaus</x:v>
      </x:c>
      <x:c r="T958" s="231" t="str">
        <x:v>Merged into BE-067 Road to Emmaus. The retired card was close enough in concept, setting, object, ritual, or likely composition that keeping both would risk duplicate-feeling artwork.</x:v>
      </x:c>
      <x:c r="U958" s="205"/>
    </x:row>
    <x:row r="959" s="202" customFormat="1" ht="38.25" customHeight="1">
      <x:c r="A959" s="231" t="str">
        <x:v>Biblical Places</x:v>
      </x:c>
      <x:c r="B959" s="231" t="str">
        <x:v>BPL-099</x:v>
      </x:c>
      <x:c r="C959" s="231" t="str">
        <x:v>The Road to Emmaus</x:v>
      </x:c>
      <x:c r="D959" s="231" t="str">
        <x:v>Scripture</x:v>
      </x:c>
      <x:c r="E959" s="231" t="str">
        <x:v>Biblical Places — Shared Canon</x:v>
      </x:c>
      <x:c r="F959" s="231" t="str">
        <x:v>Place</x:v>
      </x:c>
      <x:c r="G959" s="231" t="str">
        <x:v>Journey setting where the risen Jesus interprets the Scriptures to two disciples before being recognized at the meal.</x:v>
      </x:c>
      <x:c r="H959" s="231" t="n">
        <x:v>5</x:v>
      </x:c>
      <x:c r="I959" s="231" t="str">
        <x:v>5 — Foundational</x:v>
      </x:c>
      <x:c r="J959" s="231" t="str">
        <x:v>Exceptional</x:v>
      </x:c>
      <x:c r="K959" s="231" t="str">
        <x:v>Extraordinary</x:v>
      </x:c>
      <x:c r="L959" s="231" t="str">
        <x:v>Yes</x:v>
      </x:c>
      <x:c r="M959" s="231" t="str">
        <x:v>Luke 24:13–35 | Resurrection | Shared canon</x:v>
      </x:c>
      <x:c r="N959" s="231" t="str">
        <x:v>Jesus Christ; Cleopas; Emmaus; Resurrection</x:v>
      </x:c>
      <x:c r="O959" s="231" t="str">
        <x:v>Idea</x:v>
      </x:c>
      <x:c r="P959" s="231"/>
      <x:c r="Q959" s="231" t="str">
        <x:v>Merged during full duplicate/art-collision consolidation; supporting content moved into the surviving card's information box.</x:v>
      </x:c>
      <x:c r="R959" s="231"/>
      <x:c r="S959" s="231" t="str">
        <x:v>BE-067 Road to Emmaus</x:v>
      </x:c>
      <x:c r="T959" s="231" t="str">
        <x:v>Merged into BE-067 Road to Emmaus. The retired card was close enough in concept, setting, object, ritual, or likely composition that keeping both would risk duplicate-feeling artwork.</x:v>
      </x:c>
      <x:c r="U959" s="205"/>
    </x:row>
    <x:row r="960" s="202" customFormat="1" ht="38.25" customHeight="1">
      <x:c r="A960" s="231" t="str">
        <x:v>Biblical Events</x:v>
      </x:c>
      <x:c r="B960" s="231" t="str">
        <x:v>BE-077</x:v>
      </x:c>
      <x:c r="C960" s="231" t="str">
        <x:v>Jesus Appears to the Disciples</x:v>
      </x:c>
      <x:c r="D960" s="231" t="str">
        <x:v>Scripture</x:v>
      </x:c>
      <x:c r="E960" s="231" t="str">
        <x:v>Biblical Events — Shared Canon</x:v>
      </x:c>
      <x:c r="F960" s="231" t="str">
        <x:v>Event</x:v>
      </x:c>
      <x:c r="G960" s="231" t="str">
        <x:v>Jesus appears among the gathered disciples, showing his wounds and commissioning them.</x:v>
      </x:c>
      <x:c r="H960" s="231" t="n">
        <x:v>5</x:v>
      </x:c>
      <x:c r="I960" s="231" t="str">
        <x:v>5 — Foundational</x:v>
      </x:c>
      <x:c r="J960" s="231" t="str">
        <x:v>Exceptional</x:v>
      </x:c>
      <x:c r="K960" s="231" t="str">
        <x:v>Extraordinary</x:v>
      </x:c>
      <x:c r="L960" s="231" t="str">
        <x:v>Yes</x:v>
      </x:c>
      <x:c r="M960" s="231" t="str">
        <x:v>Luke 24:36–49; John 20:19–23 | Resurrection appearances | Shared canon</x:v>
      </x:c>
      <x:c r="N960" s="231" t="str">
        <x:v>Jesus Christ; Apostles; Resurrection</x:v>
      </x:c>
      <x:c r="O960" s="231" t="str">
        <x:v>Idea</x:v>
      </x:c>
      <x:c r="P960" s="231"/>
      <x:c r="Q960" s="231" t="str">
        <x:v>Merged during full duplicate/art-collision consolidation; supporting content moved into the surviving card's information box.</x:v>
      </x:c>
      <x:c r="R960" s="231"/>
      <x:c r="S960" s="231" t="str">
        <x:v>BE-068 Thomas Sees the Risen Jesus</x:v>
      </x:c>
      <x:c r="T960" s="231" t="str">
        <x:v>Merged into BE-068 Thomas Sees the Risen Jesus. The retired card was close enough in concept, setting, object, ritual, or likely composition that keeping both would risk duplicate-feeling artwork.</x:v>
      </x:c>
      <x:c r="U960" s="205"/>
    </x:row>
    <x:row r="961" s="202" customFormat="1" ht="38.25" customHeight="1">
      <x:c r="A961" s="231" t="str">
        <x:v>Biblical Events</x:v>
      </x:c>
      <x:c r="B961" s="231" t="str">
        <x:v>BE-082</x:v>
      </x:c>
      <x:c r="C961" s="231" t="str">
        <x:v>Life of the First Christian Community</x:v>
      </x:c>
      <x:c r="D961" s="231" t="str">
        <x:v>Scripture</x:v>
      </x:c>
      <x:c r="E961" s="231" t="str">
        <x:v>Biblical Events — Shared Canon</x:v>
      </x:c>
      <x:c r="F961" s="231" t="str">
        <x:v>Event</x:v>
      </x:c>
      <x:c r="G961" s="231" t="str">
        <x:v>Summarizes early Christian devotion to teaching, fellowship, breaking bread, prayer, generosity, and shared life.</x:v>
      </x:c>
      <x:c r="H961" s="231" t="n">
        <x:v>5</x:v>
      </x:c>
      <x:c r="I961" s="231" t="str">
        <x:v>5 — Foundational</x:v>
      </x:c>
      <x:c r="J961" s="231" t="str">
        <x:v>High</x:v>
      </x:c>
      <x:c r="K961" s="231" t="str">
        <x:v>Extraordinary</x:v>
      </x:c>
      <x:c r="L961" s="231" t="str">
        <x:v>No</x:v>
      </x:c>
      <x:c r="M961" s="231" t="str">
        <x:v>Acts 2:42–47; 4:32–37 | Apostolic age | Shared canon</x:v>
      </x:c>
      <x:c r="N961" s="231" t="str">
        <x:v>Apostles; Jerusalem Church; Barnabas</x:v>
      </x:c>
      <x:c r="O961" s="231" t="str">
        <x:v>Idea</x:v>
      </x:c>
      <x:c r="P961" s="231"/>
      <x:c r="Q961" s="231" t="str">
        <x:v>Merged during full duplicate/art-collision consolidation; supporting content moved into the surviving card's information box.</x:v>
      </x:c>
      <x:c r="R961" s="231"/>
      <x:c r="S961" s="231" t="str">
        <x:v>BE-071 Pentecost</x:v>
      </x:c>
      <x:c r="T961" s="231" t="str">
        <x:v>Merged into BE-071 Pentecost. The retired card was close enough in concept, setting, object, ritual, or likely composition that keeping both would risk duplicate-feeling artwork.</x:v>
      </x:c>
      <x:c r="U961" s="205"/>
    </x:row>
    <x:row r="962" s="202" customFormat="1" ht="38.25" customHeight="1">
      <x:c r="A962" s="231" t="str">
        <x:v>Traditions &amp; Practices</x:v>
      </x:c>
      <x:c r="B962" s="231" t="str">
        <x:v>TP-012</x:v>
      </x:c>
      <x:c r="C962" s="231" t="str">
        <x:v>Pentecost Feast</x:v>
      </x:c>
      <x:c r="D962" s="231" t="str">
        <x:v>Christian Practice</x:v>
      </x:c>
      <x:c r="E962" s="231" t="str">
        <x:v>Traditions &amp; Practices — Christian Life</x:v>
      </x:c>
      <x:c r="F962" s="231" t="str">
        <x:v>Feast</x:v>
      </x:c>
      <x:c r="G962" s="231" t="str">
        <x:v>The Church commemorates the descent of the Holy Spirit and the apostolic mission described in Acts 2.</x:v>
      </x:c>
      <x:c r="H962" s="231" t="n">
        <x:v>5</x:v>
      </x:c>
      <x:c r="I962" s="231" t="str">
        <x:v>5 — Foundational</x:v>
      </x:c>
      <x:c r="J962" s="231" t="str">
        <x:v>Exceptional</x:v>
      </x:c>
      <x:c r="K962" s="231" t="str">
        <x:v>Extraordinary</x:v>
      </x:c>
      <x:c r="L962" s="231" t="str">
        <x:v>Maybe</x:v>
      </x:c>
      <x:c r="M962" s="231" t="str">
        <x:v>Ancient Church onward | Broad Christian practice</x:v>
      </x:c>
      <x:c r="N962" s="231" t="str">
        <x:v>Pentecost; Holy Spirit; Mission</x:v>
      </x:c>
      <x:c r="O962" s="231" t="str">
        <x:v>Idea</x:v>
      </x:c>
      <x:c r="P962" s="231"/>
      <x:c r="Q962" s="231" t="str">
        <x:v>Merged during full duplicate/art-collision consolidation; supporting content moved into the surviving card's information box.</x:v>
      </x:c>
      <x:c r="R962" s="231" t="str">
        <x:v>https://www.churchofengland.org/prayer-and-worship/worship-texts-and-resources/common-worship</x:v>
      </x:c>
      <x:c r="S962" s="231" t="str">
        <x:v>BE-071 Pentecost</x:v>
      </x:c>
      <x:c r="T962" s="231" t="str">
        <x:v>Merged into BE-071 Pentecost. The retired card was close enough in concept, setting, object, ritual, or likely composition that keeping both would risk duplicate-feeling artwork.</x:v>
      </x:c>
      <x:c r="U962" s="205"/>
    </x:row>
    <x:row r="963" s="202" customFormat="1" ht="38.25" customHeight="1">
      <x:c r="A963" s="231" t="str">
        <x:v>Biblical Places</x:v>
      </x:c>
      <x:c r="B963" s="231" t="str">
        <x:v>BPL-098</x:v>
      </x:c>
      <x:c r="C963" s="231" t="str">
        <x:v>The Road to Damascus</x:v>
      </x:c>
      <x:c r="D963" s="231" t="str">
        <x:v>Scripture</x:v>
      </x:c>
      <x:c r="E963" s="231" t="str">
        <x:v>Biblical Places — Shared Canon</x:v>
      </x:c>
      <x:c r="F963" s="231" t="str">
        <x:v>Place</x:v>
      </x:c>
      <x:c r="G963" s="231" t="str">
        <x:v>Route shorthand for the journey on which the risen Jesus confronts Saul, transforming the persecutor into a future apostle.</x:v>
      </x:c>
      <x:c r="H963" s="231" t="n">
        <x:v>5</x:v>
      </x:c>
      <x:c r="I963" s="231" t="str">
        <x:v>5 — Foundational</x:v>
      </x:c>
      <x:c r="J963" s="231" t="str">
        <x:v>Exceptional</x:v>
      </x:c>
      <x:c r="K963" s="231" t="str">
        <x:v>Extraordinary</x:v>
      </x:c>
      <x:c r="L963" s="231" t="str">
        <x:v>Yes</x:v>
      </x:c>
      <x:c r="M963" s="231" t="str">
        <x:v>Acts 9:1–9; 22:6–11; 26:12–18 | Apostolic age | Shared canon</x:v>
      </x:c>
      <x:c r="N963" s="231" t="str">
        <x:v>Paul; Damascus; Ananias; Conversion of Paul</x:v>
      </x:c>
      <x:c r="O963" s="231" t="str">
        <x:v>Idea</x:v>
      </x:c>
      <x:c r="P963" s="231" t="str">
        <x:v>Scripture narrates the journey 'near Damascus' but does not identify a single preserved ancient road segment; art should avoid false archaeological precision.</x:v>
      </x:c>
      <x:c r="Q963" s="231" t="str">
        <x:v>Merged during full duplicate/art-collision consolidation; supporting content moved into the surviving card's information box.</x:v>
      </x:c>
      <x:c r="R963" s="231"/>
      <x:c r="S963" s="231" t="str">
        <x:v>BE-074 Conversion of Saul</x:v>
      </x:c>
      <x:c r="T963" s="231" t="str">
        <x:v>Merged into BE-074 Conversion of Saul. The retired card was close enough in concept, setting, object, ritual, or likely composition that keeping both would risk duplicate-feeling artwork.</x:v>
      </x:c>
      <x:c r="U963" s="205"/>
    </x:row>
    <x:row r="964" s="202" customFormat="1" ht="38.25" customHeight="1">
      <x:c r="A964" s="231" t="str">
        <x:v>Biblical Events</x:v>
      </x:c>
      <x:c r="B964" s="231" t="str">
        <x:v>BE-089</x:v>
      </x:c>
      <x:c r="C964" s="231" t="str">
        <x:v>Conversion of the Philippian Jailer</x:v>
      </x:c>
      <x:c r="D964" s="231" t="str">
        <x:v>Scripture</x:v>
      </x:c>
      <x:c r="E964" s="231" t="str">
        <x:v>Biblical Events — Shared Canon</x:v>
      </x:c>
      <x:c r="F964" s="231" t="str">
        <x:v>Event</x:v>
      </x:c>
      <x:c r="G964" s="231" t="str">
        <x:v>The jailer asks how to be saved after the prison earthquake and is baptized with his household.</x:v>
      </x:c>
      <x:c r="H964" s="231" t="n">
        <x:v>4</x:v>
      </x:c>
      <x:c r="I964" s="231" t="str">
        <x:v>4 — Major</x:v>
      </x:c>
      <x:c r="J964" s="231" t="str">
        <x:v>High</x:v>
      </x:c>
      <x:c r="K964" s="231" t="str">
        <x:v>Rare</x:v>
      </x:c>
      <x:c r="L964" s="231" t="str">
        <x:v>No</x:v>
      </x:c>
      <x:c r="M964" s="231" t="str">
        <x:v>Acts 16:25–34 | Apostolic age | Shared canon</x:v>
      </x:c>
      <x:c r="N964" s="231" t="str">
        <x:v>Paul; Silas; Philippian Jailer; Baptism</x:v>
      </x:c>
      <x:c r="O964" s="231" t="str">
        <x:v>Idea</x:v>
      </x:c>
      <x:c r="P964" s="231"/>
      <x:c r="Q964" s="231" t="str">
        <x:v>Merged during full duplicate/art-collision consolidation; supporting content moved into the surviving card's information box.</x:v>
      </x:c>
      <x:c r="R964" s="231"/>
      <x:c r="S964" s="231" t="str">
        <x:v>BE-077 Paul and Silas in the Philippian Prison</x:v>
      </x:c>
      <x:c r="T964" s="231" t="str">
        <x:v>Merged into BE-077 Paul and Silas in the Philippian Prison. The retired card was close enough in concept, setting, object, ritual, or likely composition that keeping both would risk duplicate-feeling artwork.</x:v>
      </x:c>
      <x:c r="U964" s="205"/>
    </x:row>
    <x:row r="965" s="202" customFormat="1" ht="38.25" customHeight="1">
      <x:c r="A965" s="231" t="str">
        <x:v>Biblical Items</x:v>
      </x:c>
      <x:c r="B965" s="231" t="str">
        <x:v>BI-094</x:v>
      </x:c>
      <x:c r="C965" s="231" t="str">
        <x:v>Isaiah Scroll of the Ethiopian Eunuch</x:v>
      </x:c>
      <x:c r="D965" s="231" t="str">
        <x:v>Scripture</x:v>
      </x:c>
      <x:c r="E965" s="231" t="str">
        <x:v>Biblical Items — Shared Canon</x:v>
      </x:c>
      <x:c r="F965" s="231" t="str">
        <x:v>Sacred Text</x:v>
      </x:c>
      <x:c r="G965" s="231" t="str">
        <x:v>The Ethiopian official reads Isaiah while traveling, giving Philip the opening to explain the good news about Jesus.</x:v>
      </x:c>
      <x:c r="H965" s="231" t="n">
        <x:v>4</x:v>
      </x:c>
      <x:c r="I965" s="231" t="str">
        <x:v>4 — Major</x:v>
      </x:c>
      <x:c r="J965" s="231" t="str">
        <x:v>Exceptional</x:v>
      </x:c>
      <x:c r="K965" s="231" t="str">
        <x:v>Rare</x:v>
      </x:c>
      <x:c r="L965" s="231" t="str">
        <x:v>Yes</x:v>
      </x:c>
      <x:c r="M965" s="231" t="str">
        <x:v>Acts 8:26–40 | Apostolic period | Shared canon</x:v>
      </x:c>
      <x:c r="N965" s="231" t="str">
        <x:v>Philip the Evangelist; Ethiopian Eunuch; Isaiah</x:v>
      </x:c>
      <x:c r="O965" s="231" t="str">
        <x:v>Idea</x:v>
      </x:c>
      <x:c r="P965" s="231"/>
      <x:c r="Q965" s="231" t="str">
        <x:v>Merged during full duplicate/art-collision consolidation; supporting content moved into the surviving card's information box.</x:v>
      </x:c>
      <x:c r="R965" s="231"/>
      <x:c r="S965" s="231" t="str">
        <x:v>BE-073 Philip and the Ethiopian Eunuch</x:v>
      </x:c>
      <x:c r="T965" s="231" t="str">
        <x:v>Merged into BE-073 Philip and the Ethiopian Eunuch. The retired card was close enough in concept, setting, object, ritual, or likely composition that keeping both would risk duplicate-feeling artwork.</x:v>
      </x:c>
      <x:c r="U965" s="205"/>
    </x:row>
    <x:row r="966" s="202" customFormat="1" ht="38.25" customHeight="1">
      <x:c r="A966" s="231" t="str">
        <x:v>Biblical Items</x:v>
      </x:c>
      <x:c r="B966" s="231" t="str">
        <x:v>BI-082</x:v>
      </x:c>
      <x:c r="C966" s="231" t="str">
        <x:v>Basin and Towel</x:v>
      </x:c>
      <x:c r="D966" s="231" t="str">
        <x:v>Scripture</x:v>
      </x:c>
      <x:c r="E966" s="231" t="str">
        <x:v>Biblical Items — Shared Canon</x:v>
      </x:c>
      <x:c r="F966" s="231" t="str">
        <x:v>Service Objects</x:v>
      </x:c>
      <x:c r="G966" s="231" t="str">
        <x:v>Jesus' washing of the disciples' feet turns ordinary household objects into a memorable lesson in humble service.</x:v>
      </x:c>
      <x:c r="H966" s="231" t="n">
        <x:v>4</x:v>
      </x:c>
      <x:c r="I966" s="231" t="str">
        <x:v>4 — Major</x:v>
      </x:c>
      <x:c r="J966" s="231" t="str">
        <x:v>Exceptional</x:v>
      </x:c>
      <x:c r="K966" s="231" t="str">
        <x:v>Rare</x:v>
      </x:c>
      <x:c r="L966" s="231" t="str">
        <x:v>Yes</x:v>
      </x:c>
      <x:c r="M966" s="231" t="str">
        <x:v>John 13:4–17 | Passion | Shared canon</x:v>
      </x:c>
      <x:c r="N966" s="231" t="str">
        <x:v>Jesus Christ; Peter; Foot Washing</x:v>
      </x:c>
      <x:c r="O966" s="231" t="str">
        <x:v>Idea</x:v>
      </x:c>
      <x:c r="P966" s="231"/>
      <x:c r="Q966" s="231" t="str">
        <x:v>Merged during full duplicate/art-collision consolidation; supporting content moved into the surviving card's information box.</x:v>
      </x:c>
      <x:c r="R966" s="231"/>
      <x:c r="S966" s="231" t="str">
        <x:v>BE-057 Jesus Washes the Disciples' Feet</x:v>
      </x:c>
      <x:c r="T966" s="231" t="str">
        <x:v>Merged into BE-057 Jesus Washes the Disciples' Feet. The retired card was close enough in concept, setting, object, ritual, or likely composition that keeping both would risk duplicate-feeling artwork.</x:v>
      </x:c>
      <x:c r="U966" s="205"/>
    </x:row>
    <x:row r="967" s="202" customFormat="1" ht="38.25" customHeight="1">
      <x:c r="A967" s="231" t="str">
        <x:v>Biblical Items</x:v>
      </x:c>
      <x:c r="B967" s="231" t="str">
        <x:v>BI-083</x:v>
      </x:c>
      <x:c r="C967" s="231" t="str">
        <x:v>Palm Branches</x:v>
      </x:c>
      <x:c r="D967" s="231" t="str">
        <x:v>Scripture</x:v>
      </x:c>
      <x:c r="E967" s="231" t="str">
        <x:v>Biblical Items — Shared Canon</x:v>
      </x:c>
      <x:c r="F967" s="231" t="str">
        <x:v>Celebration Object</x:v>
      </x:c>
      <x:c r="G967" s="231" t="str">
        <x:v>Crowds use palm branches when welcoming Jesus into Jerusalem in John's account of the triumphal entry.</x:v>
      </x:c>
      <x:c r="H967" s="231" t="n">
        <x:v>4</x:v>
      </x:c>
      <x:c r="I967" s="231" t="str">
        <x:v>4 — Major</x:v>
      </x:c>
      <x:c r="J967" s="231" t="str">
        <x:v>Exceptional</x:v>
      </x:c>
      <x:c r="K967" s="231" t="str">
        <x:v>Rare</x:v>
      </x:c>
      <x:c r="L967" s="231" t="str">
        <x:v>Yes</x:v>
      </x:c>
      <x:c r="M967" s="231" t="str">
        <x:v>John 12:12–15 | Passion approach | Shared canon</x:v>
      </x:c>
      <x:c r="N967" s="231" t="str">
        <x:v>Jesus Christ; Triumphal Entry; Jerusalem</x:v>
      </x:c>
      <x:c r="O967" s="231" t="str">
        <x:v>Idea</x:v>
      </x:c>
      <x:c r="P967" s="231"/>
      <x:c r="Q967" s="231" t="str">
        <x:v>Merged during full duplicate/art-collision consolidation; supporting content moved into the surviving card's information box.</x:v>
      </x:c>
      <x:c r="R967" s="231"/>
      <x:c r="S967" s="231" t="str">
        <x:v>BE-055 Triumphal Entry</x:v>
      </x:c>
      <x:c r="T967" s="231" t="str">
        <x:v>Merged into BE-055 Triumphal Entry. The retired card was close enough in concept, setting, object, ritual, or likely composition that keeping both would risk duplicate-feeling artwork.</x:v>
      </x:c>
      <x:c r="U967" s="205"/>
    </x:row>
    <x:row r="968" s="202" customFormat="1" ht="38.25" customHeight="1">
      <x:c r="A968" s="231" t="str">
        <x:v>Biblical Items</x:v>
      </x:c>
      <x:c r="B968" s="231" t="str">
        <x:v>BI-045</x:v>
      </x:c>
      <x:c r="C968" s="231" t="str">
        <x:v>Chariot of Fire</x:v>
      </x:c>
      <x:c r="D968" s="231" t="str">
        <x:v>Scripture</x:v>
      </x:c>
      <x:c r="E968" s="231" t="str">
        <x:v>Biblical Items — Shared Canon</x:v>
      </x:c>
      <x:c r="F968" s="231" t="str">
        <x:v>Vehicle / Vision Object</x:v>
      </x:c>
      <x:c r="G968" s="231" t="str">
        <x:v>The fiery chariot and horses separate Elijah from Elisha as Elijah is taken up in the whirlwind.</x:v>
      </x:c>
      <x:c r="H968" s="231" t="n">
        <x:v>5</x:v>
      </x:c>
      <x:c r="I968" s="231" t="str">
        <x:v>5 — Foundational</x:v>
      </x:c>
      <x:c r="J968" s="231" t="str">
        <x:v>Exceptional</x:v>
      </x:c>
      <x:c r="K968" s="231" t="str">
        <x:v>Extraordinary</x:v>
      </x:c>
      <x:c r="L968" s="231" t="str">
        <x:v>Yes</x:v>
      </x:c>
      <x:c r="M968" s="231" t="str">
        <x:v>2 Kings 2:11–12 | Divided monarchy | Shared canon</x:v>
      </x:c>
      <x:c r="N968" s="231" t="str">
        <x:v>Elijah; Elisha; Elijah Taken Up</x:v>
      </x:c>
      <x:c r="O968" s="231" t="str">
        <x:v>Idea</x:v>
      </x:c>
      <x:c r="P968" s="231"/>
      <x:c r="Q968" s="231" t="str">
        <x:v>Merged during full duplicate/art-collision consolidation; supporting content moved into the surviving card's information box.</x:v>
      </x:c>
      <x:c r="R968" s="231"/>
      <x:c r="S968" s="231" t="str">
        <x:v>BE-030 Elijah Taken Up in a Whirlwind</x:v>
      </x:c>
      <x:c r="T968" s="231" t="str">
        <x:v>Merged into BE-030 Elijah Taken Up in a Whirlwind. The retired card was close enough in concept, setting, object, ritual, or likely composition that keeping both would risk duplicate-feeling artwork.</x:v>
      </x:c>
      <x:c r="U968" s="205"/>
    </x:row>
    <x:row r="969" s="202" customFormat="1" ht="38.25" customHeight="1">
      <x:c r="A969" s="231" t="str">
        <x:v>Biblical Items</x:v>
      </x:c>
      <x:c r="B969" s="231" t="str">
        <x:v>BI-050</x:v>
      </x:c>
      <x:c r="C969" s="231" t="str">
        <x:v>Book of the Law Found in the Temple</x:v>
      </x:c>
      <x:c r="D969" s="231" t="str">
        <x:v>Scripture</x:v>
      </x:c>
      <x:c r="E969" s="231" t="str">
        <x:v>Biblical Items — Shared Canon</x:v>
      </x:c>
      <x:c r="F969" s="231" t="str">
        <x:v>Sacred Text</x:v>
      </x:c>
      <x:c r="G969" s="231" t="str">
        <x:v>The discovered law book catalyzes Josiah's reform and covenant renewal.</x:v>
      </x:c>
      <x:c r="H969" s="231" t="n">
        <x:v>5</x:v>
      </x:c>
      <x:c r="I969" s="231" t="str">
        <x:v>5 — Foundational</x:v>
      </x:c>
      <x:c r="J969" s="231" t="str">
        <x:v>Exceptional</x:v>
      </x:c>
      <x:c r="K969" s="231" t="str">
        <x:v>Extraordinary</x:v>
      </x:c>
      <x:c r="L969" s="231" t="str">
        <x:v>Yes</x:v>
      </x:c>
      <x:c r="M969" s="231" t="str">
        <x:v>2 Kings 22:8–13; 23:1–3 | Divided monarchy | Shared canon</x:v>
      </x:c>
      <x:c r="N969" s="231" t="str">
        <x:v>Josiah; Hilkiah; Huldah; Jerusalem Temple</x:v>
      </x:c>
      <x:c r="O969" s="231" t="str">
        <x:v>Idea</x:v>
      </x:c>
      <x:c r="P969" s="231"/>
      <x:c r="Q969" s="231" t="str">
        <x:v>Merged during full duplicate/art-collision consolidation; supporting content moved into the surviving card's information box.</x:v>
      </x:c>
      <x:c r="R969" s="231"/>
      <x:c r="S969" s="231" t="str">
        <x:v>BE-033 Josiah Finds the Book of the Law</x:v>
      </x:c>
      <x:c r="T969" s="231" t="str">
        <x:v>Merged into BE-033 Josiah Finds the Book of the Law. The retired card was close enough in concept, setting, object, ritual, or likely composition that keeping both would risk duplicate-feeling artwork.</x:v>
      </x:c>
      <x:c r="U969" s="205"/>
    </x:row>
    <x:row r="970" s="202" customFormat="1" ht="38.25" customHeight="1">
      <x:c r="A970" s="231" t="str">
        <x:v>Traditions &amp; Practices</x:v>
      </x:c>
      <x:c r="B970" s="231" t="str">
        <x:v>TP-007</x:v>
      </x:c>
      <x:c r="C970" s="231" t="str">
        <x:v>Christmas / Nativity Feast</x:v>
      </x:c>
      <x:c r="D970" s="231" t="str">
        <x:v>Christian Practice</x:v>
      </x:c>
      <x:c r="E970" s="231" t="str">
        <x:v>Traditions &amp; Practices — Christian Life</x:v>
      </x:c>
      <x:c r="F970" s="231" t="str">
        <x:v>Feast</x:v>
      </x:c>
      <x:c r="G970" s="231" t="str">
        <x:v>The annual celebration of Christ's birth became one of the principal feasts of the Christian year.</x:v>
      </x:c>
      <x:c r="H970" s="231" t="n">
        <x:v>5</x:v>
      </x:c>
      <x:c r="I970" s="231" t="str">
        <x:v>5 — Foundational</x:v>
      </x:c>
      <x:c r="J970" s="231" t="str">
        <x:v>Exceptional</x:v>
      </x:c>
      <x:c r="K970" s="231" t="str">
        <x:v>Extraordinary</x:v>
      </x:c>
      <x:c r="L970" s="231" t="str">
        <x:v>Yes</x:v>
      </x:c>
      <x:c r="M970" s="231" t="str">
        <x:v>4th century onward | Broad Christian practice</x:v>
      </x:c>
      <x:c r="N970" s="231" t="str">
        <x:v>Nativity; Incarnation; Advent</x:v>
      </x:c>
      <x:c r="O970" s="231" t="str">
        <x:v>Idea</x:v>
      </x:c>
      <x:c r="P970" s="231"/>
      <x:c r="Q970" s="231" t="str">
        <x:v>Merged during full duplicate/art-collision consolidation; supporting content moved into the surviving card's information box.</x:v>
      </x:c>
      <x:c r="R970" s="231" t="str">
        <x:v>https://www.churchofengland.org/prayer-and-worship/worship-texts-and-resources/common-worship</x:v>
      </x:c>
      <x:c r="S970" s="231" t="str">
        <x:v>BE-039 The Nativity</x:v>
      </x:c>
      <x:c r="T970" s="231" t="str">
        <x:v>Merged into BE-039 The Nativity. The retired card was close enough in concept, setting, object, ritual, or likely composition that keeping both would risk duplicate-feeling artwork.</x:v>
      </x:c>
      <x:c r="U970" s="205"/>
    </x:row>
    <x:row r="971" s="202" customFormat="1" ht="25.5" customHeight="1">
      <x:c r="A971" s="231" t="str">
        <x:v>Biblical Items</x:v>
      </x:c>
      <x:c r="B971" s="231" t="str">
        <x:v>BI-008</x:v>
      </x:c>
      <x:c r="C971" s="231" t="str">
        <x:v>Aaron's Staff</x:v>
      </x:c>
      <x:c r="D971" s="231" t="str">
        <x:v>Scripture</x:v>
      </x:c>
      <x:c r="E971" s="231" t="str">
        <x:v>Biblical Items — Shared Canon</x:v>
      </x:c>
      <x:c r="F971" s="231" t="str">
        <x:v>Staff</x:v>
      </x:c>
      <x:c r="G971" s="231" t="str">
        <x:v>Associated with signs before Pharaoh and later with God's confirmation of Aaron's priestly line.</x:v>
      </x:c>
      <x:c r="H971" s="231" t="n">
        <x:v>4</x:v>
      </x:c>
      <x:c r="I971" s="231" t="str">
        <x:v>4 — Major</x:v>
      </x:c>
      <x:c r="J971" s="231" t="str">
        <x:v>Exceptional</x:v>
      </x:c>
      <x:c r="K971" s="231" t="str">
        <x:v>Rare</x:v>
      </x:c>
      <x:c r="L971" s="231" t="str">
        <x:v>Yes</x:v>
      </x:c>
      <x:c r="M971" s="231" t="str">
        <x:v>Exodus 7:8–12; Numbers 17:1–11 | Exodus / wilderness | Shared canon</x:v>
      </x:c>
      <x:c r="N971" s="231" t="str">
        <x:v>Aaron; Moses; Pharaoh; Aaron's Budded Staff</x:v>
      </x:c>
      <x:c r="O971" s="231" t="str">
        <x:v>Idea</x:v>
      </x:c>
      <x:c r="P971" s="231"/>
      <x:c r="Q971" s="231" t="str">
        <x:v>Merged during full duplicate/art-collision consolidation; supporting content moved into the surviving card's information box.</x:v>
      </x:c>
      <x:c r="R971" s="231"/>
      <x:c r="S971" s="231" t="str">
        <x:v>BI-011 Aaron's Budded Staff</x:v>
      </x:c>
      <x:c r="T971" s="231" t="str">
        <x:v>Merged into BI-011 Aaron's Budded Staff. The retired card was close enough in concept, setting, object, ritual, or likely composition that keeping both would risk duplicate-feeling artwork.</x:v>
      </x:c>
      <x:c r="U971" s="205"/>
    </x:row>
    <x:row r="972" s="202" customFormat="1" ht="38.25" customHeight="1">
      <x:c r="A972" s="231" t="str">
        <x:v>Biblical Items</x:v>
      </x:c>
      <x:c r="B972" s="231" t="str">
        <x:v>BI-027</x:v>
      </x:c>
      <x:c r="C972" s="231" t="str">
        <x:v>Gideon's Torches</x:v>
      </x:c>
      <x:c r="D972" s="231" t="str">
        <x:v>Scripture</x:v>
      </x:c>
      <x:c r="E972" s="231" t="str">
        <x:v>Biblical Items — Shared Canon</x:v>
      </x:c>
      <x:c r="F972" s="231" t="str">
        <x:v>Light / Tool</x:v>
      </x:c>
      <x:c r="G972" s="231" t="str">
        <x:v>Torches suddenly exposed from broken jars provide the dramatic visual signature of Gideon's night attack.</x:v>
      </x:c>
      <x:c r="H972" s="231" t="n">
        <x:v>3</x:v>
      </x:c>
      <x:c r="I972" s="231" t="str">
        <x:v>3 — Significant</x:v>
      </x:c>
      <x:c r="J972" s="231" t="str">
        <x:v>Exceptional</x:v>
      </x:c>
      <x:c r="K972" s="231" t="str">
        <x:v>Uncommon</x:v>
      </x:c>
      <x:c r="L972" s="231" t="str">
        <x:v>Maybe</x:v>
      </x:c>
      <x:c r="M972" s="231" t="str">
        <x:v>Judges 7:16–22 | Judges period | Shared canon</x:v>
      </x:c>
      <x:c r="N972" s="231" t="str">
        <x:v>Gideon; Gideon's Trumpets; Gideon's Clay Jars</x:v>
      </x:c>
      <x:c r="O972" s="231" t="str">
        <x:v>Idea</x:v>
      </x:c>
      <x:c r="P972" s="231"/>
      <x:c r="Q972" s="231" t="str">
        <x:v>Merged during full duplicate/art-collision consolidation; supporting content moved into the surviving card's information box.</x:v>
      </x:c>
      <x:c r="R972" s="231"/>
      <x:c r="S972" s="231" t="str">
        <x:v>BE-096 Gideon's Three Hundred</x:v>
      </x:c>
      <x:c r="T972" s="231" t="str">
        <x:v>Merged into BI-020 Gideon's Jars and Torches. The retired card was close enough in concept, setting, object, ritual, or likely composition that keeping both would risk duplicate-feeling artwork. Current content destination resolved in v6; original path retained in Repair Log.</x:v>
      </x:c>
      <x:c r="U972" s="205"/>
    </x:row>
    <x:row r="973" s="202" customFormat="1" ht="38.25" customHeight="1">
      <x:c r="A973" s="231" t="str">
        <x:v>Biblical Items</x:v>
      </x:c>
      <x:c r="B973" s="231" t="str">
        <x:v>BI-067</x:v>
      </x:c>
      <x:c r="C973" s="231" t="str">
        <x:v>Frankincense of the Magi</x:v>
      </x:c>
      <x:c r="D973" s="231" t="str">
        <x:v>Scripture</x:v>
      </x:c>
      <x:c r="E973" s="231" t="str">
        <x:v>Biblical Items — Shared Canon</x:v>
      </x:c>
      <x:c r="F973" s="231" t="str">
        <x:v>Gift / Incense</x:v>
      </x:c>
      <x:c r="G973" s="231" t="str">
        <x:v>Frankincense is one of the Magi's three named gifts and provides strong sensory and liturgical imagery.</x:v>
      </x:c>
      <x:c r="H973" s="231" t="n">
        <x:v>4</x:v>
      </x:c>
      <x:c r="I973" s="231" t="str">
        <x:v>4 — Major</x:v>
      </x:c>
      <x:c r="J973" s="231" t="str">
        <x:v>Exceptional</x:v>
      </x:c>
      <x:c r="K973" s="231" t="str">
        <x:v>Rare</x:v>
      </x:c>
      <x:c r="L973" s="231" t="str">
        <x:v>Yes</x:v>
      </x:c>
      <x:c r="M973" s="231" t="str">
        <x:v>Matthew 2:11 | Gospel / Nativity | Shared canon</x:v>
      </x:c>
      <x:c r="N973" s="231" t="str">
        <x:v>Magi; Jesus Christ; Bethlehem</x:v>
      </x:c>
      <x:c r="O973" s="231" t="str">
        <x:v>Idea</x:v>
      </x:c>
      <x:c r="P973" s="231"/>
      <x:c r="Q973" s="231" t="str">
        <x:v>Merged during full duplicate/art-collision consolidation; supporting content moved into the surviving card's information box.</x:v>
      </x:c>
      <x:c r="R973" s="231"/>
      <x:c r="S973" s="231" t="str">
        <x:v>BI-049 Gifts of the Magi</x:v>
      </x:c>
      <x:c r="T973" s="231" t="str">
        <x:v>Merged into BI-049 Gifts of the Magi. The retired card was close enough in concept, setting, object, ritual, or likely composition that keeping both would risk duplicate-feeling artwork.</x:v>
      </x:c>
      <x:c r="U973" s="205"/>
    </x:row>
    <x:row r="974" s="202" customFormat="1" ht="25.5" customHeight="1">
      <x:c r="A974" s="231" t="str">
        <x:v>Biblical Items</x:v>
      </x:c>
      <x:c r="B974" s="231" t="str">
        <x:v>BI-068</x:v>
      </x:c>
      <x:c r="C974" s="231" t="str">
        <x:v>Myrrh of the Magi</x:v>
      </x:c>
      <x:c r="D974" s="231" t="str">
        <x:v>Scripture</x:v>
      </x:c>
      <x:c r="E974" s="231" t="str">
        <x:v>Biblical Items — Shared Canon</x:v>
      </x:c>
      <x:c r="F974" s="231" t="str">
        <x:v>Gift / Spice</x:v>
      </x:c>
      <x:c r="G974" s="231" t="str">
        <x:v>Myrrh is offered to the child Jesus and later resonates with other Gospel burial and suffering imagery.</x:v>
      </x:c>
      <x:c r="H974" s="231" t="n">
        <x:v>4</x:v>
      </x:c>
      <x:c r="I974" s="231" t="str">
        <x:v>4 — Major</x:v>
      </x:c>
      <x:c r="J974" s="231" t="str">
        <x:v>Exceptional</x:v>
      </x:c>
      <x:c r="K974" s="231" t="str">
        <x:v>Rare</x:v>
      </x:c>
      <x:c r="L974" s="231" t="str">
        <x:v>Yes</x:v>
      </x:c>
      <x:c r="M974" s="231" t="str">
        <x:v>Matthew 2:11; John 19:39 | Gospel / Nativity and Passion | Shared canon</x:v>
      </x:c>
      <x:c r="N974" s="231" t="str">
        <x:v>Magi; Jesus Christ; Burial Spices</x:v>
      </x:c>
      <x:c r="O974" s="231" t="str">
        <x:v>Idea</x:v>
      </x:c>
      <x:c r="P974" s="231"/>
      <x:c r="Q974" s="231" t="str">
        <x:v>Merged during full duplicate/art-collision consolidation; supporting content moved into the surviving card's information box.</x:v>
      </x:c>
      <x:c r="R974" s="231"/>
      <x:c r="S974" s="231" t="str">
        <x:v>BI-049 Gifts of the Magi</x:v>
      </x:c>
      <x:c r="T974" s="231" t="str">
        <x:v>Merged into BI-049 Gifts of the Magi. The retired card was close enough in concept, setting, object, ritual, or likely composition that keeping both would risk duplicate-feeling artwork.</x:v>
      </x:c>
      <x:c r="U974" s="205"/>
    </x:row>
    <x:row r="975" s="202" customFormat="1" ht="38.25" customHeight="1">
      <x:c r="A975" s="231" t="str">
        <x:v>Biblical Items</x:v>
      </x:c>
      <x:c r="B975" s="231" t="str">
        <x:v>BI-060</x:v>
      </x:c>
      <x:c r="C975" s="231" t="str">
        <x:v>Esther's Royal Robes</x:v>
      </x:c>
      <x:c r="D975" s="231" t="str">
        <x:v>Scripture</x:v>
      </x:c>
      <x:c r="E975" s="231" t="str">
        <x:v>Biblical Items — Shared Canon</x:v>
      </x:c>
      <x:c r="F975" s="231" t="str">
        <x:v>Garment</x:v>
      </x:c>
      <x:c r="G975" s="231" t="str">
        <x:v>Esther puts on royal robes before entering the inner court without summons to approach the king.</x:v>
      </x:c>
      <x:c r="H975" s="231" t="n">
        <x:v>3</x:v>
      </x:c>
      <x:c r="I975" s="231" t="str">
        <x:v>3 — Significant</x:v>
      </x:c>
      <x:c r="J975" s="231" t="str">
        <x:v>Exceptional</x:v>
      </x:c>
      <x:c r="K975" s="231" t="str">
        <x:v>Uncommon</x:v>
      </x:c>
      <x:c r="L975" s="231" t="str">
        <x:v>Maybe</x:v>
      </x:c>
      <x:c r="M975" s="231" t="str">
        <x:v>Esther 5:1–2 | Persian period | Shared canon</x:v>
      </x:c>
      <x:c r="N975" s="231" t="str">
        <x:v>Esther; Ahasuerus; Golden Scepter</x:v>
      </x:c>
      <x:c r="O975" s="231" t="str">
        <x:v>Idea</x:v>
      </x:c>
      <x:c r="P975" s="231"/>
      <x:c r="Q975" s="231" t="str">
        <x:v>Merged during full duplicate/art-collision consolidation; supporting content moved into the surviving card's information box.</x:v>
      </x:c>
      <x:c r="R975" s="231"/>
      <x:c r="S975" s="231" t="str">
        <x:v>BI-045 Esther's Royal Regalia</x:v>
      </x:c>
      <x:c r="T975" s="231" t="str">
        <x:v>Merged into BI-045 Esther's Royal Regalia. The retired card was close enough in concept, setting, object, ritual, or likely composition that keeping both would risk duplicate-feeling artwork.</x:v>
      </x:c>
      <x:c r="U975" s="205"/>
    </x:row>
    <x:row r="976" s="202" customFormat="1" ht="38.25" customHeight="1">
      <x:c r="A976" s="231" t="str">
        <x:v>Biblical Items</x:v>
      </x:c>
      <x:c r="B976" s="231" t="str">
        <x:v>BI-046</x:v>
      </x:c>
      <x:c r="C976" s="231" t="str">
        <x:v>Elisha's Mantle</x:v>
      </x:c>
      <x:c r="D976" s="231" t="str">
        <x:v>Scripture</x:v>
      </x:c>
      <x:c r="E976" s="231" t="str">
        <x:v>Biblical Items — Shared Canon</x:v>
      </x:c>
      <x:c r="F976" s="231" t="str">
        <x:v>Garment</x:v>
      </x:c>
      <x:c r="G976" s="231" t="str">
        <x:v>The mantle taken up after Elijah's departure becomes a visible sign of Elisha's prophetic succession.</x:v>
      </x:c>
      <x:c r="H976" s="231" t="n">
        <x:v>4</x:v>
      </x:c>
      <x:c r="I976" s="231" t="str">
        <x:v>4 — Major</x:v>
      </x:c>
      <x:c r="J976" s="231" t="str">
        <x:v>Exceptional</x:v>
      </x:c>
      <x:c r="K976" s="231" t="str">
        <x:v>Rare</x:v>
      </x:c>
      <x:c r="L976" s="231" t="str">
        <x:v>Yes</x:v>
      </x:c>
      <x:c r="M976" s="231" t="str">
        <x:v>2 Kings 2:13–14 | Divided monarchy | Shared canon</x:v>
      </x:c>
      <x:c r="N976" s="231" t="str">
        <x:v>Elisha; Elijah; Jordan River</x:v>
      </x:c>
      <x:c r="O976" s="231" t="str">
        <x:v>Idea</x:v>
      </x:c>
      <x:c r="P976" s="231"/>
      <x:c r="Q976" s="231" t="str">
        <x:v>Merged during full duplicate/art-collision consolidation; supporting content moved into the surviving card's information box.</x:v>
      </x:c>
      <x:c r="R976" s="231"/>
      <x:c r="S976" s="231" t="str">
        <x:v>BE-030 Elijah Taken Up in a Whirlwind</x:v>
      </x:c>
      <x:c r="T976" s="231" t="str">
        <x:v>Merged into BI-035 Elijah's Mantle Passed to Elisha. The retired card was close enough in concept, setting, object, ritual, or likely composition that keeping both would risk duplicate-feeling artwork. Current content destination resolved in v6; original path retained in Repair Log.</x:v>
      </x:c>
      <x:c r="U976" s="205"/>
    </x:row>
    <x:row r="977" s="202" customFormat="1" ht="38.25" customHeight="1">
      <x:c r="A977" s="231" t="str">
        <x:v>Biblical Items</x:v>
      </x:c>
      <x:c r="B977" s="231" t="str">
        <x:v>BI-072</x:v>
      </x:c>
      <x:c r="C977" s="231" t="str">
        <x:v>Wedding Wine at Cana</x:v>
      </x:c>
      <x:c r="D977" s="231" t="str">
        <x:v>Scripture</x:v>
      </x:c>
      <x:c r="E977" s="231" t="str">
        <x:v>Biblical Items — Shared Canon</x:v>
      </x:c>
      <x:c r="F977" s="231" t="str">
        <x:v>Food / Drink</x:v>
      </x:c>
      <x:c r="G977" s="231" t="str">
        <x:v>The transformed wine is the result of Jesus' first sign in John's Gospel and highlights abundance and revelation.</x:v>
      </x:c>
      <x:c r="H977" s="231" t="n">
        <x:v>3</x:v>
      </x:c>
      <x:c r="I977" s="231" t="str">
        <x:v>3 — Significant</x:v>
      </x:c>
      <x:c r="J977" s="231" t="str">
        <x:v>Exceptional</x:v>
      </x:c>
      <x:c r="K977" s="231" t="str">
        <x:v>Uncommon</x:v>
      </x:c>
      <x:c r="L977" s="231" t="str">
        <x:v>Maybe</x:v>
      </x:c>
      <x:c r="M977" s="231" t="str">
        <x:v>John 2:1–11 | Gospel ministry | Shared canon</x:v>
      </x:c>
      <x:c r="N977" s="231" t="str">
        <x:v>Jesus Christ; Cana; Water Jars at Cana</x:v>
      </x:c>
      <x:c r="O977" s="231" t="str">
        <x:v>Idea</x:v>
      </x:c>
      <x:c r="P977" s="231"/>
      <x:c r="Q977" s="231" t="str">
        <x:v>Merged during full duplicate/art-collision consolidation; supporting content moved into the surviving card's information box.</x:v>
      </x:c>
      <x:c r="R977" s="231"/>
      <x:c r="S977" s="231" t="str">
        <x:v>BE-043 Wedding at Cana</x:v>
      </x:c>
      <x:c r="T977" s="231" t="str">
        <x:v>Merged into BI-051 Water Jars and Wine at Cana. The retired card was close enough in concept, setting, object, ritual, or likely composition that keeping both would risk duplicate-feeling artwork. Current content destination resolved in v6; original path retained in Repair Log.</x:v>
      </x:c>
      <x:c r="U977" s="205"/>
    </x:row>
    <x:row r="978" s="202" customFormat="1" ht="25.5" customHeight="1">
      <x:c r="A978" s="231" t="str">
        <x:v>Biblical Items</x:v>
      </x:c>
      <x:c r="B978" s="231" t="str">
        <x:v>BI-081</x:v>
      </x:c>
      <x:c r="C978" s="231" t="str">
        <x:v>Cup of the Last Supper</x:v>
      </x:c>
      <x:c r="D978" s="231" t="str">
        <x:v>Scripture</x:v>
      </x:c>
      <x:c r="E978" s="231" t="str">
        <x:v>Biblical Items — Shared Canon</x:v>
      </x:c>
      <x:c r="F978" s="231" t="str">
        <x:v>Ritual Vessel</x:v>
      </x:c>
      <x:c r="G978" s="231" t="str">
        <x:v>The cup given by Jesus at the Last Supper is associated with the new covenant in his blood.</x:v>
      </x:c>
      <x:c r="H978" s="231" t="n">
        <x:v>5</x:v>
      </x:c>
      <x:c r="I978" s="231" t="str">
        <x:v>5 — Foundational</x:v>
      </x:c>
      <x:c r="J978" s="231" t="str">
        <x:v>Exceptional</x:v>
      </x:c>
      <x:c r="K978" s="231" t="str">
        <x:v>Extraordinary</x:v>
      </x:c>
      <x:c r="L978" s="231" t="str">
        <x:v>Yes</x:v>
      </x:c>
      <x:c r="M978" s="231" t="str">
        <x:v>Matthew 26:27–29; Luke 22:20; 1 Corinthians 11:25 | Passion / apostolic tradition | Shared canon</x:v>
      </x:c>
      <x:c r="N978" s="231" t="str">
        <x:v>Jesus Christ; Last Supper; Bread of the Last Supper</x:v>
      </x:c>
      <x:c r="O978" s="231" t="str">
        <x:v>Idea</x:v>
      </x:c>
      <x:c r="P978" s="231"/>
      <x:c r="Q978" s="231" t="str">
        <x:v>Merged during full duplicate/art-collision consolidation; supporting content moved into the surviving card's information box.</x:v>
      </x:c>
      <x:c r="R978" s="231"/>
      <x:c r="S978" s="231" t="str">
        <x:v>BE-056 The Last Supper</x:v>
      </x:c>
      <x:c r="T978" s="231" t="str">
        <x:v>Merged into BI-057 Bread and Cup of the Last Supper. The retired card was close enough in concept, setting, object, ritual, or likely composition that keeping both would risk duplicate-feeling artwork. Current content destination resolved in v6; original path retained in Repair Log.</x:v>
      </x:c>
      <x:c r="U978" s="205"/>
    </x:row>
    <x:row r="979" s="202" customFormat="1" ht="25.5" customHeight="1">
      <x:c r="A979" s="231" t="str">
        <x:v>Biblical Items</x:v>
      </x:c>
      <x:c r="B979" s="231" t="str">
        <x:v>BI-070</x:v>
      </x:c>
      <x:c r="C979" s="231" t="str">
        <x:v>Fishing Nets of Galilee</x:v>
      </x:c>
      <x:c r="D979" s="231" t="str">
        <x:v>Scripture</x:v>
      </x:c>
      <x:c r="E979" s="231" t="str">
        <x:v>Biblical Items — Shared Canon</x:v>
      </x:c>
      <x:c r="F979" s="231" t="str">
        <x:v>Tool</x:v>
      </x:c>
      <x:c r="G979" s="231" t="str">
        <x:v>Nets connect the calling of fishermen disciples with everyday work around the Sea of Galilee.</x:v>
      </x:c>
      <x:c r="H979" s="231" t="n">
        <x:v>3</x:v>
      </x:c>
      <x:c r="I979" s="231" t="str">
        <x:v>3 — Significant</x:v>
      </x:c>
      <x:c r="J979" s="231" t="str">
        <x:v>Exceptional</x:v>
      </x:c>
      <x:c r="K979" s="231" t="str">
        <x:v>Uncommon</x:v>
      </x:c>
      <x:c r="L979" s="231" t="str">
        <x:v>Maybe</x:v>
      </x:c>
      <x:c r="M979" s="231" t="str">
        <x:v>Matthew 4:18–22; Mark 1:16–20; Luke 5:1–11 | Gospel ministry | Shared canon</x:v>
      </x:c>
      <x:c r="N979" s="231" t="str">
        <x:v>Peter; Andrew; James; John; Sea of Galilee</x:v>
      </x:c>
      <x:c r="O979" s="231" t="str">
        <x:v>Idea</x:v>
      </x:c>
      <x:c r="P979" s="231"/>
      <x:c r="Q979" s="231" t="str">
        <x:v>Merged during full duplicate/art-collision consolidation; supporting content moved into the surviving card's information box.</x:v>
      </x:c>
      <x:c r="R979" s="231"/>
      <x:c r="S979" s="231" t="str">
        <x:v>BE-103 Breakfast by the Sea</x:v>
      </x:c>
      <x:c r="T979" s="231" t="str">
        <x:v>Merged into BI-064 Net with 153 Fish. The retired card was close enough in concept, setting, object, ritual, or likely composition that keeping both would risk duplicate-feeling artwork. Current content destination resolved in v6; original path retained in Repair Log.</x:v>
      </x:c>
      <x:c r="U979" s="205"/>
    </x:row>
    <x:row r="980" s="202" customFormat="1" ht="25.5" customHeight="1">
      <x:c r="A980" s="231" t="str">
        <x:v>Biblical Items</x:v>
      </x:c>
      <x:c r="B980" s="231" t="str">
        <x:v>BI-097</x:v>
      </x:c>
      <x:c r="C980" s="231" t="str">
        <x:v>Paul's Chains</x:v>
      </x:c>
      <x:c r="D980" s="231" t="str">
        <x:v>Scripture</x:v>
      </x:c>
      <x:c r="E980" s="231" t="str">
        <x:v>Biblical Items — Shared Canon</x:v>
      </x:c>
      <x:c r="F980" s="231" t="str">
        <x:v>Restraint</x:v>
      </x:c>
      <x:c r="G980" s="231" t="str">
        <x:v>Paul's imprisonment and chains become a recurring symbol of his witness under Roman custody.</x:v>
      </x:c>
      <x:c r="H980" s="231" t="n">
        <x:v>4</x:v>
      </x:c>
      <x:c r="I980" s="231" t="str">
        <x:v>4 — Major</x:v>
      </x:c>
      <x:c r="J980" s="231" t="str">
        <x:v>Exceptional</x:v>
      </x:c>
      <x:c r="K980" s="231" t="str">
        <x:v>Rare</x:v>
      </x:c>
      <x:c r="L980" s="231" t="str">
        <x:v>Yes</x:v>
      </x:c>
      <x:c r="M980" s="231" t="str">
        <x:v>Acts 21:33; 26:29; 28:20; Philippians 1:13 | Apostolic period | Shared canon</x:v>
      </x:c>
      <x:c r="N980" s="231" t="str">
        <x:v>Paul; Rome; Caesarea; Roman Imprisonment</x:v>
      </x:c>
      <x:c r="O980" s="231" t="str">
        <x:v>Idea</x:v>
      </x:c>
      <x:c r="P980" s="231"/>
      <x:c r="Q980" s="231" t="str">
        <x:v>Merged during full duplicate/art-collision consolidation; supporting content moved into the surviving card's information box.</x:v>
      </x:c>
      <x:c r="R980" s="231"/>
      <x:c r="S980" s="231" t="str">
        <x:v>BP-006 Paul</x:v>
      </x:c>
      <x:c r="T980" s="231" t="str">
        <x:v>Merged into BI-065 Apostolic Prison Chains. The retired card was close enough in concept, setting, object, ritual, or likely composition that keeping both would risk duplicate-feeling artwork. Current content destination resolved in v6; original path retained in Repair Log.</x:v>
      </x:c>
      <x:c r="U980" s="205"/>
    </x:row>
    <x:row r="981" s="202" customFormat="1" ht="25.5" customHeight="1">
      <x:c r="A981" s="231" t="str">
        <x:v>Parables, Dreams &amp; Visions</x:v>
      </x:c>
      <x:c r="B981" s="231" t="str">
        <x:v>PDV-008</x:v>
      </x:c>
      <x:c r="C981" s="231" t="str">
        <x:v>Parable of the Growing Seed</x:v>
      </x:c>
      <x:c r="D981" s="231" t="str">
        <x:v>Scripture</x:v>
      </x:c>
      <x:c r="E981" s="231" t="str">
        <x:v>Parables, Dreams &amp; Visions — Shared Canon</x:v>
      </x:c>
      <x:c r="F981" s="231" t="str">
        <x:v>Parable</x:v>
      </x:c>
      <x:c r="G981" s="231" t="str">
        <x:v>Seed grows mysteriously from sowing to harvest while the farmer sleeps and rises.</x:v>
      </x:c>
      <x:c r="H981" s="231" t="n">
        <x:v>3</x:v>
      </x:c>
      <x:c r="I981" s="231" t="str">
        <x:v>3 — Significant</x:v>
      </x:c>
      <x:c r="J981" s="231" t="str">
        <x:v>Exceptional</x:v>
      </x:c>
      <x:c r="K981" s="231" t="str">
        <x:v>Uncommon</x:v>
      </x:c>
      <x:c r="L981" s="231" t="str">
        <x:v>No</x:v>
      </x:c>
      <x:c r="M981" s="231" t="str">
        <x:v>Mark 4:26–29 | Shared canon</x:v>
      </x:c>
      <x:c r="N981" s="231" t="str">
        <x:v>Kingdom of God; Seed; Harvest</x:v>
      </x:c>
      <x:c r="O981" s="231" t="str">
        <x:v>Idea</x:v>
      </x:c>
      <x:c r="P981" s="231"/>
      <x:c r="Q981" s="231" t="str">
        <x:v>Merged during full duplicate/art-collision consolidation; supporting content moved into the surviving card's information box.</x:v>
      </x:c>
      <x:c r="R981" s="231"/>
      <x:c r="S981" s="231" t="str">
        <x:v>PDV-001 Parable of the Sower</x:v>
      </x:c>
      <x:c r="T981" s="231" t="str">
        <x:v>Merged into PDV-001 Parable of the Sower. The retired card was close enough in concept, setting, object, ritual, or likely composition that keeping both would risk duplicate-feeling artwork.</x:v>
      </x:c>
      <x:c r="U981" s="205"/>
    </x:row>
    <x:row r="982" s="202" customFormat="1" ht="38.25" customHeight="1">
      <x:c r="A982" s="231" t="str">
        <x:v>Biblical Items</x:v>
      </x:c>
      <x:c r="B982" s="231" t="str">
        <x:v>BI-073</x:v>
      </x:c>
      <x:c r="C982" s="231" t="str">
        <x:v>Mustard Seed</x:v>
      </x:c>
      <x:c r="D982" s="231" t="str">
        <x:v>Scripture</x:v>
      </x:c>
      <x:c r="E982" s="231" t="str">
        <x:v>Biblical Items — Shared Canon</x:v>
      </x:c>
      <x:c r="F982" s="231" t="str">
        <x:v>Teaching Object</x:v>
      </x:c>
      <x:c r="G982" s="231" t="str">
        <x:v>A tiny seed becomes one of Jesus' most memorable images for the kingdom and for faith.</x:v>
      </x:c>
      <x:c r="H982" s="231" t="n">
        <x:v>3</x:v>
      </x:c>
      <x:c r="I982" s="231" t="str">
        <x:v>3 — Significant</x:v>
      </x:c>
      <x:c r="J982" s="231" t="str">
        <x:v>Exceptional</x:v>
      </x:c>
      <x:c r="K982" s="231" t="str">
        <x:v>Uncommon</x:v>
      </x:c>
      <x:c r="L982" s="231" t="str">
        <x:v>Maybe</x:v>
      </x:c>
      <x:c r="M982" s="231" t="str">
        <x:v>Matthew 13:31–32; 17:20; Mark 4:30–32 | Gospel teaching | Shared canon</x:v>
      </x:c>
      <x:c r="N982" s="231" t="str">
        <x:v>Jesus Christ; Parables of the Kingdom</x:v>
      </x:c>
      <x:c r="O982" s="231" t="str">
        <x:v>Idea</x:v>
      </x:c>
      <x:c r="P982" s="231"/>
      <x:c r="Q982" s="231" t="str">
        <x:v>Merged during full duplicate/art-collision consolidation; supporting content moved into the surviving card's information box.</x:v>
      </x:c>
      <x:c r="R982" s="231"/>
      <x:c r="S982" s="231" t="str">
        <x:v>PDV-003 Parable of the Mustard Seed</x:v>
      </x:c>
      <x:c r="T982" s="231" t="str">
        <x:v>Merged into PDV-003 Parable of the Mustard Seed. The retired card was close enough in concept, setting, object, ritual, or likely composition that keeping both would risk duplicate-feeling artwork.</x:v>
      </x:c>
      <x:c r="U982" s="205"/>
    </x:row>
    <x:row r="983" s="202" customFormat="1" ht="38.25" customHeight="1">
      <x:c r="A983" s="231" t="str">
        <x:v>Biblical Items</x:v>
      </x:c>
      <x:c r="B983" s="231" t="str">
        <x:v>BI-074</x:v>
      </x:c>
      <x:c r="C983" s="231" t="str">
        <x:v>The Lost Coin</x:v>
      </x:c>
      <x:c r="D983" s="231" t="str">
        <x:v>Scripture</x:v>
      </x:c>
      <x:c r="E983" s="231" t="str">
        <x:v>Biblical Items — Shared Canon</x:v>
      </x:c>
      <x:c r="F983" s="231" t="str">
        <x:v>Teaching Object</x:v>
      </x:c>
      <x:c r="G983" s="231" t="str">
        <x:v>A lost silver coin recovered after careful searching forms one of Luke's three parables of the lost and found.</x:v>
      </x:c>
      <x:c r="H983" s="231" t="n">
        <x:v>3</x:v>
      </x:c>
      <x:c r="I983" s="231" t="str">
        <x:v>3 — Significant</x:v>
      </x:c>
      <x:c r="J983" s="231" t="str">
        <x:v>High</x:v>
      </x:c>
      <x:c r="K983" s="231" t="str">
        <x:v>Uncommon</x:v>
      </x:c>
      <x:c r="L983" s="231" t="str">
        <x:v>Maybe</x:v>
      </x:c>
      <x:c r="M983" s="231" t="str">
        <x:v>Luke 15:8–10 | Gospel teaching | Shared canon</x:v>
      </x:c>
      <x:c r="N983" s="231" t="str">
        <x:v>Jesus Christ; Lost Sheep; Prodigal Son</x:v>
      </x:c>
      <x:c r="O983" s="231" t="str">
        <x:v>Idea</x:v>
      </x:c>
      <x:c r="P983" s="231"/>
      <x:c r="Q983" s="231" t="str">
        <x:v>Merged during full duplicate/art-collision consolidation; supporting content moved into the surviving card's information box.</x:v>
      </x:c>
      <x:c r="R983" s="231"/>
      <x:c r="S983" s="231" t="str">
        <x:v>PDV-008 Parable of the Lost Coin</x:v>
      </x:c>
      <x:c r="T983" s="231" t="str">
        <x:v>Merged into PDV-008 Parable of the Lost Coin. The retired card was close enough in concept, setting, object, ritual, or likely composition that keeping both would risk duplicate-feeling artwork.</x:v>
      </x:c>
      <x:c r="U983" s="205"/>
    </x:row>
    <x:row r="984" s="202" customFormat="1" ht="25.5" customHeight="1">
      <x:c r="A984" s="231" t="str">
        <x:v>Parables, Dreams &amp; Visions</x:v>
      </x:c>
      <x:c r="B984" s="231" t="str">
        <x:v>PDV-013</x:v>
      </x:c>
      <x:c r="C984" s="231" t="str">
        <x:v>Parable of the Two Debtors</x:v>
      </x:c>
      <x:c r="D984" s="231" t="str">
        <x:v>Scripture</x:v>
      </x:c>
      <x:c r="E984" s="231" t="str">
        <x:v>Parables, Dreams &amp; Visions — Shared Canon</x:v>
      </x:c>
      <x:c r="F984" s="231" t="str">
        <x:v>Parable</x:v>
      </x:c>
      <x:c r="G984" s="231" t="str">
        <x:v>Two debtors are forgiven unequal sums, exposing the relationship between forgiveness, gratitude, and love.</x:v>
      </x:c>
      <x:c r="H984" s="231" t="n">
        <x:v>3</x:v>
      </x:c>
      <x:c r="I984" s="231" t="str">
        <x:v>3 — Significant</x:v>
      </x:c>
      <x:c r="J984" s="231" t="str">
        <x:v>High</x:v>
      </x:c>
      <x:c r="K984" s="231" t="str">
        <x:v>Uncommon</x:v>
      </x:c>
      <x:c r="L984" s="231" t="str">
        <x:v>No</x:v>
      </x:c>
      <x:c r="M984" s="231" t="str">
        <x:v>Luke 7:41–43 | Shared canon</x:v>
      </x:c>
      <x:c r="N984" s="231" t="str">
        <x:v>Forgiveness; Debt; Love</x:v>
      </x:c>
      <x:c r="O984" s="231" t="str">
        <x:v>Idea</x:v>
      </x:c>
      <x:c r="P984" s="231"/>
      <x:c r="Q984" s="231" t="str">
        <x:v>Merged during full duplicate/art-collision consolidation; supporting content moved into the surviving card's information box.</x:v>
      </x:c>
      <x:c r="R984" s="231"/>
      <x:c r="S984" s="231" t="str">
        <x:v>PDV-011 Parable of the Unforgiving Servant</x:v>
      </x:c>
      <x:c r="T984" s="231" t="str">
        <x:v>Merged into PDV-011 Parable of the Unforgiving Servant. The retired card was close enough in concept, setting, object, ritual, or likely composition that keeping both would risk duplicate-feeling artwork.</x:v>
      </x:c>
      <x:c r="U984" s="205"/>
    </x:row>
    <x:row r="985" s="202" customFormat="1" ht="25.5" customHeight="1">
      <x:c r="A985" s="231" t="str">
        <x:v>Parables, Dreams &amp; Visions</x:v>
      </x:c>
      <x:c r="B985" s="231" t="str">
        <x:v>PDV-024</x:v>
      </x:c>
      <x:c r="C985" s="231" t="str">
        <x:v>Parable of the Great Banquet</x:v>
      </x:c>
      <x:c r="D985" s="231" t="str">
        <x:v>Scripture</x:v>
      </x:c>
      <x:c r="E985" s="231" t="str">
        <x:v>Parables, Dreams &amp; Visions — Shared Canon</x:v>
      </x:c>
      <x:c r="F985" s="231" t="str">
        <x:v>Parable</x:v>
      </x:c>
      <x:c r="G985" s="231" t="str">
        <x:v>Invited guests make excuses, so the host fills the feast with people from the streets and margins.</x:v>
      </x:c>
      <x:c r="H985" s="231" t="n">
        <x:v>4</x:v>
      </x:c>
      <x:c r="I985" s="231" t="str">
        <x:v>4 — Major</x:v>
      </x:c>
      <x:c r="J985" s="231" t="str">
        <x:v>Exceptional</x:v>
      </x:c>
      <x:c r="K985" s="231" t="str">
        <x:v>Rare</x:v>
      </x:c>
      <x:c r="L985" s="231" t="str">
        <x:v>Maybe</x:v>
      </x:c>
      <x:c r="M985" s="231" t="str">
        <x:v>Luke 14:15–24 | Shared canon</x:v>
      </x:c>
      <x:c r="N985" s="231" t="str">
        <x:v>Kingdom of God; Banquet; Invitation</x:v>
      </x:c>
      <x:c r="O985" s="231" t="str">
        <x:v>Idea</x:v>
      </x:c>
      <x:c r="P985" s="231"/>
      <x:c r="Q985" s="231" t="str">
        <x:v>Merged during full duplicate/art-collision consolidation; supporting content moved into the surviving card's information box.</x:v>
      </x:c>
      <x:c r="R985" s="231"/>
      <x:c r="S985" s="231" t="str">
        <x:v>PDV-015 Parables of the Wedding and Great Banquets</x:v>
      </x:c>
      <x:c r="T985" s="231" t="str">
        <x:v>Merged into PDV-015 Parables of the Wedding and Great Banquets. The retired card was close enough in concept, setting, object, ritual, or likely composition that keeping both would risk duplicate-feeling artwork.</x:v>
      </x:c>
      <x:c r="U985" s="205"/>
    </x:row>
    <x:row r="986" s="202" customFormat="1" ht="25.5" customHeight="1">
      <x:c r="A986" s="231" t="str">
        <x:v>Parables, Dreams &amp; Visions</x:v>
      </x:c>
      <x:c r="B986" s="231" t="str">
        <x:v>PDV-034</x:v>
      </x:c>
      <x:c r="C986" s="231" t="str">
        <x:v>Parable of the Watchful Servants</x:v>
      </x:c>
      <x:c r="D986" s="231" t="str">
        <x:v>Scripture</x:v>
      </x:c>
      <x:c r="E986" s="231" t="str">
        <x:v>Parables, Dreams &amp; Visions — Shared Canon</x:v>
      </x:c>
      <x:c r="F986" s="231" t="str">
        <x:v>Parable</x:v>
      </x:c>
      <x:c r="G986" s="231" t="str">
        <x:v>Servants remain dressed and ready with lamps burning as they await their master's unexpected return.</x:v>
      </x:c>
      <x:c r="H986" s="231" t="n">
        <x:v>4</x:v>
      </x:c>
      <x:c r="I986" s="231" t="str">
        <x:v>4 — Major</x:v>
      </x:c>
      <x:c r="J986" s="231" t="str">
        <x:v>Exceptional</x:v>
      </x:c>
      <x:c r="K986" s="231" t="str">
        <x:v>Rare</x:v>
      </x:c>
      <x:c r="L986" s="231" t="str">
        <x:v>Maybe</x:v>
      </x:c>
      <x:c r="M986" s="231" t="str">
        <x:v>Luke 12:35–40 | Shared canon</x:v>
      </x:c>
      <x:c r="N986" s="231" t="str">
        <x:v>Watchfulness; Lamps; Second Coming</x:v>
      </x:c>
      <x:c r="O986" s="231" t="str">
        <x:v>Idea</x:v>
      </x:c>
      <x:c r="P986" s="231"/>
      <x:c r="Q986" s="231" t="str">
        <x:v>Merged during full duplicate/art-collision consolidation; supporting content moved into the surviving card's information box.</x:v>
      </x:c>
      <x:c r="R986" s="231"/>
      <x:c r="S986" s="231" t="str">
        <x:v>PDV-016 Parable of the Ten Virgins</x:v>
      </x:c>
      <x:c r="T986" s="231" t="str">
        <x:v>Merged into PDV-016 Parable of the Ten Virgins. The retired card was close enough in concept, setting, object, ritual, or likely composition that keeping both would risk duplicate-feeling artwork.</x:v>
      </x:c>
      <x:c r="U986" s="205"/>
    </x:row>
    <x:row r="987" s="202" customFormat="1" ht="25.5" customHeight="1">
      <x:c r="A987" s="231" t="str">
        <x:v>Parables, Dreams &amp; Visions</x:v>
      </x:c>
      <x:c r="B987" s="231" t="str">
        <x:v>PDV-043</x:v>
      </x:c>
      <x:c r="C987" s="231" t="str">
        <x:v>The Ancient of Days</x:v>
      </x:c>
      <x:c r="D987" s="231" t="str">
        <x:v>Scripture</x:v>
      </x:c>
      <x:c r="E987" s="231" t="str">
        <x:v>Parables, Dreams &amp; Visions — Shared Canon</x:v>
      </x:c>
      <x:c r="F987" s="231" t="str">
        <x:v>Vision</x:v>
      </x:c>
      <x:c r="G987" s="231" t="str">
        <x:v>Daniel sees the Ancient of Days enthroned in fiery majesty as the heavenly court sits in judgment.</x:v>
      </x:c>
      <x:c r="H987" s="231" t="n">
        <x:v>5</x:v>
      </x:c>
      <x:c r="I987" s="231" t="str">
        <x:v>5 — Foundational</x:v>
      </x:c>
      <x:c r="J987" s="231" t="str">
        <x:v>Exceptional</x:v>
      </x:c>
      <x:c r="K987" s="231" t="str">
        <x:v>Legendary</x:v>
      </x:c>
      <x:c r="L987" s="231" t="str">
        <x:v>Yes</x:v>
      </x:c>
      <x:c r="M987" s="231" t="str">
        <x:v>Daniel 7:9–14 | Shared canon</x:v>
      </x:c>
      <x:c r="N987" s="231" t="str">
        <x:v>Son of Man; Daniel; Judgment; Heavenly Court</x:v>
      </x:c>
      <x:c r="O987" s="231" t="str">
        <x:v>Idea</x:v>
      </x:c>
      <x:c r="P987" s="231"/>
      <x:c r="Q987" s="231" t="str">
        <x:v>Merged during full duplicate/art-collision consolidation; supporting content moved into the surviving card's information box.</x:v>
      </x:c>
      <x:c r="R987" s="231"/>
      <x:c r="S987" s="231"/>
      <x:c r="T987" s="231" t="str">
        <x:v>Merged into PDV-037 Daniel's Vision of Four Beasts and the Ancient of Days. The retired card was close enough in concept, setting, object, ritual, or likely composition that keeping both would risk duplicate-feeling artwork.
v12 scope correction: former content destination PDV-037 Daniel's Vision of Four Beasts and the Ancient of Days is now deferred. The supporting material remains with that archived card; there is no current active content destination. This is not a new slot replacement.</x:v>
      </x:c>
      <x:c r="U987" s="205"/>
    </x:row>
    <x:row r="988" s="202" customFormat="1" ht="25.5" customHeight="1">
      <x:c r="A988" s="231" t="str">
        <x:v>Biblical Items</x:v>
      </x:c>
      <x:c r="B988" s="231" t="str">
        <x:v>BI-056</x:v>
      </x:c>
      <x:c r="C988" s="231" t="str">
        <x:v>Zechariah's Lampstand</x:v>
      </x:c>
      <x:c r="D988" s="231" t="str">
        <x:v>Scripture</x:v>
      </x:c>
      <x:c r="E988" s="231" t="str">
        <x:v>Biblical Items — Shared Canon</x:v>
      </x:c>
      <x:c r="F988" s="231" t="str">
        <x:v>Vision Object</x:v>
      </x:c>
      <x:c r="G988" s="231" t="str">
        <x:v>A gold lampstand with a bowl and seven lamps anchors Zechariah's vision concerning God's Spirit and Zerubbabel.</x:v>
      </x:c>
      <x:c r="H988" s="231" t="n">
        <x:v>4</x:v>
      </x:c>
      <x:c r="I988" s="231" t="str">
        <x:v>4 — Major</x:v>
      </x:c>
      <x:c r="J988" s="231" t="str">
        <x:v>Exceptional</x:v>
      </x:c>
      <x:c r="K988" s="231" t="str">
        <x:v>Rare</x:v>
      </x:c>
      <x:c r="L988" s="231" t="str">
        <x:v>Yes</x:v>
      </x:c>
      <x:c r="M988" s="231" t="str">
        <x:v>Zechariah 4:1–14 | Post-exilic period | Shared canon</x:v>
      </x:c>
      <x:c r="N988" s="231" t="str">
        <x:v>Zechariah; Zerubbabel; Olive Trees</x:v>
      </x:c>
      <x:c r="O988" s="231" t="str">
        <x:v>Idea</x:v>
      </x:c>
      <x:c r="P988" s="231"/>
      <x:c r="Q988" s="231" t="str">
        <x:v>Merged during full duplicate/art-collision consolidation; supporting content moved into the surviving card's information box.</x:v>
      </x:c>
      <x:c r="R988" s="231"/>
      <x:c r="S988" s="231"/>
      <x:c r="T988" s="231" t="str">
        <x:v>Merged into PDV-046 Golden Lampstand and Two Olive Trees. The retired card was close enough in concept, setting, object, ritual, or likely composition that keeping both would risk duplicate-feeling artwork.
v12 scope correction: former content destination PDV-046 Golden Lampstand and Two Olive Trees is now deferred. The supporting material remains with that archived card; there is no current active content destination. This is not a new slot replacement.</x:v>
      </x:c>
      <x:c r="U988" s="205"/>
    </x:row>
    <x:row r="989" s="202" customFormat="1" ht="25.5" customHeight="1">
      <x:c r="A989" s="231" t="str">
        <x:v>Biblical Items</x:v>
      </x:c>
      <x:c r="B989" s="231" t="str">
        <x:v>BI-095</x:v>
      </x:c>
      <x:c r="C989" s="231" t="str">
        <x:v>Peter's Great Sheet</x:v>
      </x:c>
      <x:c r="D989" s="231" t="str">
        <x:v>Scripture</x:v>
      </x:c>
      <x:c r="E989" s="231" t="str">
        <x:v>Biblical Items — Shared Canon</x:v>
      </x:c>
      <x:c r="F989" s="231" t="str">
        <x:v>Vision Object</x:v>
      </x:c>
      <x:c r="G989" s="231" t="str">
        <x:v>A large sheet filled with animals descends in Peter's vision before his encounter with Cornelius.</x:v>
      </x:c>
      <x:c r="H989" s="231" t="n">
        <x:v>4</x:v>
      </x:c>
      <x:c r="I989" s="231" t="str">
        <x:v>4 — Major</x:v>
      </x:c>
      <x:c r="J989" s="231" t="str">
        <x:v>Exceptional</x:v>
      </x:c>
      <x:c r="K989" s="231" t="str">
        <x:v>Rare</x:v>
      </x:c>
      <x:c r="L989" s="231" t="str">
        <x:v>Yes</x:v>
      </x:c>
      <x:c r="M989" s="231" t="str">
        <x:v>Acts 10:9–16; 11:5–10 | Apostolic period | Shared canon</x:v>
      </x:c>
      <x:c r="N989" s="231" t="str">
        <x:v>Peter; Cornelius; Gentile Inclusion</x:v>
      </x:c>
      <x:c r="O989" s="231" t="str">
        <x:v>Idea</x:v>
      </x:c>
      <x:c r="P989" s="231"/>
      <x:c r="Q989" s="231" t="str">
        <x:v>Merged during full duplicate/art-collision consolidation; supporting content moved into the surviving card's information box.</x:v>
      </x:c>
      <x:c r="R989" s="231"/>
      <x:c r="S989" s="231" t="str">
        <x:v>PDV-048 Peter's Vision of the Great Sheet</x:v>
      </x:c>
      <x:c r="T989" s="231" t="str">
        <x:v>Merged into PDV-048 Peter's Vision of the Great Sheet. The retired card was close enough in concept, setting, object, ritual, or likely composition that keeping both would risk duplicate-feeling artwork.</x:v>
      </x:c>
      <x:c r="U989" s="205"/>
    </x:row>
    <x:row r="990" s="202" customFormat="1" ht="25.5" customHeight="1">
      <x:c r="A990" s="231" t="str">
        <x:v>Early Church History</x:v>
      </x:c>
      <x:c r="B990" s="231" t="str">
        <x:v>ECH-003</x:v>
      </x:c>
      <x:c r="C990" s="231" t="str">
        <x:v>Martyrdom of Paul in Rome</x:v>
      </x:c>
      <x:c r="D990" s="231" t="str">
        <x:v>Church History</x:v>
      </x:c>
      <x:c r="E990" s="231" t="str">
        <x:v>Early Church History — ca. AD 64–451</x:v>
      </x:c>
      <x:c r="F990" s="231" t="str">
        <x:v>Event</x:v>
      </x:c>
      <x:c r="G990" s="231" t="str">
        <x:v>Ancient Christian tradition remembers Paul as martyred at Rome under Nero after his apostolic mission to the Gentiles.</x:v>
      </x:c>
      <x:c r="H990" s="231" t="n">
        <x:v>5</x:v>
      </x:c>
      <x:c r="I990" s="231" t="str">
        <x:v>5 — Foundational</x:v>
      </x:c>
      <x:c r="J990" s="231" t="str">
        <x:v>Exceptional</x:v>
      </x:c>
      <x:c r="K990" s="231" t="str">
        <x:v>Legendary</x:v>
      </x:c>
      <x:c r="L990" s="231" t="str">
        <x:v>Maybe</x:v>
      </x:c>
      <x:c r="M990" s="231" t="str">
        <x:v>Traditionally mid-to-late 60s AD | Rome</x:v>
      </x:c>
      <x:c r="N990" s="231" t="str">
        <x:v>Paul; Neronian Persecution; Rome</x:v>
      </x:c>
      <x:c r="O990" s="231" t="str">
        <x:v>Idea</x:v>
      </x:c>
      <x:c r="P990" s="231" t="str">
        <x:v>Acts ends before Paul's death; the martyrdom tradition comes from early Christian testimony rather than the New Testament narrative.</x:v>
      </x:c>
      <x:c r="Q990" s="231" t="str">
        <x:v>Merged during full duplicate/art-collision consolidation; supporting content moved into the surviving card's information box.</x:v>
      </x:c>
      <x:c r="R990" s="231" t="str">
        <x:v>https://www.cambridge.org/core/books/abs/cambridge-history-of-christianity/persecutions-genesis-and-legacy/BFAE91A76E050ADB1C0FB6D1720FEC31</x:v>
      </x:c>
      <x:c r="S990" s="231" t="str">
        <x:v>BP-006 Paul</x:v>
      </x:c>
      <x:c r="T990" s="231" t="str">
        <x:v>Merged into ECH-002 Martyrdom of Peter and Paul in Rome. The retired card was close enough in concept, setting, object, ritual, or likely composition that keeping both would risk duplicate-feeling artwork. Current content destination resolved in v6; original path retained in Repair Log.</x:v>
      </x:c>
      <x:c r="U990" s="205"/>
    </x:row>
    <x:row r="991" s="202" customFormat="1" ht="25.5" customHeight="1">
      <x:c r="A991" s="231" t="str">
        <x:v>Early Church History</x:v>
      </x:c>
      <x:c r="B991" s="231" t="str">
        <x:v>ECH-023</x:v>
      </x:c>
      <x:c r="C991" s="231" t="str">
        <x:v>Destruction of Churches and Scriptures</x:v>
      </x:c>
      <x:c r="D991" s="231" t="str">
        <x:v>Church History</x:v>
      </x:c>
      <x:c r="E991" s="231" t="str">
        <x:v>Early Church History — ca. AD 64–451</x:v>
      </x:c>
      <x:c r="F991" s="231" t="str">
        <x:v>Event</x:v>
      </x:c>
      <x:c r="G991" s="231" t="str">
        <x:v>Persecution edicts ordered Christian meeting places destroyed and sacred books surrendered or burned.</x:v>
      </x:c>
      <x:c r="H991" s="231" t="n">
        <x:v>4</x:v>
      </x:c>
      <x:c r="I991" s="231" t="str">
        <x:v>4 — Major</x:v>
      </x:c>
      <x:c r="J991" s="231" t="str">
        <x:v>Exceptional</x:v>
      </x:c>
      <x:c r="K991" s="231" t="str">
        <x:v>Rare</x:v>
      </x:c>
      <x:c r="L991" s="231" t="str">
        <x:v>Maybe</x:v>
      </x:c>
      <x:c r="M991" s="231" t="str">
        <x:v>Beginning AD 303 | Roman Empire</x:v>
      </x:c>
      <x:c r="N991" s="231" t="str">
        <x:v>Great Persecution; Traditores; Biblical Manuscripts</x:v>
      </x:c>
      <x:c r="O991" s="231" t="str">
        <x:v>Idea</x:v>
      </x:c>
      <x:c r="P991" s="231"/>
      <x:c r="Q991" s="231" t="str">
        <x:v>Merged during full duplicate/art-collision consolidation; supporting content moved into the surviving card's information box.</x:v>
      </x:c>
      <x:c r="R991" s="231" t="str">
        <x:v>https://www.newadvent.org/fathers/25022.htm</x:v>
      </x:c>
      <x:c r="S991" s="231" t="str">
        <x:v>ECH-021 The Great Persecution</x:v>
      </x:c>
      <x:c r="T991" s="231" t="str">
        <x:v>Merged into ECH-021 The Great Persecution. The retired card was close enough in concept, setting, object, ritual, or likely composition that keeping both would risk duplicate-feeling artwork.</x:v>
      </x:c>
      <x:c r="U991" s="205"/>
    </x:row>
    <x:row r="992" s="202" customFormat="1" ht="25.5" customHeight="1">
      <x:c r="A992" s="231" t="str">
        <x:v>Early Church History</x:v>
      </x:c>
      <x:c r="B992" s="231" t="str">
        <x:v>ECH-025</x:v>
      </x:c>
      <x:c r="C992" s="231" t="str">
        <x:v>Edict of Serdica</x:v>
      </x:c>
      <x:c r="D992" s="231" t="str">
        <x:v>Church History</x:v>
      </x:c>
      <x:c r="E992" s="231" t="str">
        <x:v>Early Church History — ca. AD 64–451</x:v>
      </x:c>
      <x:c r="F992" s="231" t="str">
        <x:v>Document / Event</x:v>
      </x:c>
      <x:c r="G992" s="231" t="str">
        <x:v>Galerius's toleration edict in 311 formally ended the Great Persecution in much of the empire and permitted Christian assembly.</x:v>
      </x:c>
      <x:c r="H992" s="231" t="n">
        <x:v>4</x:v>
      </x:c>
      <x:c r="I992" s="231" t="str">
        <x:v>4 — Major</x:v>
      </x:c>
      <x:c r="J992" s="231" t="str">
        <x:v>High</x:v>
      </x:c>
      <x:c r="K992" s="231" t="str">
        <x:v>Rare</x:v>
      </x:c>
      <x:c r="L992" s="231" t="str">
        <x:v>No</x:v>
      </x:c>
      <x:c r="M992" s="231" t="str">
        <x:v>AD 311 | Roman Empire</x:v>
      </x:c>
      <x:c r="N992" s="231" t="str">
        <x:v>Great Persecution; Toleration; Constantine</x:v>
      </x:c>
      <x:c r="O992" s="231" t="str">
        <x:v>Idea</x:v>
      </x:c>
      <x:c r="P992" s="231"/>
      <x:c r="Q992" s="231" t="str">
        <x:v>Merged during full duplicate/art-collision consolidation; supporting content moved into the surviving card's information box.</x:v>
      </x:c>
      <x:c r="R992" s="231" t="str">
        <x:v>https://www.oca.org/orthodoxy/the-orthodox-faith/church-history/fourth-century/constantine</x:v>
      </x:c>
      <x:c r="S992" s="231" t="str">
        <x:v>ECH-024 Edict of Milan</x:v>
      </x:c>
      <x:c r="T992" s="231" t="str">
        <x:v>Merged into ECH-024 Edict of Milan. The retired card was close enough in concept, setting, object, ritual, or likely composition that keeping both would risk duplicate-feeling artwork.</x:v>
      </x:c>
      <x:c r="U992" s="205"/>
    </x:row>
    <x:row r="993" s="202" customFormat="1" ht="25.5" customHeight="1">
      <x:c r="A993" s="231" t="str">
        <x:v>Early Church History</x:v>
      </x:c>
      <x:c r="B993" s="231" t="str">
        <x:v>ECH-029</x:v>
      </x:c>
      <x:c r="C993" s="231" t="str">
        <x:v>Imperial Patronage of Church Building</x:v>
      </x:c>
      <x:c r="D993" s="231" t="str">
        <x:v>Church History</x:v>
      </x:c>
      <x:c r="E993" s="231" t="str">
        <x:v>Early Church History — ca. AD 64–451</x:v>
      </x:c>
      <x:c r="F993" s="231" t="str">
        <x:v>Development</x:v>
      </x:c>
      <x:c r="G993" s="231" t="str">
        <x:v>Constantinian support enabled large, public Christian basilicas to replace the discreet scale of earlier meeting spaces.</x:v>
      </x:c>
      <x:c r="H993" s="231" t="n">
        <x:v>4</x:v>
      </x:c>
      <x:c r="I993" s="231" t="str">
        <x:v>4 — Major</x:v>
      </x:c>
      <x:c r="J993" s="231" t="str">
        <x:v>Exceptional</x:v>
      </x:c>
      <x:c r="K993" s="231" t="str">
        <x:v>Rare</x:v>
      </x:c>
      <x:c r="L993" s="231" t="str">
        <x:v>Yes</x:v>
      </x:c>
      <x:c r="M993" s="231" t="str">
        <x:v>4th century | Roman Empire</x:v>
      </x:c>
      <x:c r="N993" s="231" t="str">
        <x:v>Constantine; Basilica Architecture; Jerusalem</x:v>
      </x:c>
      <x:c r="O993" s="231" t="str">
        <x:v>Idea</x:v>
      </x:c>
      <x:c r="P993" s="231"/>
      <x:c r="Q993" s="231" t="str">
        <x:v>Merged during full duplicate/art-collision consolidation; supporting content moved into the surviving card's information box.</x:v>
      </x:c>
      <x:c r="R993" s="231" t="str">
        <x:v>https://www.oca.org/orthodoxy/the-orthodox-faith/church-history/fourth-century/constantine</x:v>
      </x:c>
      <x:c r="S993" s="231" t="str">
        <x:v>ECH-026 Church of the Holy Sepulchre</x:v>
      </x:c>
      <x:c r="T993" s="231" t="str">
        <x:v>Merged into ECH-026 Church of the Holy Sepulchre. The retired card was close enough in concept, setting, object, ritual, or likely composition that keeping both would risk duplicate-feeling artwork.</x:v>
      </x:c>
      <x:c r="U993" s="205"/>
    </x:row>
    <x:row r="994" s="202" customFormat="1" ht="25.5" customHeight="1">
      <x:c r="A994" s="231" t="str">
        <x:v>Early Church History</x:v>
      </x:c>
      <x:c r="B994" s="231" t="str">
        <x:v>ECH-041</x:v>
      </x:c>
      <x:c r="C994" s="231" t="str">
        <x:v>The Desert Mothers</x:v>
      </x:c>
      <x:c r="D994" s="231" t="str">
        <x:v>Church History</x:v>
      </x:c>
      <x:c r="E994" s="231" t="str">
        <x:v>Early Church History — ca. AD 64–451</x:v>
      </x:c>
      <x:c r="F994" s="231" t="str">
        <x:v>Movement / Community</x:v>
      </x:c>
      <x:c r="G994" s="231" t="str">
        <x:v>Women ascetics participated deeply in the desert monastic movement, though their stories are less fully preserved.</x:v>
      </x:c>
      <x:c r="H994" s="231" t="n">
        <x:v>3</x:v>
      </x:c>
      <x:c r="I994" s="231" t="str">
        <x:v>3 — Significant</x:v>
      </x:c>
      <x:c r="J994" s="231" t="str">
        <x:v>Exceptional</x:v>
      </x:c>
      <x:c r="K994" s="231" t="str">
        <x:v>Uncommon</x:v>
      </x:c>
      <x:c r="L994" s="231" t="str">
        <x:v>No</x:v>
      </x:c>
      <x:c r="M994" s="231" t="str">
        <x:v>4th–5th centuries | Egypt and Eastern Mediterranean</x:v>
      </x:c>
      <x:c r="N994" s="231" t="str">
        <x:v>Monasticism; Amma Syncletica; Desert Fathers</x:v>
      </x:c>
      <x:c r="O994" s="231" t="str">
        <x:v>Idea</x:v>
      </x:c>
      <x:c r="P994" s="231"/>
      <x:c r="Q994" s="231" t="str">
        <x:v>Merged during full duplicate/art-collision consolidation; supporting content moved into the surviving card's information box.</x:v>
      </x:c>
      <x:c r="R994" s="231" t="str">
        <x:v>https://academic.oup.com/book/25743</x:v>
      </x:c>
      <x:c r="S994" s="231" t="str">
        <x:v>ECH-034 The Desert Fathers and Mothers</x:v>
      </x:c>
      <x:c r="T994" s="231" t="str">
        <x:v>Merged into ECH-034 The Desert Fathers and Mothers. The retired card was close enough in concept, setting, object, ritual, or likely composition that keeping both would risk duplicate-feeling artwork.</x:v>
      </x:c>
      <x:c r="U994" s="205"/>
    </x:row>
    <x:row r="995" s="202" customFormat="1" ht="38.25" customHeight="1">
      <x:c r="A995" s="231" t="str">
        <x:v>Early Church History</x:v>
      </x:c>
      <x:c r="B995" s="231" t="str">
        <x:v>ECH-036</x:v>
      </x:c>
      <x:c r="C995" s="231" t="str">
        <x:v>Codex Vaticanus</x:v>
      </x:c>
      <x:c r="D995" s="231" t="str">
        <x:v>Church History</x:v>
      </x:c>
      <x:c r="E995" s="231" t="str">
        <x:v>Early Church History — ca. AD 64–451</x:v>
      </x:c>
      <x:c r="F995" s="231" t="str">
        <x:v>Manuscript</x:v>
      </x:c>
      <x:c r="G995" s="231" t="str">
        <x:v>A major fourth-century Greek biblical manuscript provides exceptionally early evidence for the text and physical form of the Christian Bible.</x:v>
      </x:c>
      <x:c r="H995" s="231" t="n">
        <x:v>5</x:v>
      </x:c>
      <x:c r="I995" s="231" t="str">
        <x:v>5 — Foundational</x:v>
      </x:c>
      <x:c r="J995" s="231" t="str">
        <x:v>Exceptional</x:v>
      </x:c>
      <x:c r="K995" s="231" t="str">
        <x:v>Extraordinary</x:v>
      </x:c>
      <x:c r="L995" s="231" t="str">
        <x:v>Yes</x:v>
      </x:c>
      <x:c r="M995" s="231" t="str">
        <x:v>4th century | Eastern Mediterranean</x:v>
      </x:c>
      <x:c r="N995" s="231" t="str">
        <x:v>Biblical Manuscripts; New Testament; Septuagint</x:v>
      </x:c>
      <x:c r="O995" s="231" t="str">
        <x:v>Idea</x:v>
      </x:c>
      <x:c r="P995" s="231"/>
      <x:c r="Q995" s="231" t="str">
        <x:v>Merged during full duplicate/art-collision consolidation; supporting content moved into the surviving card's information box.</x:v>
      </x:c>
      <x:c r="R995" s="231" t="str">
        <x:v>https://www.newadvent.org/fathers/2806039.htm</x:v>
      </x:c>
      <x:c r="S995" s="231" t="str">
        <x:v>ECH-030 Codex Sinaiticus and Codex Vaticanus</x:v>
      </x:c>
      <x:c r="T995" s="231" t="str">
        <x:v>Merged into ECH-030 Codex Sinaiticus and Codex Vaticanus. The retired card was close enough in concept, setting, object, ritual, or likely composition that keeping both would risk duplicate-feeling artwork.</x:v>
      </x:c>
      <x:c r="U995" s="205"/>
    </x:row>
    <x:row r="996" s="202" customFormat="1" ht="25.5" customHeight="1">
      <x:c r="A996" s="231" t="str">
        <x:v>Councils &amp; Synods</x:v>
      </x:c>
      <x:c r="B996" s="231" t="str">
        <x:v>CS-003</x:v>
      </x:c>
      <x:c r="C996" s="231" t="str">
        <x:v>First Council of Constantinople</x:v>
      </x:c>
      <x:c r="D996" s="231" t="str">
        <x:v>Church History</x:v>
      </x:c>
      <x:c r="E996" s="231" t="str">
        <x:v>Councils &amp; Synods — Christian History</x:v>
      </x:c>
      <x:c r="F996" s="231" t="str">
        <x:v>Ecumenical Council</x:v>
      </x:c>
      <x:c r="G996" s="231" t="str">
        <x:v>The second ecumenical council confirms Nicene faith and gives the creed its classic form, including a fuller confession of the Holy Spirit.</x:v>
      </x:c>
      <x:c r="H996" s="231" t="n">
        <x:v>5</x:v>
      </x:c>
      <x:c r="I996" s="231" t="str">
        <x:v>5 — Foundational</x:v>
      </x:c>
      <x:c r="J996" s="231" t="str">
        <x:v>Exceptional</x:v>
      </x:c>
      <x:c r="K996" s="231" t="str">
        <x:v>Legendary</x:v>
      </x:c>
      <x:c r="L996" s="231" t="str">
        <x:v>Yes</x:v>
      </x:c>
      <x:c r="M996" s="231" t="str">
        <x:v>AD 381 | Constantinople | Widely received across historic Christianity</x:v>
      </x:c>
      <x:c r="N996" s="231" t="str">
        <x:v>Nicene Creed; Holy Spirit; Gregory of Nazianzus</x:v>
      </x:c>
      <x:c r="O996" s="231" t="str">
        <x:v>Idea</x:v>
      </x:c>
      <x:c r="P996" s="231"/>
      <x:c r="Q996" s="231" t="str">
        <x:v>Merged during full duplicate/art-collision consolidation; supporting content moved into the surviving card's information box.</x:v>
      </x:c>
      <x:c r="R996" s="231" t="str">
        <x:v>https://www.oca.org/orthodoxy/the-orthodox-faith/doctrine-scripture/sources-of-christian-doctrine/the-councils</x:v>
      </x:c>
      <x:c r="S996" s="231" t="str">
        <x:v>CS-002 The Nicene Councils (325 &amp; 381)</x:v>
      </x:c>
      <x:c r="T996" s="231" t="str">
        <x:v>Merged into CS-002 The Nicene Councils (325 &amp; 381). The retired card was close enough in concept, setting, object, ritual, or likely composition that keeping both would risk duplicate-feeling artwork.</x:v>
      </x:c>
      <x:c r="U996" s="205"/>
    </x:row>
    <x:row r="997" s="202" customFormat="1" ht="25.5" customHeight="1">
      <x:c r="A997" s="231" t="str">
        <x:v>Controversies &amp; Movements</x:v>
      </x:c>
      <x:c r="B997" s="231" t="str">
        <x:v>CM-004</x:v>
      </x:c>
      <x:c r="C997" s="231" t="str">
        <x:v>Arian Controversy</x:v>
      </x:c>
      <x:c r="D997" s="231" t="str">
        <x:v>Church History</x:v>
      </x:c>
      <x:c r="E997" s="231" t="str">
        <x:v>Controversies &amp; Movements — Christian History</x:v>
      </x:c>
      <x:c r="F997" s="231" t="str">
        <x:v>Christological Controversy</x:v>
      </x:c>
      <x:c r="G997" s="231" t="str">
        <x:v>The dispute over Arius's teaching on the Son's relation to the Father drove decades of conflict surrounding Nicaea and Nicene theology.</x:v>
      </x:c>
      <x:c r="H997" s="231" t="n">
        <x:v>5</x:v>
      </x:c>
      <x:c r="I997" s="231" t="str">
        <x:v>5 — Foundational</x:v>
      </x:c>
      <x:c r="J997" s="231" t="str">
        <x:v>Exceptional</x:v>
      </x:c>
      <x:c r="K997" s="231" t="str">
        <x:v>Legendary</x:v>
      </x:c>
      <x:c r="L997" s="231" t="str">
        <x:v>Yes</x:v>
      </x:c>
      <x:c r="M997" s="231" t="str">
        <x:v>4th century | Nicene Christianity</x:v>
      </x:c>
      <x:c r="N997" s="231" t="str">
        <x:v>Arius; Athanasius; Nicaea I; Nicene Creed</x:v>
      </x:c>
      <x:c r="O997" s="231" t="str">
        <x:v>Idea</x:v>
      </x:c>
      <x:c r="P997" s="231"/>
      <x:c r="Q997" s="231" t="str">
        <x:v>Merged during full duplicate/art-collision consolidation; supporting content moved into the surviving card's information box.</x:v>
      </x:c>
      <x:c r="R997" s="231" t="str">
        <x:v>https://motto.tc/siteler/www.tiaftturkey2018.org/topic/Arianism.html</x:v>
      </x:c>
      <x:c r="S997" s="231" t="str">
        <x:v>CS-002 The Nicene Councils (325 &amp; 381)</x:v>
      </x:c>
      <x:c r="T997" s="231" t="str">
        <x:v>Merged into CS-002 The Nicene Councils (325 &amp; 381). The retired card was close enough in concept, setting, object, ritual, or likely composition that keeping both would risk duplicate-feeling artwork.</x:v>
      </x:c>
      <x:c r="U997" s="205"/>
    </x:row>
    <x:row r="998" s="202" customFormat="1" ht="38.25" customHeight="1">
      <x:c r="A998" s="231" t="str">
        <x:v>Controversies &amp; Movements</x:v>
      </x:c>
      <x:c r="B998" s="231" t="str">
        <x:v>CM-005</x:v>
      </x:c>
      <x:c r="C998" s="231" t="str">
        <x:v>Pneumatomachian Controversy</x:v>
      </x:c>
      <x:c r="D998" s="231" t="str">
        <x:v>Church History</x:v>
      </x:c>
      <x:c r="E998" s="231" t="str">
        <x:v>Controversies &amp; Movements — Christian History</x:v>
      </x:c>
      <x:c r="F998" s="231" t="str">
        <x:v>Trinitarian Controversy</x:v>
      </x:c>
      <x:c r="G998" s="231" t="str">
        <x:v>Debates over the divinity and status of the Holy Spirit helped shape the fuller Trinitarian confession associated with Constantinople I.</x:v>
      </x:c>
      <x:c r="H998" s="231" t="n">
        <x:v>4</x:v>
      </x:c>
      <x:c r="I998" s="231" t="str">
        <x:v>4 — Major</x:v>
      </x:c>
      <x:c r="J998" s="231" t="str">
        <x:v>High</x:v>
      </x:c>
      <x:c r="K998" s="231" t="str">
        <x:v>Rare</x:v>
      </x:c>
      <x:c r="L998" s="231" t="str">
        <x:v>No</x:v>
      </x:c>
      <x:c r="M998" s="231" t="str">
        <x:v>4th century | Nicene Christianity</x:v>
      </x:c>
      <x:c r="N998" s="231" t="str">
        <x:v>Holy Spirit; Cappadocians; Constantinople I</x:v>
      </x:c>
      <x:c r="O998" s="231" t="str">
        <x:v>Idea</x:v>
      </x:c>
      <x:c r="P998" s="231"/>
      <x:c r="Q998" s="231" t="str">
        <x:v>Merged during full duplicate/art-collision consolidation; supporting content moved into the surviving card's information box.</x:v>
      </x:c>
      <x:c r="R998" s="231" t="str">
        <x:v>https://www.oca.org/orthodoxy/the-orthodox-faith/doctrine-scripture/sources-of-christian-doctrine/the-councils</x:v>
      </x:c>
      <x:c r="S998" s="231" t="str">
        <x:v>CS-002 The Nicene Councils (325 &amp; 381)</x:v>
      </x:c>
      <x:c r="T998" s="231" t="str">
        <x:v>Merged into CS-002 The Nicene Councils (325 &amp; 381). The retired card was close enough in concept, setting, object, ritual, or likely composition that keeping both would risk duplicate-feeling artwork.</x:v>
      </x:c>
      <x:c r="U998" s="205"/>
    </x:row>
    <x:row r="999" s="202" customFormat="1" ht="38.25" customHeight="1">
      <x:c r="A999" s="231" t="str">
        <x:v>Controversies &amp; Movements</x:v>
      </x:c>
      <x:c r="B999" s="231" t="str">
        <x:v>CM-008</x:v>
      </x:c>
      <x:c r="C999" s="231" t="str">
        <x:v>Nestorian Controversy</x:v>
      </x:c>
      <x:c r="D999" s="231" t="str">
        <x:v>Church History</x:v>
      </x:c>
      <x:c r="E999" s="231" t="str">
        <x:v>Controversies &amp; Movements — Christian History</x:v>
      </x:c>
      <x:c r="F999" s="231" t="str">
        <x:v>Christological Controversy</x:v>
      </x:c>
      <x:c r="G999" s="231" t="str">
        <x:v>Conflict over how to speak of Christ's unity and Mary's title Theotokos culminated in the Council of Ephesus.</x:v>
      </x:c>
      <x:c r="H999" s="231" t="n">
        <x:v>5</x:v>
      </x:c>
      <x:c r="I999" s="231" t="str">
        <x:v>5 — Foundational</x:v>
      </x:c>
      <x:c r="J999" s="231" t="str">
        <x:v>Exceptional</x:v>
      </x:c>
      <x:c r="K999" s="231" t="str">
        <x:v>Extraordinary</x:v>
      </x:c>
      <x:c r="L999" s="231" t="str">
        <x:v>Maybe</x:v>
      </x:c>
      <x:c r="M999" s="231" t="str">
        <x:v>5th century | Late-antique Christianity</x:v>
      </x:c>
      <x:c r="N999" s="231" t="str">
        <x:v>Nestorius; Cyril of Alexandria; Ephesus; Theotokos</x:v>
      </x:c>
      <x:c r="O999" s="231" t="str">
        <x:v>Idea</x:v>
      </x:c>
      <x:c r="P999" s="231" t="str">
        <x:v>The Church of the East's Christology should not be simplistically equated with every proposition attributed polemically to Nestorius.</x:v>
      </x:c>
      <x:c r="Q999" s="231" t="str">
        <x:v>Merged during full duplicate/art-collision consolidation; supporting content moved into the surviving card's information box.</x:v>
      </x:c>
      <x:c r="R999" s="231" t="str">
        <x:v>https://www.oca.org/orthodoxy/the-orthodox-faith/doctrine-scripture/sources-of-christian-doctrine/the-councils</x:v>
      </x:c>
      <x:c r="S999" s="231" t="str">
        <x:v>CS-004 Council of Ephesus</x:v>
      </x:c>
      <x:c r="T999" s="231" t="str">
        <x:v>Merged into CS-004 Council of Ephesus. The retired card was close enough in concept, setting, object, ritual, or likely composition that keeping both would risk duplicate-feeling artwork.</x:v>
      </x:c>
      <x:c r="U999" s="205"/>
    </x:row>
    <x:row r="1000" s="202" customFormat="1" ht="38.25" customHeight="1">
      <x:c r="A1000" s="231" t="str">
        <x:v>Controversies &amp; Movements</x:v>
      </x:c>
      <x:c r="B1000" s="231" t="str">
        <x:v>CM-009</x:v>
      </x:c>
      <x:c r="C1000" s="231" t="str">
        <x:v>Chalcedonian–Miaphysite Controversy</x:v>
      </x:c>
      <x:c r="D1000" s="231" t="str">
        <x:v>Church History</x:v>
      </x:c>
      <x:c r="E1000" s="231" t="str">
        <x:v>Controversies &amp; Movements — Christian History</x:v>
      </x:c>
      <x:c r="F1000" s="231" t="str">
        <x:v>Christological Controversy</x:v>
      </x:c>
      <x:c r="G1000" s="231" t="str">
        <x:v>Disputes over Chalcedon's language of one Christ in two natures contributed to enduring separation between Chalcedonian and Oriental Orthodox churches.</x:v>
      </x:c>
      <x:c r="H1000" s="231" t="n">
        <x:v>5</x:v>
      </x:c>
      <x:c r="I1000" s="231" t="str">
        <x:v>5 — Foundational</x:v>
      </x:c>
      <x:c r="J1000" s="231" t="str">
        <x:v>Exceptional</x:v>
      </x:c>
      <x:c r="K1000" s="231" t="str">
        <x:v>Legendary</x:v>
      </x:c>
      <x:c r="L1000" s="231" t="str">
        <x:v>Yes</x:v>
      </x:c>
      <x:c r="M1000" s="231" t="str">
        <x:v>5th–6th centuries | Chalcedonian and Oriental Orthodox Christianity</x:v>
      </x:c>
      <x:c r="N1000" s="231" t="str">
        <x:v>Chalcedon; Cyril of Alexandria; Oriental Orthodoxy; Christology</x:v>
      </x:c>
      <x:c r="O1000" s="231" t="str">
        <x:v>Idea</x:v>
      </x:c>
      <x:c r="P1000" s="231" t="str">
        <x:v>Prefer 'Miaphysite' or 'non-Chalcedonian' for Oriental Orthodox Christology rather than treating 'Monophysite' as a neutral self-description.</x:v>
      </x:c>
      <x:c r="Q1000" s="231" t="str">
        <x:v>Merged during full duplicate/art-collision consolidation; supporting content moved into the surviving card's information box.</x:v>
      </x:c>
      <x:c r="R1000" s="231" t="str">
        <x:v>https://unvis.it/www.britannica.com/topic/monophysite</x:v>
      </x:c>
      <x:c r="S1000" s="231" t="str">
        <x:v>CS-005 Council of Chalcedon</x:v>
      </x:c>
      <x:c r="T1000" s="231" t="str">
        <x:v>Merged into CS-005 Council of Chalcedon. The retired card was close enough in concept, setting, object, ritual, or likely composition that keeping both would risk duplicate-feeling artwork.</x:v>
      </x:c>
      <x:c r="U1000" s="205"/>
    </x:row>
    <x:row r="1001" s="202" customFormat="1" ht="38.25" customHeight="1">
      <x:c r="A1001" s="231" t="str">
        <x:v>Early Church History</x:v>
      </x:c>
      <x:c r="B1001" s="231" t="str">
        <x:v>ECH-024</x:v>
      </x:c>
      <x:c r="C1001" s="231" t="str">
        <x:v>The Traditores Crisis</x:v>
      </x:c>
      <x:c r="D1001" s="231" t="str">
        <x:v>Church History</x:v>
      </x:c>
      <x:c r="E1001" s="231" t="str">
        <x:v>Early Church History — ca. AD 64–451</x:v>
      </x:c>
      <x:c r="F1001" s="231" t="str">
        <x:v>Church Life / Event</x:v>
      </x:c>
      <x:c r="G1001" s="231" t="str">
        <x:v>Christians accused of surrendering Scriptures during persecution became a source of enduring conflict over clergy and sacramental legitimacy.</x:v>
      </x:c>
      <x:c r="H1001" s="231" t="n">
        <x:v>3</x:v>
      </x:c>
      <x:c r="I1001" s="231" t="str">
        <x:v>3 — Significant</x:v>
      </x:c>
      <x:c r="J1001" s="231" t="str">
        <x:v>High</x:v>
      </x:c>
      <x:c r="K1001" s="231" t="str">
        <x:v>Uncommon</x:v>
      </x:c>
      <x:c r="L1001" s="231" t="str">
        <x:v>No</x:v>
      </x:c>
      <x:c r="M1001" s="231" t="str">
        <x:v>Early 4th century | North Africa</x:v>
      </x:c>
      <x:c r="N1001" s="231" t="str">
        <x:v>Great Persecution; Donatist Controversy; Church Discipline</x:v>
      </x:c>
      <x:c r="O1001" s="231" t="str">
        <x:v>Idea</x:v>
      </x:c>
      <x:c r="P1001" s="231"/>
      <x:c r="Q1001" s="231" t="str">
        <x:v>Merged during full duplicate/art-collision consolidation; supporting content moved into the surviving card's information box.</x:v>
      </x:c>
      <x:c r="R1001" s="231" t="str">
        <x:v>https://www.cambridge.org/core/books/abs/cambridge-history-of-christianity/persecutions-genesis-and-legacy/BFAE91A76E050ADB1C0FB6D1720FEC31</x:v>
      </x:c>
      <x:c r="S1001" s="231" t="str">
        <x:v>CM-004 Donatist Controversy</x:v>
      </x:c>
      <x:c r="T1001" s="231" t="str">
        <x:v>Merged into CM-004 Donatist Controversy. The retired card was close enough in concept, setting, object, ritual, or likely composition that keeping both would risk duplicate-feeling artwork.</x:v>
      </x:c>
      <x:c r="U1001" s="205"/>
    </x:row>
    <x:row r="1002" s="202" customFormat="1" ht="25.5" customHeight="1">
      <x:c r="A1002" s="231" t="str">
        <x:v>Controversies &amp; Movements</x:v>
      </x:c>
      <x:c r="B1002" s="231" t="str">
        <x:v>CM-012</x:v>
      </x:c>
      <x:c r="C1002" s="231" t="str">
        <x:v>Filioque Controversy</x:v>
      </x:c>
      <x:c r="D1002" s="231" t="str">
        <x:v>Church History</x:v>
      </x:c>
      <x:c r="E1002" s="231" t="str">
        <x:v>Controversies &amp; Movements — Christian History</x:v>
      </x:c>
      <x:c r="F1002" s="231" t="str">
        <x:v>Trinitarian / Ecclesial Controversy</x:v>
      </x:c>
      <x:c r="G1002" s="231" t="str">
        <x:v>Debate over adding 'and the Son' to the creed became intertwined with differing Trinitarian language, authority, and East–West relations.</x:v>
      </x:c>
      <x:c r="H1002" s="231" t="n">
        <x:v>5</x:v>
      </x:c>
      <x:c r="I1002" s="231" t="str">
        <x:v>5 — Foundational</x:v>
      </x:c>
      <x:c r="J1002" s="231" t="str">
        <x:v>Exceptional</x:v>
      </x:c>
      <x:c r="K1002" s="231" t="str">
        <x:v>Extraordinary</x:v>
      </x:c>
      <x:c r="L1002" s="231" t="str">
        <x:v>Maybe</x:v>
      </x:c>
      <x:c r="M1002" s="231" t="str">
        <x:v>6th century onward | Latin and Eastern Christianity</x:v>
      </x:c>
      <x:c r="N1002" s="231" t="str">
        <x:v>Nicene Creed; Holy Spirit; Great Schism; Papal Authority</x:v>
      </x:c>
      <x:c r="O1002" s="231" t="str">
        <x:v>Idea</x:v>
      </x:c>
      <x:c r="P1002" s="231" t="str">
        <x:v>The controversy includes both theology and the legitimacy of altering an ecumenical creed; traditions frame those questions differently.</x:v>
      </x:c>
      <x:c r="Q1002" s="231" t="str">
        <x:v>Merged during full duplicate/art-collision consolidation; supporting content moved into the surviving card's information box.</x:v>
      </x:c>
      <x:c r="R1002" s="231" t="str">
        <x:v>https://en.wikisource.org/wiki/1911_Encyclop%C3%A6dia_Britannica/Schism</x:v>
      </x:c>
      <x:c r="S1002" s="231" t="str">
        <x:v>CM-008 East–West Schism</x:v>
      </x:c>
      <x:c r="T1002" s="231" t="str">
        <x:v>Merged into CM-008 East–West Schism. The retired card was close enough in concept, setting, object, ritual, or likely composition that keeping both would risk duplicate-feeling artwork.</x:v>
      </x:c>
      <x:c r="U1002" s="205"/>
    </x:row>
    <x:row r="1003" s="202" customFormat="1" ht="38.25" customHeight="1">
      <x:c r="A1003" s="231" t="str">
        <x:v>Controversies &amp; Movements</x:v>
      </x:c>
      <x:c r="B1003" s="231" t="str">
        <x:v>CM-014</x:v>
      </x:c>
      <x:c r="C1003" s="231" t="str">
        <x:v>Gregorian Reform Movement</x:v>
      </x:c>
      <x:c r="D1003" s="231" t="str">
        <x:v>Church History</x:v>
      </x:c>
      <x:c r="E1003" s="231" t="str">
        <x:v>Controversies &amp; Movements — Christian History</x:v>
      </x:c>
      <x:c r="F1003" s="231" t="str">
        <x:v>Reform Movement</x:v>
      </x:c>
      <x:c r="G1003" s="231" t="str">
        <x:v>An eleventh-century reform current sought greater clerical discipline and independence of church office from lay control.</x:v>
      </x:c>
      <x:c r="H1003" s="231" t="n">
        <x:v>4</x:v>
      </x:c>
      <x:c r="I1003" s="231" t="str">
        <x:v>4 — Major</x:v>
      </x:c>
      <x:c r="J1003" s="231" t="str">
        <x:v>High</x:v>
      </x:c>
      <x:c r="K1003" s="231" t="str">
        <x:v>Rare</x:v>
      </x:c>
      <x:c r="L1003" s="231" t="str">
        <x:v>No</x:v>
      </x:c>
      <x:c r="M1003" s="231" t="str">
        <x:v>11th century | Latin Christianity</x:v>
      </x:c>
      <x:c r="N1003" s="231" t="str">
        <x:v>Gregory VII; Simony; Clerical Celibacy; Investiture Controversy</x:v>
      </x:c>
      <x:c r="O1003" s="231" t="str">
        <x:v>Idea</x:v>
      </x:c>
      <x:c r="P1003" s="231"/>
      <x:c r="Q1003" s="231" t="str">
        <x:v>Merged during full duplicate/art-collision consolidation; supporting content moved into the surviving card's information box.</x:v>
      </x:c>
      <x:c r="R1003" s="231" t="str">
        <x:v>https://origins.osu.edu/read/investiture-controversy</x:v>
      </x:c>
      <x:c r="S1003" s="231" t="str">
        <x:v>CHE-002 Henry IV at Canossa</x:v>
      </x:c>
      <x:c r="T1003" s="231" t="str">
        <x:v>Merged into CM-009 Investiture Controversy. The retired card was close enough in concept, setting, object, ritual, or likely composition that keeping both would risk duplicate-feeling artwork. Current content destination resolved in v6; original path retained in Repair Log.</x:v>
      </x:c>
      <x:c r="U1003" s="205"/>
    </x:row>
    <x:row r="1004" s="202" customFormat="1" ht="38.25" customHeight="1">
      <x:c r="A1004" s="231" t="str">
        <x:v>Controversies &amp; Movements</x:v>
      </x:c>
      <x:c r="B1004" s="231" t="str">
        <x:v>CM-019</x:v>
      </x:c>
      <x:c r="C1004" s="231" t="str">
        <x:v>Conciliar Movement</x:v>
      </x:c>
      <x:c r="D1004" s="231" t="str">
        <x:v>Church History</x:v>
      </x:c>
      <x:c r="E1004" s="231" t="str">
        <x:v>Controversies &amp; Movements — Christian History</x:v>
      </x:c>
      <x:c r="F1004" s="231" t="str">
        <x:v>Ecclesiological Movement</x:v>
      </x:c>
      <x:c r="G1004" s="231" t="str">
        <x:v>The conciliar movement argued that a general council could possess authority over a pope in extraordinary circumstances, especially during the Western Schism.</x:v>
      </x:c>
      <x:c r="H1004" s="231" t="n">
        <x:v>4</x:v>
      </x:c>
      <x:c r="I1004" s="231" t="str">
        <x:v>4 — Major</x:v>
      </x:c>
      <x:c r="J1004" s="231" t="str">
        <x:v>High</x:v>
      </x:c>
      <x:c r="K1004" s="231" t="str">
        <x:v>Rare</x:v>
      </x:c>
      <x:c r="L1004" s="231" t="str">
        <x:v>No</x:v>
      </x:c>
      <x:c r="M1004" s="231" t="str">
        <x:v>14th–15th centuries | Latin Christianity</x:v>
      </x:c>
      <x:c r="N1004" s="231" t="str">
        <x:v>Council of Constance; Council of Basel; Papal Authority</x:v>
      </x:c>
      <x:c r="O1004" s="231" t="str">
        <x:v>Idea</x:v>
      </x:c>
      <x:c r="P1004" s="231"/>
      <x:c r="Q1004" s="231" t="str">
        <x:v>Merged during full duplicate/art-collision consolidation; supporting content moved into the surviving card's information box.</x:v>
      </x:c>
      <x:c r="R1004" s="231" t="str">
        <x:v>https://en.wikisource.org/wiki/1911_Encyclop%C3%A6dia_Britannica/Schism</x:v>
      </x:c>
      <x:c r="S1004" s="231" t="str">
        <x:v>CM-012 Western Schism</x:v>
      </x:c>
      <x:c r="T1004" s="231" t="str">
        <x:v>Merged into CM-012 Western Schism. The retired card was close enough in concept, setting, object, ritual, or likely composition that keeping both would risk duplicate-feeling artwork.</x:v>
      </x:c>
      <x:c r="U1004" s="205"/>
    </x:row>
    <x:row r="1005" s="202" customFormat="1" ht="25.5" customHeight="1">
      <x:c r="A1005" s="231" t="str">
        <x:v>Controversies &amp; Movements</x:v>
      </x:c>
      <x:c r="B1005" s="231" t="str">
        <x:v>CM-022</x:v>
      </x:c>
      <x:c r="C1005" s="231" t="str">
        <x:v>Lutheran Reformation</x:v>
      </x:c>
      <x:c r="D1005" s="231" t="str">
        <x:v>Church History</x:v>
      </x:c>
      <x:c r="E1005" s="231" t="str">
        <x:v>Controversies &amp; Movements — Christian History</x:v>
      </x:c>
      <x:c r="F1005" s="231" t="str">
        <x:v>Reform Movement</x:v>
      </x:c>
      <x:c r="G1005" s="231" t="str">
        <x:v>Reform centered on Luther and allied territories emphasized justification by faith, evangelical preaching, vernacular Scripture, and reformed worship.</x:v>
      </x:c>
      <x:c r="H1005" s="231" t="n">
        <x:v>5</x:v>
      </x:c>
      <x:c r="I1005" s="231" t="str">
        <x:v>5 — Foundational</x:v>
      </x:c>
      <x:c r="J1005" s="231" t="str">
        <x:v>Exceptional</x:v>
      </x:c>
      <x:c r="K1005" s="231" t="str">
        <x:v>Extraordinary</x:v>
      </x:c>
      <x:c r="L1005" s="231" t="str">
        <x:v>Maybe</x:v>
      </x:c>
      <x:c r="M1005" s="231" t="str">
        <x:v>16th century | Lutheran / Protestant</x:v>
      </x:c>
      <x:c r="N1005" s="231" t="str">
        <x:v>Martin Luther; Augsburg Confession; Justification; German Reformation</x:v>
      </x:c>
      <x:c r="O1005" s="231" t="str">
        <x:v>Idea</x:v>
      </x:c>
      <x:c r="P1005" s="231"/>
      <x:c r="Q1005" s="231" t="str">
        <x:v>Merged during full duplicate/art-collision consolidation; supporting content moved into the surviving card's information box.</x:v>
      </x:c>
      <x:c r="R1005" s="231" t="str">
        <x:v>https://en.wikisource.org/wiki/1911_Encyclop%C3%A6dia_Britannica/Reformation%2C_The</x:v>
      </x:c>
      <x:c r="S1005" s="231" t="str">
        <x:v>CM-014 Protestant Reformation</x:v>
      </x:c>
      <x:c r="T1005" s="231" t="str">
        <x:v>Merged into CM-014 Protestant Reformation. The retired card was close enough in concept, setting, object, ritual, or likely composition that keeping both would risk duplicate-feeling artwork.</x:v>
      </x:c>
      <x:c r="U1005" s="205"/>
    </x:row>
    <x:row r="1006" s="202" customFormat="1" ht="38.25" customHeight="1">
      <x:c r="A1006" s="231" t="str">
        <x:v>Controversies &amp; Movements</x:v>
      </x:c>
      <x:c r="B1006" s="231" t="str">
        <x:v>CM-023</x:v>
      </x:c>
      <x:c r="C1006" s="231" t="str">
        <x:v>Reformed Reformation</x:v>
      </x:c>
      <x:c r="D1006" s="231" t="str">
        <x:v>Church History</x:v>
      </x:c>
      <x:c r="E1006" s="231" t="str">
        <x:v>Controversies &amp; Movements — Christian History</x:v>
      </x:c>
      <x:c r="F1006" s="231" t="str">
        <x:v>Reform Movement</x:v>
      </x:c>
      <x:c r="G1006" s="231" t="str">
        <x:v>Swiss and Reformed churches developed distinctive approaches to worship, covenant, discipline, sacraments, and God's sovereignty.</x:v>
      </x:c>
      <x:c r="H1006" s="231" t="n">
        <x:v>4</x:v>
      </x:c>
      <x:c r="I1006" s="231" t="str">
        <x:v>4 — Major</x:v>
      </x:c>
      <x:c r="J1006" s="231" t="str">
        <x:v>Exceptional</x:v>
      </x:c>
      <x:c r="K1006" s="231" t="str">
        <x:v>Rare</x:v>
      </x:c>
      <x:c r="L1006" s="231" t="str">
        <x:v>Maybe</x:v>
      </x:c>
      <x:c r="M1006" s="231" t="str">
        <x:v>16th century | Reformed / Protestant</x:v>
      </x:c>
      <x:c r="N1006" s="231" t="str">
        <x:v>Zwingli; Calvin; Geneva; Reformed Confessions</x:v>
      </x:c>
      <x:c r="O1006" s="231" t="str">
        <x:v>Idea</x:v>
      </x:c>
      <x:c r="P1006" s="231"/>
      <x:c r="Q1006" s="231" t="str">
        <x:v>Merged during full duplicate/art-collision consolidation; supporting content moved into the surviving card's information box.</x:v>
      </x:c>
      <x:c r="R1006" s="231" t="str">
        <x:v>https://en.wikisource.org/wiki/1911_Encyclop%C3%A6dia_Britannica/Reformation%2C_The</x:v>
      </x:c>
      <x:c r="S1006" s="231" t="str">
        <x:v>CM-014 Protestant Reformation</x:v>
      </x:c>
      <x:c r="T1006" s="231" t="str">
        <x:v>Merged into CM-014 Protestant Reformation. The retired card was close enough in concept, setting, object, ritual, or likely composition that keeping both would risk duplicate-feeling artwork.</x:v>
      </x:c>
      <x:c r="U1006" s="205"/>
    </x:row>
    <x:row r="1007" s="202" customFormat="1" ht="38.25" customHeight="1">
      <x:c r="A1007" s="231" t="str">
        <x:v>Controversies &amp; Movements</x:v>
      </x:c>
      <x:c r="B1007" s="231" t="str">
        <x:v>CM-024</x:v>
      </x:c>
      <x:c r="C1007" s="231" t="str">
        <x:v>Radical Reformation</x:v>
      </x:c>
      <x:c r="D1007" s="231" t="str">
        <x:v>Church History</x:v>
      </x:c>
      <x:c r="E1007" s="231" t="str">
        <x:v>Controversies &amp; Movements — Christian History</x:v>
      </x:c>
      <x:c r="F1007" s="231" t="str">
        <x:v>Reform Movement</x:v>
      </x:c>
      <x:c r="G1007" s="231" t="str">
        <x:v>A diverse cluster of movements pushed beyond magisterial Protestant reform on baptism, church–state relations, discipleship, and restoration of the early Church.</x:v>
      </x:c>
      <x:c r="H1007" s="231" t="n">
        <x:v>4</x:v>
      </x:c>
      <x:c r="I1007" s="231" t="str">
        <x:v>4 — Major</x:v>
      </x:c>
      <x:c r="J1007" s="231" t="str">
        <x:v>Exceptional</x:v>
      </x:c>
      <x:c r="K1007" s="231" t="str">
        <x:v>Rare</x:v>
      </x:c>
      <x:c r="L1007" s="231" t="str">
        <x:v>Maybe</x:v>
      </x:c>
      <x:c r="M1007" s="231" t="str">
        <x:v>16th century | Radical Protestant</x:v>
      </x:c>
      <x:c r="N1007" s="231" t="str">
        <x:v>Anabaptists; Spiritualists; Adult Baptism; Religious Liberty</x:v>
      </x:c>
      <x:c r="O1007" s="231" t="str">
        <x:v>Idea</x:v>
      </x:c>
      <x:c r="P1007" s="231" t="str">
        <x:v>This is an umbrella label for diverse groups rather than one unified movement.</x:v>
      </x:c>
      <x:c r="Q1007" s="231" t="str">
        <x:v>Merged during full duplicate/art-collision consolidation; supporting content moved into the surviving card's information box.</x:v>
      </x:c>
      <x:c r="R1007" s="231" t="str">
        <x:v>https://en.wikisource.org/wiki/1911_Encyclop%C3%A6dia_Britannica/Reformation%2C_The</x:v>
      </x:c>
      <x:c r="S1007" s="231" t="str">
        <x:v>CM-015 Anabaptist Movement</x:v>
      </x:c>
      <x:c r="T1007" s="231" t="str">
        <x:v>Merged into CM-015 Anabaptist Movement. The retired card was close enough in concept, setting, object, ritual, or likely composition that keeping both would risk duplicate-feeling artwork.</x:v>
      </x:c>
      <x:c r="U1007" s="205"/>
    </x:row>
    <x:row r="1008" s="202" customFormat="1" ht="25.5" customHeight="1">
      <x:c r="A1008" s="231" t="str">
        <x:v>Controversies &amp; Movements</x:v>
      </x:c>
      <x:c r="B1008" s="231" t="str">
        <x:v>CM-033</x:v>
      </x:c>
      <x:c r="C1008" s="231" t="str">
        <x:v>Methodist Movement</x:v>
      </x:c>
      <x:c r="D1008" s="231" t="str">
        <x:v>Church History</x:v>
      </x:c>
      <x:c r="E1008" s="231" t="str">
        <x:v>Controversies &amp; Movements — Christian History</x:v>
      </x:c>
      <x:c r="F1008" s="231" t="str">
        <x:v>Renewal Movement</x:v>
      </x:c>
      <x:c r="G1008" s="231" t="str">
        <x:v>The Wesleyan revival organized societies around preaching, disciplined discipleship, small groups, and the pursuit of holiness before developing into worldwide Methodist churches.</x:v>
      </x:c>
      <x:c r="H1008" s="231" t="n">
        <x:v>5</x:v>
      </x:c>
      <x:c r="I1008" s="231" t="str">
        <x:v>5 — Foundational</x:v>
      </x:c>
      <x:c r="J1008" s="231" t="str">
        <x:v>Exceptional</x:v>
      </x:c>
      <x:c r="K1008" s="231" t="str">
        <x:v>Extraordinary</x:v>
      </x:c>
      <x:c r="L1008" s="231" t="str">
        <x:v>Maybe</x:v>
      </x:c>
      <x:c r="M1008" s="231" t="str">
        <x:v>18th century onward | Wesleyan / Methodist</x:v>
      </x:c>
      <x:c r="N1008" s="231" t="str">
        <x:v>John Wesley; Sanctification; Class Meetings; Evangelical Revival</x:v>
      </x:c>
      <x:c r="O1008" s="231" t="str">
        <x:v>Idea</x:v>
      </x:c>
      <x:c r="P1008" s="231"/>
      <x:c r="Q1008" s="231" t="str">
        <x:v>Merged during full duplicate/art-collision consolidation; supporting content moved into the surviving card's information box.</x:v>
      </x:c>
      <x:c r="R1008" s="231" t="str">
        <x:v>https://en.wikisource.org/wiki/1911_Encyclop%C3%A6dia_Britannica/Methodism</x:v>
      </x:c>
      <x:c r="S1008" s="231" t="str">
        <x:v>TH-019 John Wesley</x:v>
      </x:c>
      <x:c r="T1008" s="231" t="str">
        <x:v>Merged into TH-019 John Wesley. The retired card was close enough in concept, setting, object, ritual, or likely composition that keeping both would risk duplicate-feeling artwork.</x:v>
      </x:c>
      <x:c r="U1008" s="205"/>
    </x:row>
    <x:row r="1009" s="202" customFormat="1" ht="25.5" customHeight="1">
      <x:c r="A1009" s="231" t="str">
        <x:v>Controversies &amp; Movements</x:v>
      </x:c>
      <x:c r="B1009" s="231" t="str">
        <x:v>CM-046</x:v>
      </x:c>
      <x:c r="C1009" s="231" t="str">
        <x:v>Charismatic Renewal</x:v>
      </x:c>
      <x:c r="D1009" s="231" t="str">
        <x:v>Church History</x:v>
      </x:c>
      <x:c r="E1009" s="231" t="str">
        <x:v>Controversies &amp; Movements — Christian History</x:v>
      </x:c>
      <x:c r="F1009" s="231" t="str">
        <x:v>Renewal Movement</x:v>
      </x:c>
      <x:c r="G1009" s="231" t="str">
        <x:v>Pentecostal-style spiritual gifts and renewal spread within Anglican, Lutheran, Reformed, Catholic, Orthodox, and other established churches.</x:v>
      </x:c>
      <x:c r="H1009" s="231" t="n">
        <x:v>4</x:v>
      </x:c>
      <x:c r="I1009" s="231" t="str">
        <x:v>4 — Major</x:v>
      </x:c>
      <x:c r="J1009" s="231" t="str">
        <x:v>Exceptional</x:v>
      </x:c>
      <x:c r="K1009" s="231" t="str">
        <x:v>Rare</x:v>
      </x:c>
      <x:c r="L1009" s="231" t="str">
        <x:v>Maybe</x:v>
      </x:c>
      <x:c r="M1009" s="231" t="str">
        <x:v>1960s onward | Cross-denominational Christianity</x:v>
      </x:c>
      <x:c r="N1009" s="231" t="str">
        <x:v>Pentecostalism; Spiritual Gifts; Catholic Charismatic Renewal; Vineyard</x:v>
      </x:c>
      <x:c r="O1009" s="231" t="str">
        <x:v>Idea</x:v>
      </x:c>
      <x:c r="P1009" s="231"/>
      <x:c r="Q1009" s="231" t="str">
        <x:v>Merged during full duplicate/art-collision consolidation; supporting content moved into the surviving card's information box.</x:v>
      </x:c>
      <x:c r="R1009" s="231" t="str">
        <x:v>https://academic.oup.com/book/3131/chapter-abstract/143967527</x:v>
      </x:c>
      <x:c r="S1009" s="231" t="str">
        <x:v>CHE-003 Azusa Street Revival</x:v>
      </x:c>
      <x:c r="T1009" s="231" t="str">
        <x:v>Merged into CM-033 Pentecostal Movement. The retired card was close enough in concept, setting, object, ritual, or likely composition that keeping both would risk duplicate-feeling artwork. Current content destination resolved in v6; original path retained in Repair Log.</x:v>
      </x:c>
      <x:c r="U1009" s="205"/>
    </x:row>
    <x:row r="1010" s="202" customFormat="1" ht="38.25" customHeight="1">
      <x:c r="A1010" s="231" t="str">
        <x:v>Theologians</x:v>
      </x:c>
      <x:c r="B1010" s="231" t="str">
        <x:v>TH-007</x:v>
      </x:c>
      <x:c r="C1010" s="231" t="str">
        <x:v>Gregory of Nazianzus</x:v>
      </x:c>
      <x:c r="D1010" s="231" t="str">
        <x:v>Church History</x:v>
      </x:c>
      <x:c r="E1010" s="231" t="str">
        <x:v>Theologians — Christian History</x:v>
      </x:c>
      <x:c r="F1010" s="231" t="str">
        <x:v>Church Father / Theologian</x:v>
      </x:c>
      <x:c r="G1010" s="231" t="str">
        <x:v>Cappadocian theologian celebrated for precise Trinitarian language and the theological orations that helped consolidate Nicene teaching.</x:v>
      </x:c>
      <x:c r="H1010" s="231" t="n">
        <x:v>4</x:v>
      </x:c>
      <x:c r="I1010" s="231" t="str">
        <x:v>4 — Major</x:v>
      </x:c>
      <x:c r="J1010" s="231" t="str">
        <x:v>Exceptional</x:v>
      </x:c>
      <x:c r="K1010" s="231" t="str">
        <x:v>Extraordinary</x:v>
      </x:c>
      <x:c r="L1010" s="231" t="str">
        <x:v>Maybe</x:v>
      </x:c>
      <x:c r="M1010" s="231" t="str">
        <x:v>c. AD 329–390 | Cappadocia and Constantinople | Eastern Christianity; broadly received</x:v>
      </x:c>
      <x:c r="N1010" s="231" t="str">
        <x:v>Cappadocian Fathers; Trinity; Constantinople I; Theological Orations</x:v>
      </x:c>
      <x:c r="O1010" s="231" t="str">
        <x:v>Idea</x:v>
      </x:c>
      <x:c r="P1010" s="231"/>
      <x:c r="Q1010" s="231" t="str">
        <x:v>Merged during full duplicate/art-collision consolidation; supporting content moved into the surviving card's information box.</x:v>
      </x:c>
      <x:c r="R1010" s="231" t="str">
        <x:v>https://www.britannica.com/biography/Saint-Gregory-of-Nazianzus</x:v>
      </x:c>
      <x:c r="S1010" s="231" t="str">
        <x:v>TH-006 The Cappadocian Fathers</x:v>
      </x:c>
      <x:c r="T1010" s="231" t="str">
        <x:v>Merged into TH-006 The Cappadocian Fathers. The retired card was close enough in concept, setting, object, ritual, or likely composition that keeping both would risk duplicate-feeling artwork.</x:v>
      </x:c>
      <x:c r="U1010" s="205"/>
    </x:row>
    <x:row r="1011" s="202" customFormat="1" ht="38.25" customHeight="1">
      <x:c r="A1011" s="231" t="str">
        <x:v>Theologians</x:v>
      </x:c>
      <x:c r="B1011" s="231" t="str">
        <x:v>TH-008</x:v>
      </x:c>
      <x:c r="C1011" s="231" t="str">
        <x:v>Gregory of Nyssa</x:v>
      </x:c>
      <x:c r="D1011" s="231" t="str">
        <x:v>Church History</x:v>
      </x:c>
      <x:c r="E1011" s="231" t="str">
        <x:v>Theologians — Christian History</x:v>
      </x:c>
      <x:c r="F1011" s="231" t="str">
        <x:v>Church Father / Theologian</x:v>
      </x:c>
      <x:c r="G1011" s="231" t="str">
        <x:v>Cappadocian theologian whose work ranges across Trinity, creation, spiritual growth, biblical interpretation, and the Christian life.</x:v>
      </x:c>
      <x:c r="H1011" s="231" t="n">
        <x:v>4</x:v>
      </x:c>
      <x:c r="I1011" s="231" t="str">
        <x:v>4 — Major</x:v>
      </x:c>
      <x:c r="J1011" s="231" t="str">
        <x:v>Exceptional</x:v>
      </x:c>
      <x:c r="K1011" s="231" t="str">
        <x:v>Rare</x:v>
      </x:c>
      <x:c r="L1011" s="231" t="str">
        <x:v>Maybe</x:v>
      </x:c>
      <x:c r="M1011" s="231" t="str">
        <x:v>c. AD 335–395 | Cappadocia | Eastern Christianity; broadly received</x:v>
      </x:c>
      <x:c r="N1011" s="231" t="str">
        <x:v>Cappadocian Fathers; Basil the Great; Trinity; Spiritual Theology</x:v>
      </x:c>
      <x:c r="O1011" s="231" t="str">
        <x:v>Idea</x:v>
      </x:c>
      <x:c r="P1011" s="231"/>
      <x:c r="Q1011" s="231" t="str">
        <x:v>Merged during full duplicate/art-collision consolidation; supporting content moved into the surviving card's information box.</x:v>
      </x:c>
      <x:c r="R1011" s="231" t="str">
        <x:v>https://en.wikisource.org/wiki/1911_Encyclop%C3%A6dia_Britannica/Gregory%2C_St%2C_of_Nyssa</x:v>
      </x:c>
      <x:c r="S1011" s="231" t="str">
        <x:v>TH-006 The Cappadocian Fathers</x:v>
      </x:c>
      <x:c r="T1011" s="231" t="str">
        <x:v>Merged into TH-006 The Cappadocian Fathers. The retired card was close enough in concept, setting, object, ritual, or likely composition that keeping both would risk duplicate-feeling artwork.</x:v>
      </x:c>
      <x:c r="U1011" s="205"/>
    </x:row>
    <x:row r="1012" s="202" customFormat="1" ht="38.25" customHeight="1">
      <x:c r="A1012" s="231" t="str">
        <x:v>Traditions &amp; Practices</x:v>
      </x:c>
      <x:c r="B1012" s="231" t="str">
        <x:v>TP-003</x:v>
      </x:c>
      <x:c r="C1012" s="231" t="str">
        <x:v>Processions</x:v>
      </x:c>
      <x:c r="D1012" s="231" t="str">
        <x:v>Christian Practice</x:v>
      </x:c>
      <x:c r="E1012" s="231" t="str">
        <x:v>Traditions &amp; Practices — Christian Life</x:v>
      </x:c>
      <x:c r="F1012" s="231" t="str">
        <x:v>Liturgical Practice</x:v>
      </x:c>
      <x:c r="G1012" s="231" t="str">
        <x:v>Ordered movement with prayer, song, crosses, icons, candles, or sacramental elements marks feasts and public worship in many traditions.</x:v>
      </x:c>
      <x:c r="H1012" s="231" t="n">
        <x:v>3</x:v>
      </x:c>
      <x:c r="I1012" s="231" t="str">
        <x:v>3 — Significant</x:v>
      </x:c>
      <x:c r="J1012" s="231" t="str">
        <x:v>Exceptional</x:v>
      </x:c>
      <x:c r="K1012" s="231" t="str">
        <x:v>Uncommon</x:v>
      </x:c>
      <x:c r="L1012" s="231" t="str">
        <x:v>No</x:v>
      </x:c>
      <x:c r="M1012" s="231" t="str">
        <x:v>Ancient Church onward | Liturgical Christian traditions</x:v>
      </x:c>
      <x:c r="N1012" s="231" t="str">
        <x:v>Palm Sunday; Eucharistic Procession; Icons</x:v>
      </x:c>
      <x:c r="O1012" s="231" t="str">
        <x:v>Idea</x:v>
      </x:c>
      <x:c r="P1012" s="231"/>
      <x:c r="Q1012" s="231" t="str">
        <x:v>Merged during full duplicate/art-collision consolidation; supporting content moved into the surviving card's information box.</x:v>
      </x:c>
      <x:c r="R1012" s="231" t="str">
        <x:v>https://www.vatican.va/content/catechism/en/part_two/section_two/chapter_four/article_1.html</x:v>
      </x:c>
      <x:c r="S1012" s="231" t="str">
        <x:v>TP-012 Corpus Christi Eucharistic Procession</x:v>
      </x:c>
      <x:c r="T1012" s="231" t="str">
        <x:v>Merged into TP-012 Corpus Christi Eucharistic Procession. The retired card was close enough in concept, setting, object, ritual, or likely composition that keeping both would risk duplicate-feeling artwork.</x:v>
      </x:c>
      <x:c r="U1012" s="205"/>
    </x:row>
    <x:row r="1013" s="202" customFormat="1" ht="38.25" customHeight="1">
      <x:c r="A1013" s="231" t="str">
        <x:v>Traditions &amp; Practices</x:v>
      </x:c>
      <x:c r="B1013" s="231" t="str">
        <x:v>TP-016</x:v>
      </x:c>
      <x:c r="C1013" s="231" t="str">
        <x:v>Benediction of the Blessed Sacrament</x:v>
      </x:c>
      <x:c r="D1013" s="231" t="str">
        <x:v>Christian Practice</x:v>
      </x:c>
      <x:c r="E1013" s="231" t="str">
        <x:v>Traditions &amp; Practices — Christian Life</x:v>
      </x:c>
      <x:c r="F1013" s="231" t="str">
        <x:v>Eucharistic Devotion</x:v>
      </x:c>
      <x:c r="G1013" s="231" t="str">
        <x:v>A Catholic service of Eucharistic exposition, hymns, prayer, blessing, and repose.</x:v>
      </x:c>
      <x:c r="H1013" s="231" t="n">
        <x:v>3</x:v>
      </x:c>
      <x:c r="I1013" s="231" t="str">
        <x:v>3 — Significant</x:v>
      </x:c>
      <x:c r="J1013" s="231" t="str">
        <x:v>Exceptional</x:v>
      </x:c>
      <x:c r="K1013" s="231" t="str">
        <x:v>Uncommon</x:v>
      </x:c>
      <x:c r="L1013" s="231" t="str">
        <x:v>No</x:v>
      </x:c>
      <x:c r="M1013" s="231" t="str">
        <x:v>Late medieval / modern Catholic practice | Roman Catholic</x:v>
      </x:c>
      <x:c r="N1013" s="231" t="str">
        <x:v>Eucharistic Adoration; Monstrance; Eucharist</x:v>
      </x:c>
      <x:c r="O1013" s="231" t="str">
        <x:v>Idea</x:v>
      </x:c>
      <x:c r="P1013" s="231"/>
      <x:c r="Q1013" s="231" t="str">
        <x:v>Merged during full duplicate/art-collision consolidation; supporting content moved into the surviving card's information box.</x:v>
      </x:c>
      <x:c r="R1013" s="231" t="str">
        <x:v>https://www.vatican.va/archive/compendium_ccc/documents/archive_2005_compendium-ccc_en.html</x:v>
      </x:c>
      <x:c r="S1013" s="231" t="str">
        <x:v>TP-008 Eucharistic Adoration</x:v>
      </x:c>
      <x:c r="T1013" s="231" t="str">
        <x:v>Merged into TP-008 Eucharistic Adoration. The retired card was close enough in concept, setting, object, ritual, or likely composition that keeping both would risk duplicate-feeling artwork.</x:v>
      </x:c>
      <x:c r="U1013" s="205"/>
    </x:row>
    <x:row r="1014" s="202" customFormat="1" ht="25.5" customHeight="1">
      <x:c r="A1014" s="231" t="str">
        <x:v>Traditions &amp; Practices</x:v>
      </x:c>
      <x:c r="B1014" s="231" t="str">
        <x:v>TP-035</x:v>
      </x:c>
      <x:c r="C1014" s="231" t="str">
        <x:v>Holy Unction Service</x:v>
      </x:c>
      <x:c r="D1014" s="231" t="str">
        <x:v>Christian Practice</x:v>
      </x:c>
      <x:c r="E1014" s="231" t="str">
        <x:v>Traditions &amp; Practices — Christian Life</x:v>
      </x:c>
      <x:c r="F1014" s="231" t="str">
        <x:v>Sacramental Practice</x:v>
      </x:c>
      <x:c r="G1014" s="231" t="str">
        <x:v>Orthodox Holy Unction gathers the Church to pray for healing and forgiveness while anointing the sick with blessed oil.</x:v>
      </x:c>
      <x:c r="H1014" s="231" t="n">
        <x:v>4</x:v>
      </x:c>
      <x:c r="I1014" s="231" t="str">
        <x:v>4 — Major</x:v>
      </x:c>
      <x:c r="J1014" s="231" t="str">
        <x:v>Exceptional</x:v>
      </x:c>
      <x:c r="K1014" s="231" t="str">
        <x:v>Rare</x:v>
      </x:c>
      <x:c r="L1014" s="231" t="str">
        <x:v>Maybe</x:v>
      </x:c>
      <x:c r="M1014" s="231" t="str">
        <x:v>Ancient Church onward | Eastern Orthodox</x:v>
      </x:c>
      <x:c r="N1014" s="231" t="str">
        <x:v>James 5; Healing; Oil; Holy Week</x:v>
      </x:c>
      <x:c r="O1014" s="231" t="str">
        <x:v>Idea</x:v>
      </x:c>
      <x:c r="P1014" s="231"/>
      <x:c r="Q1014" s="231" t="str">
        <x:v>Merged during full duplicate/art-collision consolidation; supporting content moved into the surviving card's information box.</x:v>
      </x:c>
      <x:c r="R1014" s="231" t="str">
        <x:v>https://www.oca.org/orthodoxy/the-orthodox-faith/worship/the-sacraments/holy-unction</x:v>
      </x:c>
      <x:c r="S1014" s="231" t="str">
        <x:v>TP-016 Anointing of the Sick / Holy Unction</x:v>
      </x:c>
      <x:c r="T1014" s="231" t="str">
        <x:v>Merged into TP-016 Anointing of the Sick / Holy Unction. The retired card was close enough in concept, setting, object, ritual, or likely composition that keeping both would risk duplicate-feeling artwork.</x:v>
      </x:c>
      <x:c r="U1014" s="205"/>
    </x:row>
    <x:row r="1015" s="202" customFormat="1" ht="38.25" customHeight="1">
      <x:c r="A1015" s="231" t="str">
        <x:v>Traditions &amp; Practices</x:v>
      </x:c>
      <x:c r="B1015" s="231" t="str">
        <x:v>TP-027</x:v>
      </x:c>
      <x:c r="C1015" s="231" t="str">
        <x:v>The Jesus Prayer</x:v>
      </x:c>
      <x:c r="D1015" s="231" t="str">
        <x:v>Christian Practice</x:v>
      </x:c>
      <x:c r="E1015" s="231" t="str">
        <x:v>Traditions &amp; Practices — Christian Life</x:v>
      </x:c>
      <x:c r="F1015" s="231" t="str">
        <x:v>Contemplative Prayer</x:v>
      </x:c>
      <x:c r="G1015" s="231" t="str">
        <x:v>The repeated invocation of Jesus' name is used as a disciplined prayer of repentance, attention, and remembrance of God.</x:v>
      </x:c>
      <x:c r="H1015" s="231" t="n">
        <x:v>5</x:v>
      </x:c>
      <x:c r="I1015" s="231" t="str">
        <x:v>5 — Foundational</x:v>
      </x:c>
      <x:c r="J1015" s="231" t="str">
        <x:v>Exceptional</x:v>
      </x:c>
      <x:c r="K1015" s="231" t="str">
        <x:v>Extraordinary</x:v>
      </x:c>
      <x:c r="L1015" s="231" t="str">
        <x:v>Yes</x:v>
      </x:c>
      <x:c r="M1015" s="231" t="str">
        <x:v>Ancient monastic roots onward | Eastern Orthodox; wider Christian adoption</x:v>
      </x:c>
      <x:c r="N1015" s="231" t="str">
        <x:v>Hesychasm; Prayer Rope; Heart Prayer</x:v>
      </x:c>
      <x:c r="O1015" s="231" t="str">
        <x:v>Idea</x:v>
      </x:c>
      <x:c r="P1015" s="231"/>
      <x:c r="Q1015" s="231" t="str">
        <x:v>Merged during full duplicate/art-collision consolidation; supporting content moved into the surviving card's information box.</x:v>
      </x:c>
      <x:c r="R1015" s="231" t="str">
        <x:v>https://www.oca.org/orthodoxy/the-orthodox-faith/spirituality/prayer-fasting-and-almsgiving/the-jesus-prayer</x:v>
      </x:c>
      <x:c r="S1015" s="231" t="str">
        <x:v>TP-018 The Jesus Prayer &amp; Prayer Rope</x:v>
      </x:c>
      <x:c r="T1015" s="231" t="str">
        <x:v>Merged into TP-018 The Jesus Prayer &amp; Prayer Rope. The retired card was close enough in concept, setting, object, ritual, or likely composition that keeping both would risk duplicate-feeling artwork.</x:v>
      </x:c>
      <x:c r="U1015" s="205"/>
    </x:row>
    <x:row r="1016" s="202" customFormat="1" ht="38.25" customHeight="1">
      <x:c r="A1016" s="231" t="str">
        <x:v>Traditions &amp; Practices</x:v>
      </x:c>
      <x:c r="B1016" s="231" t="str">
        <x:v>TP-030</x:v>
      </x:c>
      <x:c r="C1016" s="231" t="str">
        <x:v>The Icon Corner</x:v>
      </x:c>
      <x:c r="D1016" s="231" t="str">
        <x:v>Christian Practice</x:v>
      </x:c>
      <x:c r="E1016" s="231" t="str">
        <x:v>Traditions &amp; Practices — Christian Life</x:v>
      </x:c>
      <x:c r="F1016" s="231" t="str">
        <x:v>Household Devotion</x:v>
      </x:c>
      <x:c r="G1016" s="231" t="str">
        <x:v>Many Orthodox homes reserve a prayer corner with icons, a cross, candles or lamps, and space for daily prayer.</x:v>
      </x:c>
      <x:c r="H1016" s="231" t="n">
        <x:v>3</x:v>
      </x:c>
      <x:c r="I1016" s="231" t="str">
        <x:v>3 — Significant</x:v>
      </x:c>
      <x:c r="J1016" s="231" t="str">
        <x:v>Exceptional</x:v>
      </x:c>
      <x:c r="K1016" s="231" t="str">
        <x:v>Uncommon</x:v>
      </x:c>
      <x:c r="L1016" s="231" t="str">
        <x:v>No</x:v>
      </x:c>
      <x:c r="M1016" s="231" t="str">
        <x:v>Traditional Orthodox household practice | Eastern Orthodox</x:v>
      </x:c>
      <x:c r="N1016" s="231" t="str">
        <x:v>Icons; Family Prayer; Jesus Prayer</x:v>
      </x:c>
      <x:c r="O1016" s="231" t="str">
        <x:v>Idea</x:v>
      </x:c>
      <x:c r="P1016" s="231"/>
      <x:c r="Q1016" s="231" t="str">
        <x:v>Merged during full duplicate/art-collision consolidation; supporting content moved into the surviving card's information box.</x:v>
      </x:c>
      <x:c r="R1016" s="231" t="str">
        <x:v>https://www.oca.org/orthodoxy/the-orthodox-faith/spirituality/prayer-fasting-and-almsgiving/the-jesus-prayer</x:v>
      </x:c>
      <x:c r="S1016" s="231" t="str">
        <x:v>TP-019 Icon Veneration</x:v>
      </x:c>
      <x:c r="T1016" s="231" t="str">
        <x:v>Merged into TP-019 Icon Veneration. The retired card was close enough in concept, setting, object, ritual, or likely composition that keeping both would risk duplicate-feeling artwork.</x:v>
      </x:c>
      <x:c r="U1016" s="205"/>
    </x:row>
    <x:row r="1017" s="202" customFormat="1" ht="38.25" customHeight="1">
      <x:c r="A1017" s="231" t="str">
        <x:v>Traditions &amp; Practices</x:v>
      </x:c>
      <x:c r="B1017" s="231" t="str">
        <x:v>TP-037</x:v>
      </x:c>
      <x:c r="C1017" s="231" t="str">
        <x:v>Paraklesis</x:v>
      </x:c>
      <x:c r="D1017" s="231" t="str">
        <x:v>Christian Practice</x:v>
      </x:c>
      <x:c r="E1017" s="231" t="str">
        <x:v>Traditions &amp; Practices — Christian Life</x:v>
      </x:c>
      <x:c r="F1017" s="231" t="str">
        <x:v>Supplicatory Service</x:v>
      </x:c>
      <x:c r="G1017" s="231" t="str">
        <x:v>A Paraklesis is a service of supplication, commonly addressed to the Theotokos, with hymns, psalms, Gospel reading, and intercessions.</x:v>
      </x:c>
      <x:c r="H1017" s="231" t="n">
        <x:v>3</x:v>
      </x:c>
      <x:c r="I1017" s="231" t="str">
        <x:v>3 — Significant</x:v>
      </x:c>
      <x:c r="J1017" s="231" t="str">
        <x:v>Exceptional</x:v>
      </x:c>
      <x:c r="K1017" s="231" t="str">
        <x:v>Uncommon</x:v>
      </x:c>
      <x:c r="L1017" s="231" t="str">
        <x:v>Maybe</x:v>
      </x:c>
      <x:c r="M1017" s="231" t="str">
        <x:v>Byzantine tradition onward | Eastern Orthodox</x:v>
      </x:c>
      <x:c r="N1017" s="231" t="str">
        <x:v>Theotokos; Intercession; Hymnody; Prayer</x:v>
      </x:c>
      <x:c r="O1017" s="231" t="str">
        <x:v>Idea</x:v>
      </x:c>
      <x:c r="P1017" s="231"/>
      <x:c r="Q1017" s="231" t="str">
        <x:v>Merged during full duplicate/art-collision consolidation; supporting content moved into the surviving card's information box.</x:v>
      </x:c>
      <x:c r="R1017" s="231" t="str">
        <x:v>https://www.oca.org/orthodoxy/the-orthodox-faith/worship</x:v>
      </x:c>
      <x:c r="S1017" s="231" t="str">
        <x:v>TP-020 Akathist Hymn</x:v>
      </x:c>
      <x:c r="T1017" s="231" t="str">
        <x:v>Merged into TP-020 Akathist Hymn. The retired card was close enough in concept, setting, object, ritual, or likely composition that keeping both would risk duplicate-feeling artwork.</x:v>
      </x:c>
      <x:c r="U1017" s="205"/>
    </x:row>
    <x:row r="1018" s="202" customFormat="1" ht="38.25" customHeight="1">
      <x:c r="A1018" s="231" t="str">
        <x:v>Traditions &amp; Practices</x:v>
      </x:c>
      <x:c r="B1018" s="231" t="str">
        <x:v>TP-026</x:v>
      </x:c>
      <x:c r="C1018" s="231" t="str">
        <x:v>All-Night Vigil</x:v>
      </x:c>
      <x:c r="D1018" s="231" t="str">
        <x:v>Christian Practice</x:v>
      </x:c>
      <x:c r="E1018" s="231" t="str">
        <x:v>Traditions &amp; Practices — Christian Life</x:v>
      </x:c>
      <x:c r="F1018" s="231" t="str">
        <x:v>Liturgical Practice</x:v>
      </x:c>
      <x:c r="G1018" s="231" t="str">
        <x:v>On major feasts and Sundays in some Orthodox traditions, Vespers and Matins are joined into an extended vigil service.</x:v>
      </x:c>
      <x:c r="H1018" s="231" t="n">
        <x:v>3</x:v>
      </x:c>
      <x:c r="I1018" s="231" t="str">
        <x:v>3 — Significant</x:v>
      </x:c>
      <x:c r="J1018" s="231" t="str">
        <x:v>Exceptional</x:v>
      </x:c>
      <x:c r="K1018" s="231" t="str">
        <x:v>Uncommon</x:v>
      </x:c>
      <x:c r="L1018" s="231" t="str">
        <x:v>No</x:v>
      </x:c>
      <x:c r="M1018" s="231" t="str">
        <x:v>Byzantine tradition | Eastern Orthodox</x:v>
      </x:c>
      <x:c r="N1018" s="231" t="str">
        <x:v>Great Vespers; Matins; Feast Days</x:v>
      </x:c>
      <x:c r="O1018" s="231" t="str">
        <x:v>Idea</x:v>
      </x:c>
      <x:c r="P1018" s="231"/>
      <x:c r="Q1018" s="231" t="str">
        <x:v>Merged during full duplicate/art-collision consolidation; supporting content moved into the surviving card's information box.</x:v>
      </x:c>
      <x:c r="R1018" s="231" t="str">
        <x:v>https://www.oca.org/orthodoxy/the-orthodox-faith/worship/the-daily-cycles-of-prayer/matins</x:v>
      </x:c>
      <x:c r="S1018" s="231" t="str">
        <x:v>TP-022 Paschal Midnight Service</x:v>
      </x:c>
      <x:c r="T1018" s="231" t="str">
        <x:v>Merged into TP-022 Paschal Midnight Service. The retired card was close enough in concept, setting, object, ritual, or likely composition that keeping both would risk duplicate-feeling artwork.</x:v>
      </x:c>
      <x:c r="U1018" s="205"/>
    </x:row>
    <x:row r="1019" s="202" customFormat="1" ht="38.25" customHeight="1">
      <x:c r="A1019" s="231" t="str">
        <x:v>Traditions &amp; Practices</x:v>
      </x:c>
      <x:c r="B1019" s="231" t="str">
        <x:v>TP-040</x:v>
      </x:c>
      <x:c r="C1019" s="231" t="str">
        <x:v>Great Canon of St. Andrew</x:v>
      </x:c>
      <x:c r="D1019" s="231" t="str">
        <x:v>Christian Practice</x:v>
      </x:c>
      <x:c r="E1019" s="231" t="str">
        <x:v>Traditions &amp; Practices — Christian Life</x:v>
      </x:c>
      <x:c r="F1019" s="231" t="str">
        <x:v>Lenten Prayer</x:v>
      </x:c>
      <x:c r="G1019" s="231" t="str">
        <x:v>A lengthy penitential canon sung during Great Lent uses biblical figures and stories as mirrors for repentance.</x:v>
      </x:c>
      <x:c r="H1019" s="231" t="n">
        <x:v>3</x:v>
      </x:c>
      <x:c r="I1019" s="231" t="str">
        <x:v>3 — Significant</x:v>
      </x:c>
      <x:c r="J1019" s="231" t="str">
        <x:v>Exceptional</x:v>
      </x:c>
      <x:c r="K1019" s="231" t="str">
        <x:v>Uncommon</x:v>
      </x:c>
      <x:c r="L1019" s="231" t="str">
        <x:v>Maybe</x:v>
      </x:c>
      <x:c r="M1019" s="231" t="str">
        <x:v>Byzantine tradition onward | Eastern Orthodox</x:v>
      </x:c>
      <x:c r="N1019" s="231" t="str">
        <x:v>Great Lent; Repentance; Biblical Stories; St. Andrew of Crete</x:v>
      </x:c>
      <x:c r="O1019" s="231" t="str">
        <x:v>Idea</x:v>
      </x:c>
      <x:c r="P1019" s="231"/>
      <x:c r="Q1019" s="231" t="str">
        <x:v>Merged during full duplicate/art-collision consolidation; supporting content moved into the surviving card's information box.</x:v>
      </x:c>
      <x:c r="R1019" s="231" t="str">
        <x:v>https://www.oca.org/orthodoxy/the-orthodox-faith/worship</x:v>
      </x:c>
      <x:c r="S1019" s="231" t="str">
        <x:v>TP-026 Forgiveness Vespers</x:v>
      </x:c>
      <x:c r="T1019" s="231" t="str">
        <x:v>Merged into TP-026 Forgiveness Vespers. The retired card was close enough in concept, setting, object, ritual, or likely composition that keeping both would risk duplicate-feeling artwork.</x:v>
      </x:c>
      <x:c r="U1019" s="205"/>
    </x:row>
    <x:row r="1020" s="202" customFormat="1" ht="38.25" customHeight="1">
      <x:c r="A1020" s="231" t="str">
        <x:v>Biblical Items</x:v>
      </x:c>
      <x:c r="B1020" s="231" t="str">
        <x:v>BI-004</x:v>
      </x:c>
      <x:c r="C1020" s="231" t="str">
        <x:v>Jacob's Pillar at Bethel</x:v>
      </x:c>
      <x:c r="D1020" s="231" t="str">
        <x:v>Scripture</x:v>
      </x:c>
      <x:c r="E1020" s="231" t="str">
        <x:v>Biblical Items — Shared Canon</x:v>
      </x:c>
      <x:c r="F1020" s="231" t="str">
        <x:v>Stone / Memorial</x:v>
      </x:c>
      <x:c r="G1020" s="231" t="str">
        <x:v>Memorializes Jacob's encounter with God at Bethel and his vow after the stairway dream.</x:v>
      </x:c>
      <x:c r="H1020" s="231" t="n">
        <x:v>3</x:v>
      </x:c>
      <x:c r="I1020" s="231" t="str">
        <x:v>3 — Significant</x:v>
      </x:c>
      <x:c r="J1020" s="231" t="str">
        <x:v>Exceptional</x:v>
      </x:c>
      <x:c r="K1020" s="231" t="str">
        <x:v>Uncommon</x:v>
      </x:c>
      <x:c r="L1020" s="231" t="str">
        <x:v>Maybe</x:v>
      </x:c>
      <x:c r="M1020" s="231" t="str">
        <x:v>Genesis 28:18–22; 35:14–15 | Patriarchal period | Shared canon</x:v>
      </x:c>
      <x:c r="N1020" s="231" t="str">
        <x:v>Jacob; Bethel; Jacob's Dream</x:v>
      </x:c>
      <x:c r="O1020" s="231" t="str">
        <x:v>Idea</x:v>
      </x:c>
      <x:c r="P1020" s="231"/>
      <x:c r="Q1020" s="231" t="str">
        <x:v>Merged during full duplicate/art-collision consolidation; supporting content moved into the surviving card's information box.</x:v>
      </x:c>
      <x:c r="R1020" s="231"/>
      <x:c r="S1020" s="231" t="str">
        <x:v>PDV-031 Jacob's Dream at Bethel</x:v>
      </x:c>
      <x:c r="T1020" s="231" t="str">
        <x:v>Merged into PDV-031 Jacob's Dream at Bethel. The retired card was close enough in concept, setting, object, ritual, or likely composition that keeping both would risk duplicate-feeling artwork.</x:v>
      </x:c>
      <x:c r="U1020" s="205"/>
    </x:row>
    <x:row r="1021" s="202" customFormat="1" ht="38.25" customHeight="1">
      <x:c r="A1021" s="231" t="str">
        <x:v>Biblical People</x:v>
      </x:c>
      <x:c r="B1021" s="231" t="str">
        <x:v>BP-008</x:v>
      </x:c>
      <x:c r="C1021" s="231" t="str">
        <x:v>Eve</x:v>
      </x:c>
      <x:c r="D1021" s="231" t="str">
        <x:v>Scripture</x:v>
      </x:c>
      <x:c r="E1021" s="231" t="str">
        <x:v>Biblical People — Shared Canon</x:v>
      </x:c>
      <x:c r="F1021" s="231" t="str">
        <x:v>Person</x:v>
      </x:c>
      <x:c r="G1021" s="231" t="str">
        <x:v>First woman in Genesis; foundational for creation, marriage, fall, and human origins.</x:v>
      </x:c>
      <x:c r="H1021" s="231" t="n">
        <x:v>5</x:v>
      </x:c>
      <x:c r="I1021" s="231" t="str">
        <x:v>5 — Foundational</x:v>
      </x:c>
      <x:c r="J1021" s="231" t="str">
        <x:v>High</x:v>
      </x:c>
      <x:c r="K1021" s="231" t="str">
        <x:v>Rare</x:v>
      </x:c>
      <x:c r="L1021" s="231" t="str">
        <x:v>Maybe</x:v>
      </x:c>
      <x:c r="M1021" s="231" t="str">
        <x:v>Genesis 2–4 | Primeval history | Shared canon</x:v>
      </x:c>
      <x:c r="N1021" s="231" t="str">
        <x:v>Adam; Cain; Abel; Seth; Creation; Fall</x:v>
      </x:c>
      <x:c r="O1021" s="231" t="str">
        <x:v>Idea</x:v>
      </x:c>
      <x:c r="P1021" s="231"/>
      <x:c r="Q1021" s="231" t="str">
        <x:v>Merged during full duplicate/art-collision consolidation; supporting content moved into the surviving card's information box.</x:v>
      </x:c>
      <x:c r="R1021" s="231"/>
      <x:c r="S1021" s="231" t="str">
        <x:v>BP-007 Adam and Eve</x:v>
      </x:c>
      <x:c r="T1021" s="231" t="str">
        <x:v>Merged into BP-007 Adam and Eve. The retired card was close enough in concept, setting, object, ritual, or likely composition that keeping both would risk duplicate-feeling artwork.</x:v>
      </x:c>
      <x:c r="U1021" s="205"/>
    </x:row>
    <x:row r="1022" s="202" customFormat="1" ht="38.25" customHeight="1">
      <x:c r="A1022" s="231" t="str">
        <x:v>Biblical People</x:v>
      </x:c>
      <x:c r="B1022" s="231" t="str">
        <x:v>BP-051</x:v>
      </x:c>
      <x:c r="C1022" s="231" t="str">
        <x:v>Abel</x:v>
      </x:c>
      <x:c r="D1022" s="231" t="str">
        <x:v>Scripture</x:v>
      </x:c>
      <x:c r="E1022" s="231" t="str">
        <x:v>Biblical People — Shared Canon</x:v>
      </x:c>
      <x:c r="F1022" s="231" t="str">
        <x:v>Person</x:v>
      </x:c>
      <x:c r="G1022" s="231" t="str">
        <x:v>Son of Adam and Eve murdered by Cain; later remembered as righteous and faithful.</x:v>
      </x:c>
      <x:c r="H1022" s="231" t="n">
        <x:v>3</x:v>
      </x:c>
      <x:c r="I1022" s="231" t="str">
        <x:v>3 — Significant</x:v>
      </x:c>
      <x:c r="J1022" s="231" t="str">
        <x:v>Medium</x:v>
      </x:c>
      <x:c r="K1022" s="231" t="str">
        <x:v>Uncommon</x:v>
      </x:c>
      <x:c r="L1022" s="231" t="str">
        <x:v>No</x:v>
      </x:c>
      <x:c r="M1022" s="231" t="str">
        <x:v>Genesis 4; Hebrews 11; 1 John 3 | Primeval history | Shared canon</x:v>
      </x:c>
      <x:c r="N1022" s="231" t="str">
        <x:v>Adam; Eve; Cain</x:v>
      </x:c>
      <x:c r="O1022" s="231" t="str">
        <x:v>Idea</x:v>
      </x:c>
      <x:c r="P1022" s="231"/>
      <x:c r="Q1022" s="231" t="str">
        <x:v>Merged during full duplicate/art-collision consolidation; supporting content moved into the surviving card's information box.</x:v>
      </x:c>
      <x:c r="R1022" s="231"/>
      <x:c r="S1022" s="231" t="str">
        <x:v>BP-048 Cain and Abel</x:v>
      </x:c>
      <x:c r="T1022" s="231" t="str">
        <x:v>Merged into BP-048 Cain and Abel. The retired card was close enough in concept, setting, object, ritual, or likely composition that keeping both would risk duplicate-feeling artwork.</x:v>
      </x:c>
      <x:c r="U1022" s="205"/>
    </x:row>
    <x:row r="1023" s="202" customFormat="1" ht="38.25" customHeight="1">
      <x:c r="A1023" s="231" t="str">
        <x:v>Biblical People</x:v>
      </x:c>
      <x:c r="B1023" s="231" t="str">
        <x:v>BP-059</x:v>
      </x:c>
      <x:c r="C1023" s="231" t="str">
        <x:v>Rachel</x:v>
      </x:c>
      <x:c r="D1023" s="231" t="str">
        <x:v>Scripture</x:v>
      </x:c>
      <x:c r="E1023" s="231" t="str">
        <x:v>Biblical People — Shared Canon</x:v>
      </x:c>
      <x:c r="F1023" s="231" t="str">
        <x:v>Person</x:v>
      </x:c>
      <x:c r="G1023" s="231" t="str">
        <x:v>Beloved wife of Jacob and mother of Joseph and Benjamin.</x:v>
      </x:c>
      <x:c r="H1023" s="231" t="n">
        <x:v>3</x:v>
      </x:c>
      <x:c r="I1023" s="231" t="str">
        <x:v>3 — Significant</x:v>
      </x:c>
      <x:c r="J1023" s="231" t="str">
        <x:v>Medium</x:v>
      </x:c>
      <x:c r="K1023" s="231" t="str">
        <x:v>Uncommon</x:v>
      </x:c>
      <x:c r="L1023" s="231" t="str">
        <x:v>No</x:v>
      </x:c>
      <x:c r="M1023" s="231" t="str">
        <x:v>Genesis 29–35 | Patriarchal period | Shared canon</x:v>
      </x:c>
      <x:c r="N1023" s="231" t="str">
        <x:v>Jacob; Leah; Joseph; Benjamin</x:v>
      </x:c>
      <x:c r="O1023" s="231" t="str">
        <x:v>Idea</x:v>
      </x:c>
      <x:c r="P1023" s="231"/>
      <x:c r="Q1023" s="231" t="str">
        <x:v>Merged during full duplicate/art-collision consolidation; supporting content moved into the surviving card's information box.</x:v>
      </x:c>
      <x:c r="R1023" s="231"/>
      <x:c r="S1023" s="231" t="str">
        <x:v>BP-055 Leah and Rachel</x:v>
      </x:c>
      <x:c r="T1023" s="231" t="str">
        <x:v>Merged into BP-055 Leah and Rachel. The retired card was close enough in concept, setting, object, ritual, or likely composition that keeping both would risk duplicate-feeling artwork.</x:v>
      </x:c>
      <x:c r="U1023" s="205"/>
    </x:row>
    <x:row r="1024" s="202" customFormat="1" ht="38.25" customHeight="1">
      <x:c r="A1024" s="231" t="str">
        <x:v>Biblical People</x:v>
      </x:c>
      <x:c r="B1024" s="231" t="str">
        <x:v>BP-040</x:v>
      </x:c>
      <x:c r="C1024" s="231" t="str">
        <x:v>John, Son of Zebedee</x:v>
      </x:c>
      <x:c r="D1024" s="231" t="str">
        <x:v>Scripture</x:v>
      </x:c>
      <x:c r="E1024" s="231" t="str">
        <x:v>Biblical People — Shared Canon</x:v>
      </x:c>
      <x:c r="F1024" s="231" t="str">
        <x:v>Person</x:v>
      </x:c>
      <x:c r="G1024" s="231" t="str">
        <x:v>One of the Twelve and brother of James; prominent disciple traditionally associated with Johannine writings.</x:v>
      </x:c>
      <x:c r="H1024" s="231" t="n">
        <x:v>4</x:v>
      </x:c>
      <x:c r="I1024" s="231" t="str">
        <x:v>4 — Major</x:v>
      </x:c>
      <x:c r="J1024" s="231" t="str">
        <x:v>High</x:v>
      </x:c>
      <x:c r="K1024" s="231" t="str">
        <x:v>Rare</x:v>
      </x:c>
      <x:c r="L1024" s="231" t="str">
        <x:v>Maybe</x:v>
      </x:c>
      <x:c r="M1024" s="231" t="str">
        <x:v>Gospels; Acts; Johannine tradition | Apostolic age | Shared canon</x:v>
      </x:c>
      <x:c r="N1024" s="231" t="str">
        <x:v>James son of Zebedee; Peter; Jesus Christ; Mary</x:v>
      </x:c>
      <x:c r="O1024" s="231" t="str">
        <x:v>Idea</x:v>
      </x:c>
      <x:c r="P1024" s="231" t="str">
        <x:v>Traditional association with Johannine writings should be distinguished from what the texts explicitly state.</x:v>
      </x:c>
      <x:c r="Q1024" s="231" t="str">
        <x:v>Merged during full duplicate/art-collision consolidation; supporting content moved into the surviving card's information box.</x:v>
      </x:c>
      <x:c r="R1024" s="231"/>
      <x:c r="S1024" s="231" t="str">
        <x:v>BP-038 James and John, Sons of Zebedee</x:v>
      </x:c>
      <x:c r="T1024" s="231" t="str">
        <x:v>Merged into BP-038 James and John, Sons of Zebedee. The retired card was close enough in concept, setting, object, ritual, or likely composition that keeping both would risk duplicate-feeling artwork.</x:v>
      </x:c>
      <x:c r="U1024" s="205"/>
    </x:row>
    <x:row r="1025" s="202" customFormat="1" ht="38.25" customHeight="1">
      <x:c r="A1025" s="231" t="str">
        <x:v>Biblical People</x:v>
      </x:c>
      <x:c r="B1025" s="231" t="str">
        <x:v>BP-092</x:v>
      </x:c>
      <x:c r="C1025" s="231" t="str">
        <x:v>Mary of Bethany</x:v>
      </x:c>
      <x:c r="D1025" s="231" t="str">
        <x:v>Scripture</x:v>
      </x:c>
      <x:c r="E1025" s="231" t="str">
        <x:v>Biblical People — Shared Canon</x:v>
      </x:c>
      <x:c r="F1025" s="231" t="str">
        <x:v>Person</x:v>
      </x:c>
      <x:c r="G1025" s="231" t="str">
        <x:v>Sister of Martha and Lazarus; associated with listening at Jesus’ feet and anointing him.</x:v>
      </x:c>
      <x:c r="H1025" s="231" t="n">
        <x:v>3</x:v>
      </x:c>
      <x:c r="I1025" s="231" t="str">
        <x:v>3 — Significant</x:v>
      </x:c>
      <x:c r="J1025" s="231" t="str">
        <x:v>Medium</x:v>
      </x:c>
      <x:c r="K1025" s="231" t="str">
        <x:v>Uncommon</x:v>
      </x:c>
      <x:c r="L1025" s="231" t="str">
        <x:v>No</x:v>
      </x:c>
      <x:c r="M1025" s="231" t="str">
        <x:v>Luke 10; John 11–12 | First century | Shared canon</x:v>
      </x:c>
      <x:c r="N1025" s="231" t="str">
        <x:v>Martha; Lazarus; Jesus Christ</x:v>
      </x:c>
      <x:c r="O1025" s="231" t="str">
        <x:v>Idea</x:v>
      </x:c>
      <x:c r="P1025" s="231"/>
      <x:c r="Q1025" s="231" t="str">
        <x:v>Merged during full duplicate/art-collision consolidation; supporting content moved into the surviving card's information box.</x:v>
      </x:c>
      <x:c r="R1025" s="231"/>
      <x:c r="S1025" s="231" t="str">
        <x:v>BP-085 Mary and Martha of Bethany</x:v>
      </x:c>
      <x:c r="T1025" s="231" t="str">
        <x:v>Merged into BP-085 Mary and Martha of Bethany. The retired card was close enough in concept, setting, object, ritual, or likely composition that keeping both would risk duplicate-feeling artwork.</x:v>
      </x:c>
      <x:c r="U1025" s="205"/>
    </x:row>
    <x:row r="1026" s="202" customFormat="1" ht="38.25" customHeight="1">
      <x:c r="A1026" s="231" t="str">
        <x:v>Biblical Places</x:v>
      </x:c>
      <x:c r="B1026" s="231" t="str">
        <x:v>BPL-039</x:v>
      </x:c>
      <x:c r="C1026" s="231" t="str">
        <x:v>The City of David</x:v>
      </x:c>
      <x:c r="D1026" s="231" t="str">
        <x:v>Scripture</x:v>
      </x:c>
      <x:c r="E1026" s="231" t="str">
        <x:v>Biblical Places — Shared Canon</x:v>
      </x:c>
      <x:c r="F1026" s="231" t="str">
        <x:v>Place</x:v>
      </x:c>
      <x:c r="G1026" s="231" t="str">
        <x:v>Fortified core of ancient Jerusalem captured by David and developed as his royal capital.</x:v>
      </x:c>
      <x:c r="H1026" s="231" t="n">
        <x:v>4</x:v>
      </x:c>
      <x:c r="I1026" s="231" t="str">
        <x:v>4 — Major</x:v>
      </x:c>
      <x:c r="J1026" s="231" t="str">
        <x:v>Exceptional</x:v>
      </x:c>
      <x:c r="K1026" s="231" t="str">
        <x:v>Rare</x:v>
      </x:c>
      <x:c r="L1026" s="231" t="str">
        <x:v>Maybe</x:v>
      </x:c>
      <x:c r="M1026" s="231" t="str">
        <x:v>2 Samuel 5:6–10; 1 Chronicles 11 | United monarchy | Shared canon</x:v>
      </x:c>
      <x:c r="N1026" s="231" t="str">
        <x:v>David; Jerusalem; Zion</x:v>
      </x:c>
      <x:c r="O1026" s="231" t="str">
        <x:v>Idea</x:v>
      </x:c>
      <x:c r="P1026" s="231"/>
      <x:c r="Q1026" s="231" t="str">
        <x:v>Merged during full duplicate/art-collision consolidation; supporting content moved into the surviving card's information box.</x:v>
      </x:c>
      <x:c r="R1026" s="231"/>
      <x:c r="S1026" s="231" t="str">
        <x:v>BPL-036 Jerusalem</x:v>
      </x:c>
      <x:c r="T1026" s="231" t="str">
        <x:v>Merged into BPL-036 Jerusalem. The retired card was close enough in concept, setting, object, ritual, or likely composition that keeping both would risk duplicate-feeling artwork.</x:v>
      </x:c>
      <x:c r="U1026" s="205"/>
    </x:row>
    <x:row r="1027" s="202" customFormat="1" ht="25.5" customHeight="1">
      <x:c r="A1027" s="231" t="str">
        <x:v>Biblical Places</x:v>
      </x:c>
      <x:c r="B1027" s="231" t="str">
        <x:v>BPL-040</x:v>
      </x:c>
      <x:c r="C1027" s="231" t="str">
        <x:v>Mount Zion</x:v>
      </x:c>
      <x:c r="D1027" s="231" t="str">
        <x:v>Scripture</x:v>
      </x:c>
      <x:c r="E1027" s="231" t="str">
        <x:v>Biblical Places — Shared Canon</x:v>
      </x:c>
      <x:c r="F1027" s="231" t="str">
        <x:v>Place</x:v>
      </x:c>
      <x:c r="G1027" s="231" t="str">
        <x:v>Biblical name associated with David's city and later with temple/Jerusalem theology and eschatological hope.</x:v>
      </x:c>
      <x:c r="H1027" s="231" t="n">
        <x:v>5</x:v>
      </x:c>
      <x:c r="I1027" s="231" t="str">
        <x:v>5 — Foundational</x:v>
      </x:c>
      <x:c r="J1027" s="231" t="str">
        <x:v>Exceptional</x:v>
      </x:c>
      <x:c r="K1027" s="231" t="str">
        <x:v>Extraordinary</x:v>
      </x:c>
      <x:c r="L1027" s="231" t="str">
        <x:v>Yes</x:v>
      </x:c>
      <x:c r="M1027" s="231" t="str">
        <x:v>2 Samuel 5:7; Psalms; Isaiah 2; Hebrews 12:22 | Multiple periods | Shared canon</x:v>
      </x:c>
      <x:c r="N1027" s="231" t="str">
        <x:v>Jerusalem; David; Temple; New Jerusalem</x:v>
      </x:c>
      <x:c r="O1027" s="231" t="str">
        <x:v>Idea</x:v>
      </x:c>
      <x:c r="P1027" s="231"/>
      <x:c r="Q1027" s="231" t="str">
        <x:v>Merged during full duplicate/art-collision consolidation; supporting content moved into the surviving card's information box.</x:v>
      </x:c>
      <x:c r="R1027" s="231"/>
      <x:c r="S1027" s="231" t="str">
        <x:v>BPL-036 Jerusalem</x:v>
      </x:c>
      <x:c r="T1027" s="231" t="str">
        <x:v>Merged into BPL-036 Jerusalem. The retired card was close enough in concept, setting, object, ritual, or likely composition that keeping both would risk duplicate-feeling artwork.</x:v>
      </x:c>
      <x:c r="U1027" s="205"/>
    </x:row>
    <x:row r="1028" s="202" customFormat="1" ht="38.25" customHeight="1">
      <x:c r="A1028" s="231" t="str">
        <x:v>Biblical Items</x:v>
      </x:c>
      <x:c r="B1028" s="231" t="str">
        <x:v>BI-010</x:v>
      </x:c>
      <x:c r="C1028" s="231" t="str">
        <x:v>Tablets of the Covenant</x:v>
      </x:c>
      <x:c r="D1028" s="231" t="str">
        <x:v>Scripture</x:v>
      </x:c>
      <x:c r="E1028" s="231" t="str">
        <x:v>Biblical Items — Shared Canon</x:v>
      </x:c>
      <x:c r="F1028" s="231" t="str">
        <x:v>Sacred Text / Stone</x:v>
      </x:c>
      <x:c r="G1028" s="231" t="str">
        <x:v>The stone tablets bearing the covenant commandments given at Sinai are a central material sign of the Mosaic covenant.</x:v>
      </x:c>
      <x:c r="H1028" s="231" t="n">
        <x:v>5</x:v>
      </x:c>
      <x:c r="I1028" s="231" t="str">
        <x:v>5 — Foundational</x:v>
      </x:c>
      <x:c r="J1028" s="231" t="str">
        <x:v>Exceptional</x:v>
      </x:c>
      <x:c r="K1028" s="231" t="str">
        <x:v>Extraordinary</x:v>
      </x:c>
      <x:c r="L1028" s="231" t="str">
        <x:v>Yes</x:v>
      </x:c>
      <x:c r="M1028" s="231" t="str">
        <x:v>Exodus 24:12; 31:18; 34:1–4 | Sinai / wilderness | Shared canon</x:v>
      </x:c>
      <x:c r="N1028" s="231" t="str">
        <x:v>Moses; Ten Commandments; Mount Sinai</x:v>
      </x:c>
      <x:c r="O1028" s="231" t="str">
        <x:v>Idea</x:v>
      </x:c>
      <x:c r="P1028" s="231"/>
      <x:c r="Q1028" s="231" t="str">
        <x:v>Merged during full duplicate/art-collision consolidation; supporting content moved into the surviving card's information box.</x:v>
      </x:c>
      <x:c r="R1028" s="231"/>
      <x:c r="S1028" s="231" t="str">
        <x:v>BE-015 The Ten Commandments at Mount Sinai</x:v>
      </x:c>
      <x:c r="T1028" s="231" t="str">
        <x:v>Merged into BE-015 The Ten Commandments. The retired card was close enough in concept, setting, object, ritual, or likely composition that keeping both would risk duplicate-feeling artwork. Current content destination resolved in v6; original path retained in Repair Log.</x:v>
      </x:c>
      <x:c r="U1028" s="205"/>
    </x:row>
    <x:row r="1029" s="202" customFormat="1" ht="38.25" customHeight="1">
      <x:c r="A1029" s="231" t="str">
        <x:v>Biblical Items</x:v>
      </x:c>
      <x:c r="B1029" s="231" t="str">
        <x:v>BI-049</x:v>
      </x:c>
      <x:c r="C1029" s="231" t="str">
        <x:v>Sennacherib's Threatening Letter</x:v>
      </x:c>
      <x:c r="D1029" s="231" t="str">
        <x:v>Scripture</x:v>
      </x:c>
      <x:c r="E1029" s="231" t="str">
        <x:v>Biblical Items — Shared Canon</x:v>
      </x:c>
      <x:c r="F1029" s="231" t="str">
        <x:v>Document</x:v>
      </x:c>
      <x:c r="G1029" s="231" t="str">
        <x:v>The Assyrian king's written threat is spread before the Lord by Hezekiah during Jerusalem's crisis.</x:v>
      </x:c>
      <x:c r="H1029" s="231" t="n">
        <x:v>4</x:v>
      </x:c>
      <x:c r="I1029" s="231" t="str">
        <x:v>4 — Major</x:v>
      </x:c>
      <x:c r="J1029" s="231" t="str">
        <x:v>High</x:v>
      </x:c>
      <x:c r="K1029" s="231" t="str">
        <x:v>Rare</x:v>
      </x:c>
      <x:c r="L1029" s="231" t="str">
        <x:v>Yes</x:v>
      </x:c>
      <x:c r="M1029" s="231" t="str">
        <x:v>2 Kings 19:14–19; Isaiah 37:14–20 | Divided monarchy | Shared canon</x:v>
      </x:c>
      <x:c r="N1029" s="231" t="str">
        <x:v>Hezekiah; Isaiah; Sennacherib; Jerusalem</x:v>
      </x:c>
      <x:c r="O1029" s="231" t="str">
        <x:v>Idea</x:v>
      </x:c>
      <x:c r="P1029" s="231"/>
      <x:c r="Q1029" s="231" t="str">
        <x:v>Merged during full duplicate/art-collision consolidation; supporting content moved into the surviving card's information box.</x:v>
      </x:c>
      <x:c r="R1029" s="231"/>
      <x:c r="S1029" s="231" t="str">
        <x:v>BE-032 Sennacherib Besieges Jerusalem</x:v>
      </x:c>
      <x:c r="T1029" s="231" t="str">
        <x:v>Merged into BE-032 Sennacherib Besieges Jerusalem. The retired card was close enough in concept, setting, object, ritual, or likely composition that keeping both would risk duplicate-feeling artwork.</x:v>
      </x:c>
      <x:c r="U1029" s="205"/>
    </x:row>
    <x:row r="1030" s="202" customFormat="1" ht="38.25" customHeight="1">
      <x:c r="A1030" s="231" t="str">
        <x:v>Biblical Items</x:v>
      </x:c>
      <x:c r="B1030" s="231" t="str">
        <x:v>BI-053</x:v>
      </x:c>
      <x:c r="C1030" s="231" t="str">
        <x:v>Jeremiah's Scroll</x:v>
      </x:c>
      <x:c r="D1030" s="231" t="str">
        <x:v>Scripture</x:v>
      </x:c>
      <x:c r="E1030" s="231" t="str">
        <x:v>Biblical Items — Shared Canon</x:v>
      </x:c>
      <x:c r="F1030" s="231" t="str">
        <x:v>Sacred Text / Document</x:v>
      </x:c>
      <x:c r="G1030" s="231" t="str">
        <x:v>Baruch writes Jeremiah's prophecies on a scroll that is publicly read and later destroyed by King Jehoiakim.</x:v>
      </x:c>
      <x:c r="H1030" s="231" t="n">
        <x:v>4</x:v>
      </x:c>
      <x:c r="I1030" s="231" t="str">
        <x:v>4 — Major</x:v>
      </x:c>
      <x:c r="J1030" s="231" t="str">
        <x:v>Exceptional</x:v>
      </x:c>
      <x:c r="K1030" s="231" t="str">
        <x:v>Rare</x:v>
      </x:c>
      <x:c r="L1030" s="231" t="str">
        <x:v>Yes</x:v>
      </x:c>
      <x:c r="M1030" s="231" t="str">
        <x:v>Jeremiah 36 | Late monarchy | Shared canon</x:v>
      </x:c>
      <x:c r="N1030" s="231" t="str">
        <x:v>Jeremiah; Baruch; Jehoiakim</x:v>
      </x:c>
      <x:c r="O1030" s="231" t="str">
        <x:v>Idea</x:v>
      </x:c>
      <x:c r="P1030" s="231"/>
      <x:c r="Q1030" s="231" t="str">
        <x:v>Merged during full duplicate/art-collision consolidation; supporting content moved into the surviving card's information box.</x:v>
      </x:c>
      <x:c r="R1030" s="231"/>
      <x:c r="S1030" s="231" t="str">
        <x:v>BP-016 Jeremiah</x:v>
      </x:c>
      <x:c r="T1030" s="231" t="str">
        <x:v>Merged into BP-016 Jeremiah. The retired card was close enough in concept, setting, object, ritual, or likely composition that keeping both would risk duplicate-feeling artwork.</x:v>
      </x:c>
      <x:c r="U1030" s="205"/>
    </x:row>
    <x:row r="1031" s="202" customFormat="1" ht="38.25" customHeight="1">
      <x:c r="A1031" s="231" t="str">
        <x:v>Biblical Items</x:v>
      </x:c>
      <x:c r="B1031" s="231" t="str">
        <x:v>BI-064</x:v>
      </x:c>
      <x:c r="C1031" s="231" t="str">
        <x:v>Ezra's Torah Scroll</x:v>
      </x:c>
      <x:c r="D1031" s="231" t="str">
        <x:v>Scripture</x:v>
      </x:c>
      <x:c r="E1031" s="231" t="str">
        <x:v>Biblical Items — Shared Canon</x:v>
      </x:c>
      <x:c r="F1031" s="231" t="str">
        <x:v>Sacred Text</x:v>
      </x:c>
      <x:c r="G1031" s="231" t="str">
        <x:v>Ezra publicly reads the law to the returned community, making the scroll a central object of post-exilic renewal.</x:v>
      </x:c>
      <x:c r="H1031" s="231" t="n">
        <x:v>4</x:v>
      </x:c>
      <x:c r="I1031" s="231" t="str">
        <x:v>4 — Major</x:v>
      </x:c>
      <x:c r="J1031" s="231" t="str">
        <x:v>Exceptional</x:v>
      </x:c>
      <x:c r="K1031" s="231" t="str">
        <x:v>Rare</x:v>
      </x:c>
      <x:c r="L1031" s="231" t="str">
        <x:v>Yes</x:v>
      </x:c>
      <x:c r="M1031" s="231" t="str">
        <x:v>Nehemiah 8:1–8 | Post-exilic period | Shared canon</x:v>
      </x:c>
      <x:c r="N1031" s="231" t="str">
        <x:v>Ezra; Nehemiah; Jerusalem</x:v>
      </x:c>
      <x:c r="O1031" s="231" t="str">
        <x:v>Idea</x:v>
      </x:c>
      <x:c r="P1031" s="231"/>
      <x:c r="Q1031" s="231" t="str">
        <x:v>Merged during full duplicate/art-collision consolidation; supporting content moved into the surviving card's information box.</x:v>
      </x:c>
      <x:c r="R1031" s="231"/>
      <x:c r="S1031" s="231" t="str">
        <x:v>BP-036 Ezra</x:v>
      </x:c>
      <x:c r="T1031" s="231" t="str">
        <x:v>Merged into BP-036 Ezra. The retired card was close enough in concept, setting, object, ritual, or likely composition that keeping both would risk duplicate-feeling artwork.</x:v>
      </x:c>
      <x:c r="U1031" s="205"/>
    </x:row>
    <x:row r="1032" s="202" customFormat="1" ht="38.25" customHeight="1">
      <x:c r="A1032" s="231" t="str">
        <x:v>Biblical Items</x:v>
      </x:c>
      <x:c r="B1032" s="231" t="str">
        <x:v>BI-063</x:v>
      </x:c>
      <x:c r="C1032" s="231" t="str">
        <x:v>Haman's Decree</x:v>
      </x:c>
      <x:c r="D1032" s="231" t="str">
        <x:v>Scripture</x:v>
      </x:c>
      <x:c r="E1032" s="231" t="str">
        <x:v>Biblical Items — Shared Canon</x:v>
      </x:c>
      <x:c r="F1032" s="231" t="str">
        <x:v>Document</x:v>
      </x:c>
      <x:c r="G1032" s="231" t="str">
        <x:v>The sealed imperial edict orders destruction of the Jewish population across the Persian Empire.</x:v>
      </x:c>
      <x:c r="H1032" s="231" t="n">
        <x:v>4</x:v>
      </x:c>
      <x:c r="I1032" s="231" t="str">
        <x:v>4 — Major</x:v>
      </x:c>
      <x:c r="J1032" s="231" t="str">
        <x:v>High</x:v>
      </x:c>
      <x:c r="K1032" s="231" t="str">
        <x:v>Rare</x:v>
      </x:c>
      <x:c r="L1032" s="231" t="str">
        <x:v>Yes</x:v>
      </x:c>
      <x:c r="M1032" s="231" t="str">
        <x:v>Esther 3:12–15 | Persian period | Shared canon</x:v>
      </x:c>
      <x:c r="N1032" s="231" t="str">
        <x:v>Haman; Esther; Mordecai; Purim</x:v>
      </x:c>
      <x:c r="O1032" s="231" t="str">
        <x:v>Idea</x:v>
      </x:c>
      <x:c r="P1032" s="231"/>
      <x:c r="Q1032" s="231" t="str">
        <x:v>Merged during full duplicate/art-collision consolidation; supporting content moved into the surviving card's information box.</x:v>
      </x:c>
      <x:c r="R1032" s="231"/>
      <x:c r="S1032" s="231" t="str">
        <x:v>BP-083 Haman</x:v>
      </x:c>
      <x:c r="T1032" s="231" t="str">
        <x:v>Merged into BP-083 Haman. The retired card was close enough in concept, setting, object, ritual, or likely composition that keeping both would risk duplicate-feeling artwork.</x:v>
      </x:c>
      <x:c r="U1032" s="205"/>
    </x:row>
    <x:row r="1033" s="202" customFormat="1" ht="38.25" customHeight="1">
      <x:c r="A1033" s="231" t="str">
        <x:v>Biblical Items</x:v>
      </x:c>
      <x:c r="B1033" s="231" t="str">
        <x:v>BI-088</x:v>
      </x:c>
      <x:c r="C1033" s="231" t="str">
        <x:v>Inscription Above the Cross</x:v>
      </x:c>
      <x:c r="D1033" s="231" t="str">
        <x:v>Scripture</x:v>
      </x:c>
      <x:c r="E1033" s="231" t="str">
        <x:v>Biblical Items — Shared Canon</x:v>
      </x:c>
      <x:c r="F1033" s="231" t="str">
        <x:v>Document / Sign</x:v>
      </x:c>
      <x:c r="G1033" s="231" t="str">
        <x:v>The charge identifying Jesus as King of the Jews is placed above him in multiple languages in John's account.</x:v>
      </x:c>
      <x:c r="H1033" s="231" t="n">
        <x:v>4</x:v>
      </x:c>
      <x:c r="I1033" s="231" t="str">
        <x:v>4 — Major</x:v>
      </x:c>
      <x:c r="J1033" s="231" t="str">
        <x:v>Exceptional</x:v>
      </x:c>
      <x:c r="K1033" s="231" t="str">
        <x:v>Rare</x:v>
      </x:c>
      <x:c r="L1033" s="231" t="str">
        <x:v>Yes</x:v>
      </x:c>
      <x:c r="M1033" s="231" t="str">
        <x:v>Matthew 27:37; Mark 15:26; Luke 23:38; John 19:19–22 | Passion | Shared canon</x:v>
      </x:c>
      <x:c r="N1033" s="231" t="str">
        <x:v>Jesus Christ; Pontius Pilate; Cross of Jesus</x:v>
      </x:c>
      <x:c r="O1033" s="231" t="str">
        <x:v>Idea</x:v>
      </x:c>
      <x:c r="P1033" s="231"/>
      <x:c r="Q1033" s="231" t="str">
        <x:v>Merged during full duplicate/art-collision consolidation; supporting content moved into the surviving card's information box.</x:v>
      </x:c>
      <x:c r="R1033" s="231"/>
      <x:c r="S1033" s="231" t="str">
        <x:v>BI-061 The Cross of Jesus</x:v>
      </x:c>
      <x:c r="T1033" s="231" t="str">
        <x:v>Merged into BI-061 The Cross of Jesus. The retired card was close enough in concept, setting, object, ritual, or likely composition that keeping both would risk duplicate-feeling artwork.</x:v>
      </x:c>
      <x:c r="U1033" s="205"/>
    </x:row>
    <x:row r="1034" s="202" customFormat="1" ht="25.5" customHeight="1">
      <x:c r="A1034" s="231" t="str">
        <x:v>Biblical Items</x:v>
      </x:c>
      <x:c r="B1034" s="231" t="str">
        <x:v>BI-090</x:v>
      </x:c>
      <x:c r="C1034" s="231" t="str">
        <x:v>Burial Spices</x:v>
      </x:c>
      <x:c r="D1034" s="231" t="str">
        <x:v>Scripture</x:v>
      </x:c>
      <x:c r="E1034" s="231" t="str">
        <x:v>Biblical Items — Shared Canon</x:v>
      </x:c>
      <x:c r="F1034" s="231" t="str">
        <x:v>Burial Material</x:v>
      </x:c>
      <x:c r="G1034" s="231" t="str">
        <x:v>Myrrh, aloes, and prepared spices accompany Jesus' burial and the women's later visit to the tomb.</x:v>
      </x:c>
      <x:c r="H1034" s="231" t="n">
        <x:v>4</x:v>
      </x:c>
      <x:c r="I1034" s="231" t="str">
        <x:v>4 — Major</x:v>
      </x:c>
      <x:c r="J1034" s="231" t="str">
        <x:v>Exceptional</x:v>
      </x:c>
      <x:c r="K1034" s="231" t="str">
        <x:v>Rare</x:v>
      </x:c>
      <x:c r="L1034" s="231" t="str">
        <x:v>Yes</x:v>
      </x:c>
      <x:c r="M1034" s="231" t="str">
        <x:v>Luke 23:56; 24:1; John 19:39–40 | Passion / Resurrection | Shared canon</x:v>
      </x:c>
      <x:c r="N1034" s="231" t="str">
        <x:v>Jesus Christ; Nicodemus; Women at the Tomb</x:v>
      </x:c>
      <x:c r="O1034" s="231" t="str">
        <x:v>Idea</x:v>
      </x:c>
      <x:c r="P1034" s="231"/>
      <x:c r="Q1034" s="231" t="str">
        <x:v>Merged during full duplicate/art-collision consolidation; supporting content moved into the surviving card's information box.</x:v>
      </x:c>
      <x:c r="R1034" s="231"/>
      <x:c r="S1034" s="231" t="str">
        <x:v>BE-064 Burial of Jesus</x:v>
      </x:c>
      <x:c r="T1034" s="231" t="str">
        <x:v>Merged into BI-062 Burial Cloth and Spices of Jesus. The retired card was close enough in concept, setting, object, ritual, or likely composition that keeping both would risk duplicate-feeling artwork. Current content destination resolved in v6; original path retained in Repair Log.</x:v>
      </x:c>
      <x:c r="U1034" s="205"/>
    </x:row>
    <x:row r="1035" s="202" customFormat="1" ht="38.25" customHeight="1">
      <x:c r="A1035" s="231" t="str">
        <x:v>Parables, Dreams &amp; Visions</x:v>
      </x:c>
      <x:c r="B1035" s="231" t="str">
        <x:v>PDV-006</x:v>
      </x:c>
      <x:c r="C1035" s="231" t="str">
        <x:v>Parable of the Pearl of Great Price</x:v>
      </x:c>
      <x:c r="D1035" s="231" t="str">
        <x:v>Scripture</x:v>
      </x:c>
      <x:c r="E1035" s="231" t="str">
        <x:v>Parables, Dreams &amp; Visions — Shared Canon</x:v>
      </x:c>
      <x:c r="F1035" s="231" t="str">
        <x:v>Parable</x:v>
      </x:c>
      <x:c r="G1035" s="231" t="str">
        <x:v>A merchant finds one pearl of surpassing value and sells everything to possess it.</x:v>
      </x:c>
      <x:c r="H1035" s="231" t="n">
        <x:v>4</x:v>
      </x:c>
      <x:c r="I1035" s="231" t="str">
        <x:v>4 — Major</x:v>
      </x:c>
      <x:c r="J1035" s="231" t="str">
        <x:v>Exceptional</x:v>
      </x:c>
      <x:c r="K1035" s="231" t="str">
        <x:v>Rare</x:v>
      </x:c>
      <x:c r="L1035" s="231" t="str">
        <x:v>Maybe</x:v>
      </x:c>
      <x:c r="M1035" s="231" t="str">
        <x:v>Matthew 13:45–46 | Shared canon</x:v>
      </x:c>
      <x:c r="N1035" s="231" t="str">
        <x:v>Kingdom of God; Pearl; Treasure</x:v>
      </x:c>
      <x:c r="O1035" s="231" t="str">
        <x:v>Idea</x:v>
      </x:c>
      <x:c r="P1035" s="231"/>
      <x:c r="Q1035" s="231" t="str">
        <x:v>Merged during full duplicate/art-collision consolidation; supporting content moved into the surviving card's information box.</x:v>
      </x:c>
      <x:c r="R1035" s="231"/>
      <x:c r="S1035" s="231" t="str">
        <x:v>PDV-005 Parables of the Hidden Treasure and Pearl of Great Price</x:v>
      </x:c>
      <x:c r="T1035" s="231" t="str">
        <x:v>Merged into PDV-005 Parables of the Hidden Treasure and Pearl of Great Price. The retired card was close enough in concept, setting, object, ritual, or likely composition that keeping both would risk duplicate-feeling artwork.</x:v>
      </x:c>
      <x:c r="U1035" s="205"/>
    </x:row>
    <x:row r="1036" s="202" customFormat="1" ht="38.25" customHeight="1">
      <x:c r="A1036" s="231" t="str">
        <x:v>Biblical Items</x:v>
      </x:c>
      <x:c r="B1036" s="231" t="str">
        <x:v>BI-034</x:v>
      </x:c>
      <x:c r="C1036" s="231" t="str">
        <x:v>Five Smooth Stones</x:v>
      </x:c>
      <x:c r="D1036" s="231" t="str">
        <x:v>Scripture</x:v>
      </x:c>
      <x:c r="E1036" s="231" t="str">
        <x:v>Biblical Items — Shared Canon</x:v>
      </x:c>
      <x:c r="F1036" s="231" t="str">
        <x:v>Weapon / Object</x:v>
      </x:c>
      <x:c r="G1036" s="231" t="str">
        <x:v>David selects five stones from the brook before confronting Goliath; visually inseparable from the famous encounter.</x:v>
      </x:c>
      <x:c r="H1036" s="231" t="n">
        <x:v>4</x:v>
      </x:c>
      <x:c r="I1036" s="231" t="str">
        <x:v>4 — Major</x:v>
      </x:c>
      <x:c r="J1036" s="231" t="str">
        <x:v>Exceptional</x:v>
      </x:c>
      <x:c r="K1036" s="231" t="str">
        <x:v>Rare</x:v>
      </x:c>
      <x:c r="L1036" s="231" t="str">
        <x:v>Yes</x:v>
      </x:c>
      <x:c r="M1036" s="231" t="str">
        <x:v>1 Samuel 17:40 | United monarchy | Shared canon</x:v>
      </x:c>
      <x:c r="N1036" s="231" t="str">
        <x:v>David; Goliath; David's Sling</x:v>
      </x:c>
      <x:c r="O1036" s="231" t="str">
        <x:v>Idea</x:v>
      </x:c>
      <x:c r="P1036" s="231"/>
      <x:c r="Q1036" s="231" t="str">
        <x:v>Merged during full duplicate/art-collision consolidation; supporting content moved into the surviving card's information box.</x:v>
      </x:c>
      <x:c r="R1036" s="231"/>
      <x:c r="S1036" s="231" t="str">
        <x:v>BE-024 David and Goliath</x:v>
      </x:c>
      <x:c r="T1036" s="231" t="str">
        <x:v>Merged into BI-026 David's Sling and Five Smooth Stones. The retired card was close enough in concept, setting, object, ritual, or likely composition that keeping both would risk duplicate-feeling artwork. Current content destination resolved in v6; original path retained in Repair Log.</x:v>
      </x:c>
      <x:c r="U1036" s="205"/>
    </x:row>
    <x:row r="1037" s="202" customFormat="1" ht="38.25" customHeight="1">
      <x:c r="A1037" s="231" t="str">
        <x:v>Biblical Items</x:v>
      </x:c>
      <x:c r="B1037" s="231" t="str">
        <x:v>BI-020</x:v>
      </x:c>
      <x:c r="C1037" s="231" t="str">
        <x:v>Sacred Incense</x:v>
      </x:c>
      <x:c r="D1037" s="231" t="str">
        <x:v>Scripture</x:v>
      </x:c>
      <x:c r="E1037" s="231" t="str">
        <x:v>Biblical Items — Shared Canon</x:v>
      </x:c>
      <x:c r="F1037" s="231" t="str">
        <x:v>Ritual Substance</x:v>
      </x:c>
      <x:c r="G1037" s="231" t="str">
        <x:v>A prescribed aromatic mixture burned before God and reserved for sanctuary use.</x:v>
      </x:c>
      <x:c r="H1037" s="231" t="n">
        <x:v>3</x:v>
      </x:c>
      <x:c r="I1037" s="231" t="str">
        <x:v>3 — Significant</x:v>
      </x:c>
      <x:c r="J1037" s="231" t="str">
        <x:v>Exceptional</x:v>
      </x:c>
      <x:c r="K1037" s="231" t="str">
        <x:v>Uncommon</x:v>
      </x:c>
      <x:c r="L1037" s="231" t="str">
        <x:v>Maybe</x:v>
      </x:c>
      <x:c r="M1037" s="231" t="str">
        <x:v>Exodus 30:34–38 | Exodus / wilderness | Shared canon</x:v>
      </x:c>
      <x:c r="N1037" s="231" t="str">
        <x:v>Altar of Incense; Tabernacle; Priests</x:v>
      </x:c>
      <x:c r="O1037" s="231" t="str">
        <x:v>Idea</x:v>
      </x:c>
      <x:c r="P1037" s="231"/>
      <x:c r="Q1037" s="231" t="str">
        <x:v>Merged during full duplicate/art-collision consolidation; supporting content moved into the surviving card's information box.</x:v>
      </x:c>
      <x:c r="R1037" s="231"/>
      <x:c r="S1037" s="231" t="str">
        <x:v>BI-013 Altar and Incense of the Tabernacle</x:v>
      </x:c>
      <x:c r="T1037" s="231" t="str">
        <x:v>Merged into BI-013 Altar and Incense of the Tabernacle. The retired card was close enough in concept, setting, object, ritual, or likely composition that keeping both would risk duplicate-feeling artwork.</x:v>
      </x:c>
      <x:c r="U1037" s="205"/>
    </x:row>
    <x:row r="1038" s="202" customFormat="1" ht="38.25" customHeight="1">
      <x:c r="A1038" s="231" t="str">
        <x:v>Biblical Items</x:v>
      </x:c>
      <x:c r="B1038" s="231" t="str">
        <x:v>BI-018</x:v>
      </x:c>
      <x:c r="C1038" s="231" t="str">
        <x:v>Breastpiece of Judgment</x:v>
      </x:c>
      <x:c r="D1038" s="231" t="str">
        <x:v>Scripture</x:v>
      </x:c>
      <x:c r="E1038" s="231" t="str">
        <x:v>Biblical Items — Shared Canon</x:v>
      </x:c>
      <x:c r="F1038" s="231" t="str">
        <x:v>Priestly Garment</x:v>
      </x:c>
      <x:c r="G1038" s="231" t="str">
        <x:v>The jeweled breastpiece carries the names of Israel's tribes and houses the Urim and Thummim.</x:v>
      </x:c>
      <x:c r="H1038" s="231" t="n">
        <x:v>4</x:v>
      </x:c>
      <x:c r="I1038" s="231" t="str">
        <x:v>4 — Major</x:v>
      </x:c>
      <x:c r="J1038" s="231" t="str">
        <x:v>Exceptional</x:v>
      </x:c>
      <x:c r="K1038" s="231" t="str">
        <x:v>Rare</x:v>
      </x:c>
      <x:c r="L1038" s="231" t="str">
        <x:v>Yes</x:v>
      </x:c>
      <x:c r="M1038" s="231" t="str">
        <x:v>Exodus 28:15–30; 39:8–21 | Exodus / wilderness | Shared canon</x:v>
      </x:c>
      <x:c r="N1038" s="231" t="str">
        <x:v>Aaron; Ephod; Urim and Thummim</x:v>
      </x:c>
      <x:c r="O1038" s="231" t="str">
        <x:v>Idea</x:v>
      </x:c>
      <x:c r="P1038" s="231"/>
      <x:c r="Q1038" s="231" t="str">
        <x:v>Merged during full duplicate/art-collision consolidation; supporting content moved into the surviving card's information box.</x:v>
      </x:c>
      <x:c r="R1038" s="231"/>
      <x:c r="S1038" s="231" t="str">
        <x:v>BI-014 The High Priest's Ephod and Breastpiece</x:v>
      </x:c>
      <x:c r="T1038" s="231" t="str">
        <x:v>Merged into BI-014 The High Priest's Ephod and Breastpiece. The retired card was close enough in concept, setting, object, ritual, or likely composition that keeping both would risk duplicate-feeling artwork.</x:v>
      </x:c>
      <x:c r="U1038" s="205"/>
    </x:row>
    <x:row r="1039" s="202" customFormat="1" ht="25.5" customHeight="1">
      <x:c r="A1039" s="231" t="str">
        <x:v>Biblical Items</x:v>
      </x:c>
      <x:c r="B1039" s="231" t="str">
        <x:v>BI-019</x:v>
      </x:c>
      <x:c r="C1039" s="231" t="str">
        <x:v>Urim and Thummim</x:v>
      </x:c>
      <x:c r="D1039" s="231" t="str">
        <x:v>Scripture</x:v>
      </x:c>
      <x:c r="E1039" s="231" t="str">
        <x:v>Biblical Items — Shared Canon</x:v>
      </x:c>
      <x:c r="F1039" s="231" t="str">
        <x:v>Sacred Object</x:v>
      </x:c>
      <x:c r="G1039" s="231" t="str">
        <x:v>Mysterious priestly objects associated with seeking divine judgment or guidance in Israel.</x:v>
      </x:c>
      <x:c r="H1039" s="231" t="n">
        <x:v>4</x:v>
      </x:c>
      <x:c r="I1039" s="231" t="str">
        <x:v>4 — Major</x:v>
      </x:c>
      <x:c r="J1039" s="231" t="str">
        <x:v>High</x:v>
      </x:c>
      <x:c r="K1039" s="231" t="str">
        <x:v>Rare</x:v>
      </x:c>
      <x:c r="L1039" s="231" t="str">
        <x:v>Maybe</x:v>
      </x:c>
      <x:c r="M1039" s="231" t="str">
        <x:v>Exodus 28:30; Leviticus 8:8; 1 Samuel 28:6 | Exodus through monarchy | Shared canon</x:v>
      </x:c>
      <x:c r="N1039" s="231" t="str">
        <x:v>High Priest; Breastpiece of Judgment; Saul</x:v>
      </x:c>
      <x:c r="O1039" s="231" t="str">
        <x:v>Idea</x:v>
      </x:c>
      <x:c r="P1039" s="231" t="str">
        <x:v>Their physical form and precise method of use are not described clearly in Scripture; artwork should avoid overclaiming.</x:v>
      </x:c>
      <x:c r="Q1039" s="231" t="str">
        <x:v>Merged during full duplicate/art-collision consolidation; supporting content moved into the surviving card's information box.</x:v>
      </x:c>
      <x:c r="R1039" s="231"/>
      <x:c r="S1039" s="231" t="str">
        <x:v>BI-014 The High Priest's Ephod and Breastpiece</x:v>
      </x:c>
      <x:c r="T1039" s="231" t="str">
        <x:v>Merged into BI-014 The High Priest's Ephod and Breastpiece. The retired card was close enough in concept, setting, object, ritual, or likely composition that keeping both would risk duplicate-feeling artwork.</x:v>
      </x:c>
      <x:c r="U1039" s="205"/>
    </x:row>
    <x:row r="1040" s="202" customFormat="1" ht="38.25" customHeight="1">
      <x:c r="A1040" s="231" t="str">
        <x:v>Biblical Places</x:v>
      </x:c>
      <x:c r="B1040" s="231" t="str">
        <x:v>BPL-004</x:v>
      </x:c>
      <x:c r="C1040" s="231" t="str">
        <x:v>Haran</x:v>
      </x:c>
      <x:c r="D1040" s="231" t="str">
        <x:v>Scripture</x:v>
      </x:c>
      <x:c r="E1040" s="231" t="str">
        <x:v>Biblical Places — Shared Canon</x:v>
      </x:c>
      <x:c r="F1040" s="231" t="str">
        <x:v>Place</x:v>
      </x:c>
      <x:c r="G1040" s="231" t="str">
        <x:v>Major stop in Abraham's family migration and later setting for Jacob's years with Laban.</x:v>
      </x:c>
      <x:c r="H1040" s="231" t="n">
        <x:v>4</x:v>
      </x:c>
      <x:c r="I1040" s="231" t="str">
        <x:v>4 — Major</x:v>
      </x:c>
      <x:c r="J1040" s="231" t="str">
        <x:v>High</x:v>
      </x:c>
      <x:c r="K1040" s="231" t="str">
        <x:v>Rare</x:v>
      </x:c>
      <x:c r="L1040" s="231" t="str">
        <x:v>Maybe</x:v>
      </x:c>
      <x:c r="M1040" s="231" t="str">
        <x:v>Genesis 11:31–12:5; 27–31 | Patriarchal period | Shared canon</x:v>
      </x:c>
      <x:c r="N1040" s="231" t="str">
        <x:v>Abraham; Terah; Jacob; Laban; Rachel; Leah</x:v>
      </x:c>
      <x:c r="O1040" s="231" t="str">
        <x:v>Idea</x:v>
      </x:c>
      <x:c r="P1040" s="231"/>
      <x:c r="Q1040" s="231" t="str">
        <x:v>Cut in the final place-pruning pass to reach a 500-card production catalog. Lower standalone collectible/art impact than the surviving place cards; retained here for future expansion or supporting information.</x:v>
      </x:c>
      <x:c r="R1040" s="231"/>
      <x:c r="S1040" s="231"/>
      <x:c r="T1040" s="231"/>
      <x:c r="U1040" s="205"/>
    </x:row>
    <x:row r="1041" s="202" customFormat="1" ht="38.25" customHeight="1">
      <x:c r="A1041" s="231" t="str">
        <x:v>Biblical Places</x:v>
      </x:c>
      <x:c r="B1041" s="231" t="str">
        <x:v>BPL-010</x:v>
      </x:c>
      <x:c r="C1041" s="231" t="str">
        <x:v>Mamre</x:v>
      </x:c>
      <x:c r="D1041" s="231" t="str">
        <x:v>Scripture</x:v>
      </x:c>
      <x:c r="E1041" s="231" t="str">
        <x:v>Biblical Places — Shared Canon</x:v>
      </x:c>
      <x:c r="F1041" s="231" t="str">
        <x:v>Place</x:v>
      </x:c>
      <x:c r="G1041" s="231" t="str">
        <x:v>Site near Hebron associated with Abraham's encampment and the visit of the three visitors in Genesis 18.</x:v>
      </x:c>
      <x:c r="H1041" s="231" t="n">
        <x:v>3</x:v>
      </x:c>
      <x:c r="I1041" s="231" t="str">
        <x:v>3 — Significant</x:v>
      </x:c>
      <x:c r="J1041" s="231" t="str">
        <x:v>Exceptional</x:v>
      </x:c>
      <x:c r="K1041" s="231" t="str">
        <x:v>Uncommon</x:v>
      </x:c>
      <x:c r="L1041" s="231" t="str">
        <x:v>Maybe</x:v>
      </x:c>
      <x:c r="M1041" s="231" t="str">
        <x:v>Genesis 13:18; 18:1 | Patriarchal period | Shared canon</x:v>
      </x:c>
      <x:c r="N1041" s="231" t="str">
        <x:v>Abraham; Sarah; Hebron; Promise of Isaac</x:v>
      </x:c>
      <x:c r="O1041" s="231" t="str">
        <x:v>Idea</x:v>
      </x:c>
      <x:c r="P1041" s="231"/>
      <x:c r="Q1041" s="231" t="str">
        <x:v>Cut in the final place-pruning pass to reach a 500-card production catalog. Lower standalone collectible/art impact than the surviving place cards; retained here for future expansion or supporting information.</x:v>
      </x:c>
      <x:c r="R1041" s="231"/>
      <x:c r="S1041" s="231"/>
      <x:c r="T1041" s="231"/>
      <x:c r="U1041" s="205"/>
    </x:row>
    <x:row r="1042" s="202" customFormat="1" ht="38.25" customHeight="1">
      <x:c r="A1042" s="231" t="str">
        <x:v>Biblical Places</x:v>
      </x:c>
      <x:c r="B1042" s="231" t="str">
        <x:v>BPL-013</x:v>
      </x:c>
      <x:c r="C1042" s="231" t="str">
        <x:v>Beersheba</x:v>
      </x:c>
      <x:c r="D1042" s="231" t="str">
        <x:v>Scripture</x:v>
      </x:c>
      <x:c r="E1042" s="231" t="str">
        <x:v>Biblical Places — Shared Canon</x:v>
      </x:c>
      <x:c r="F1042" s="231" t="str">
        <x:v>Place</x:v>
      </x:c>
      <x:c r="G1042" s="231" t="str">
        <x:v>Southern patriarchal center associated with Abraham and Isaac, later proverbial as Israel's southern boundary.</x:v>
      </x:c>
      <x:c r="H1042" s="231" t="n">
        <x:v>4</x:v>
      </x:c>
      <x:c r="I1042" s="231" t="str">
        <x:v>4 — Major</x:v>
      </x:c>
      <x:c r="J1042" s="231" t="str">
        <x:v>High</x:v>
      </x:c>
      <x:c r="K1042" s="231" t="str">
        <x:v>Rare</x:v>
      </x:c>
      <x:c r="L1042" s="231" t="str">
        <x:v>Maybe</x:v>
      </x:c>
      <x:c r="M1042" s="231" t="str">
        <x:v>Genesis 21; 26; 1 Samuel 3:20 | Multiple periods | Shared canon</x:v>
      </x:c>
      <x:c r="N1042" s="231" t="str">
        <x:v>Abraham; Isaac; Hagar; Negev</x:v>
      </x:c>
      <x:c r="O1042" s="231" t="str">
        <x:v>Idea</x:v>
      </x:c>
      <x:c r="P1042" s="231"/>
      <x:c r="Q1042" s="231" t="str">
        <x:v>Cut in the final place-pruning pass to reach a 500-card production catalog. Lower standalone collectible/art impact than the surviving place cards; retained here for future expansion or supporting information.</x:v>
      </x:c>
      <x:c r="R1042" s="231"/>
      <x:c r="S1042" s="231"/>
      <x:c r="T1042" s="231"/>
      <x:c r="U1042" s="205"/>
    </x:row>
    <x:row r="1043" s="202" customFormat="1" ht="38.25" customHeight="1">
      <x:c r="A1043" s="231" t="str">
        <x:v>Biblical Places</x:v>
      </x:c>
      <x:c r="B1043" s="231" t="str">
        <x:v>BPL-015</x:v>
      </x:c>
      <x:c r="C1043" s="231" t="str">
        <x:v>Dothan</x:v>
      </x:c>
      <x:c r="D1043" s="231" t="str">
        <x:v>Scripture</x:v>
      </x:c>
      <x:c r="E1043" s="231" t="str">
        <x:v>Biblical Places — Shared Canon</x:v>
      </x:c>
      <x:c r="F1043" s="231" t="str">
        <x:v>Place</x:v>
      </x:c>
      <x:c r="G1043" s="231" t="str">
        <x:v>Site where Joseph's brothers seize him; later associated with Elisha and the unseen heavenly army.</x:v>
      </x:c>
      <x:c r="H1043" s="231" t="n">
        <x:v>3</x:v>
      </x:c>
      <x:c r="I1043" s="231" t="str">
        <x:v>3 — Significant</x:v>
      </x:c>
      <x:c r="J1043" s="231" t="str">
        <x:v>Exceptional</x:v>
      </x:c>
      <x:c r="K1043" s="231" t="str">
        <x:v>Uncommon</x:v>
      </x:c>
      <x:c r="L1043" s="231" t="str">
        <x:v>Maybe</x:v>
      </x:c>
      <x:c r="M1043" s="231" t="str">
        <x:v>Genesis 37:17–28; 2 Kings 6:13–23 | Patriarchal and monarchy | Shared canon</x:v>
      </x:c>
      <x:c r="N1043" s="231" t="str">
        <x:v>Joseph; Brothers of Joseph; Elisha</x:v>
      </x:c>
      <x:c r="O1043" s="231" t="str">
        <x:v>Idea</x:v>
      </x:c>
      <x:c r="P1043" s="231"/>
      <x:c r="Q1043" s="231" t="str">
        <x:v>Cut in the final place-pruning pass to reach a 500-card production catalog. Lower standalone collectible/art impact than the surviving place cards; retained here for future expansion or supporting information.</x:v>
      </x:c>
      <x:c r="R1043" s="231"/>
      <x:c r="S1043" s="231"/>
      <x:c r="T1043" s="231"/>
      <x:c r="U1043" s="205"/>
    </x:row>
    <x:row r="1044" s="202" customFormat="1" ht="38.25" customHeight="1">
      <x:c r="A1044" s="231" t="str">
        <x:v>Biblical Places</x:v>
      </x:c>
      <x:c r="B1044" s="231" t="str">
        <x:v>BPL-016</x:v>
      </x:c>
      <x:c r="C1044" s="231" t="str">
        <x:v>Land of Goshen</x:v>
      </x:c>
      <x:c r="D1044" s="231" t="str">
        <x:v>Scripture</x:v>
      </x:c>
      <x:c r="E1044" s="231" t="str">
        <x:v>Biblical Places — Shared Canon</x:v>
      </x:c>
      <x:c r="F1044" s="231" t="str">
        <x:v>Place</x:v>
      </x:c>
      <x:c r="G1044" s="231" t="str">
        <x:v>Region in Egypt where Jacob's family settles and from which Israel later experiences oppression and exodus.</x:v>
      </x:c>
      <x:c r="H1044" s="231" t="n">
        <x:v>4</x:v>
      </x:c>
      <x:c r="I1044" s="231" t="str">
        <x:v>4 — Major</x:v>
      </x:c>
      <x:c r="J1044" s="231" t="str">
        <x:v>High</x:v>
      </x:c>
      <x:c r="K1044" s="231" t="str">
        <x:v>Rare</x:v>
      </x:c>
      <x:c r="L1044" s="231" t="str">
        <x:v>Maybe</x:v>
      </x:c>
      <x:c r="M1044" s="231" t="str">
        <x:v>Genesis 45–47; Exodus 8–9 | Patriarchal and Exodus periods | Shared canon</x:v>
      </x:c>
      <x:c r="N1044" s="231" t="str">
        <x:v>Joseph; Jacob; Israelites in Egypt; Exodus</x:v>
      </x:c>
      <x:c r="O1044" s="231" t="str">
        <x:v>Idea</x:v>
      </x:c>
      <x:c r="P1044" s="231"/>
      <x:c r="Q1044" s="231" t="str">
        <x:v>Cut in the final place-pruning pass to reach a 500-card production catalog. Lower standalone collectible/art impact than the surviving place cards; retained here for future expansion or supporting information.</x:v>
      </x:c>
      <x:c r="R1044" s="231"/>
      <x:c r="S1044" s="231"/>
      <x:c r="T1044" s="231"/>
      <x:c r="U1044" s="205"/>
    </x:row>
    <x:row r="1045" s="202" customFormat="1" ht="38.25" customHeight="1">
      <x:c r="A1045" s="231" t="str">
        <x:v>Biblical Places</x:v>
      </x:c>
      <x:c r="B1045" s="231" t="str">
        <x:v>BPL-018</x:v>
      </x:c>
      <x:c r="C1045" s="231" t="str">
        <x:v>Rephidim</x:v>
      </x:c>
      <x:c r="D1045" s="231" t="str">
        <x:v>Scripture</x:v>
      </x:c>
      <x:c r="E1045" s="231" t="str">
        <x:v>Biblical Places — Shared Canon</x:v>
      </x:c>
      <x:c r="F1045" s="231" t="str">
        <x:v>Place</x:v>
      </x:c>
      <x:c r="G1045" s="231" t="str">
        <x:v>Wilderness site of water from the rock and Israel's battle with Amalek.</x:v>
      </x:c>
      <x:c r="H1045" s="231" t="n">
        <x:v>4</x:v>
      </x:c>
      <x:c r="I1045" s="231" t="str">
        <x:v>4 — Major</x:v>
      </x:c>
      <x:c r="J1045" s="231" t="str">
        <x:v>Exceptional</x:v>
      </x:c>
      <x:c r="K1045" s="231" t="str">
        <x:v>Rare</x:v>
      </x:c>
      <x:c r="L1045" s="231" t="str">
        <x:v>Maybe</x:v>
      </x:c>
      <x:c r="M1045" s="231" t="str">
        <x:v>Exodus 17 | Wilderness period | Shared canon</x:v>
      </x:c>
      <x:c r="N1045" s="231" t="str">
        <x:v>Moses; Joshua; Amalek; Water from the Rock</x:v>
      </x:c>
      <x:c r="O1045" s="231" t="str">
        <x:v>Idea</x:v>
      </x:c>
      <x:c r="P1045" s="231"/>
      <x:c r="Q1045" s="231" t="str">
        <x:v>Cut in the final place-pruning pass to reach a 500-card production catalog. Lower standalone collectible/art impact than the surviving place cards; retained here for future expansion or supporting information.</x:v>
      </x:c>
      <x:c r="R1045" s="231"/>
      <x:c r="S1045" s="231"/>
      <x:c r="T1045" s="231"/>
      <x:c r="U1045" s="205"/>
    </x:row>
    <x:row r="1046" s="202" customFormat="1" ht="38.25" customHeight="1">
      <x:c r="A1046" s="231" t="str">
        <x:v>Biblical Places</x:v>
      </x:c>
      <x:c r="B1046" s="231" t="str">
        <x:v>BPL-019</x:v>
      </x:c>
      <x:c r="C1046" s="231" t="str">
        <x:v>Kadesh-barnea</x:v>
      </x:c>
      <x:c r="D1046" s="231" t="str">
        <x:v>Scripture</x:v>
      </x:c>
      <x:c r="E1046" s="231" t="str">
        <x:v>Biblical Places — Shared Canon</x:v>
      </x:c>
      <x:c r="F1046" s="231" t="str">
        <x:v>Place</x:v>
      </x:c>
      <x:c r="G1046" s="231" t="str">
        <x:v>Critical wilderness base connected with the spies, Israel's refusal to enter Canaan, and later wilderness episodes.</x:v>
      </x:c>
      <x:c r="H1046" s="231" t="n">
        <x:v>4</x:v>
      </x:c>
      <x:c r="I1046" s="231" t="str">
        <x:v>4 — Major</x:v>
      </x:c>
      <x:c r="J1046" s="231" t="str">
        <x:v>Exceptional</x:v>
      </x:c>
      <x:c r="K1046" s="231" t="str">
        <x:v>Rare</x:v>
      </x:c>
      <x:c r="L1046" s="231" t="str">
        <x:v>Maybe</x:v>
      </x:c>
      <x:c r="M1046" s="231" t="str">
        <x:v>Numbers 13–14; 20; Deuteronomy 1 | Wilderness period | Shared canon</x:v>
      </x:c>
      <x:c r="N1046" s="231" t="str">
        <x:v>Moses; Twelve Spies; Miriam; Canaan</x:v>
      </x:c>
      <x:c r="O1046" s="231" t="str">
        <x:v>Idea</x:v>
      </x:c>
      <x:c r="P1046" s="231"/>
      <x:c r="Q1046" s="231" t="str">
        <x:v>Cut in the final place-pruning pass to reach a 500-card production catalog. Lower standalone collectible/art impact than the surviving place cards; retained here for future expansion or supporting information.</x:v>
      </x:c>
      <x:c r="R1046" s="231"/>
      <x:c r="S1046" s="231"/>
      <x:c r="T1046" s="231"/>
      <x:c r="U1046" s="205"/>
    </x:row>
    <x:row r="1047" s="202" customFormat="1" ht="38.25" customHeight="1">
      <x:c r="A1047" s="231" t="str">
        <x:v>Biblical Places</x:v>
      </x:c>
      <x:c r="B1047" s="231" t="str">
        <x:v>BPL-020</x:v>
      </x:c>
      <x:c r="C1047" s="231" t="str">
        <x:v>Edom</x:v>
      </x:c>
      <x:c r="D1047" s="231" t="str">
        <x:v>Scripture</x:v>
      </x:c>
      <x:c r="E1047" s="231" t="str">
        <x:v>Biblical Places — Shared Canon</x:v>
      </x:c>
      <x:c r="F1047" s="231" t="str">
        <x:v>Place</x:v>
      </x:c>
      <x:c r="G1047" s="231" t="str">
        <x:v>Neighboring territory descended from Esau; repeatedly intersects Israel's wilderness, monarchy, and prophetic stories.</x:v>
      </x:c>
      <x:c r="H1047" s="231" t="n">
        <x:v>4</x:v>
      </x:c>
      <x:c r="I1047" s="231" t="str">
        <x:v>4 — Major</x:v>
      </x:c>
      <x:c r="J1047" s="231" t="str">
        <x:v>Exceptional</x:v>
      </x:c>
      <x:c r="K1047" s="231" t="str">
        <x:v>Rare</x:v>
      </x:c>
      <x:c r="L1047" s="231" t="str">
        <x:v>Maybe</x:v>
      </x:c>
      <x:c r="M1047" s="231" t="str">
        <x:v>Genesis 36; Numbers 20; Obadiah | Multiple periods | Shared canon</x:v>
      </x:c>
      <x:c r="N1047" s="231" t="str">
        <x:v>Esau; Jacob; Mount Seir; Obadiah</x:v>
      </x:c>
      <x:c r="O1047" s="231" t="str">
        <x:v>Idea</x:v>
      </x:c>
      <x:c r="P1047" s="231"/>
      <x:c r="Q1047" s="231" t="str">
        <x:v>Cut in the final place-pruning pass to reach a 500-card production catalog. Lower standalone collectible/art impact than the surviving place cards; retained here for future expansion or supporting information.</x:v>
      </x:c>
      <x:c r="R1047" s="231"/>
      <x:c r="S1047" s="231"/>
      <x:c r="T1047" s="231"/>
      <x:c r="U1047" s="205"/>
    </x:row>
    <x:row r="1048" s="202" customFormat="1" ht="38.25" customHeight="1">
      <x:c r="A1048" s="231" t="str">
        <x:v>Biblical Places</x:v>
      </x:c>
      <x:c r="B1048" s="231" t="str">
        <x:v>BPL-021</x:v>
      </x:c>
      <x:c r="C1048" s="231" t="str">
        <x:v>Moab</x:v>
      </x:c>
      <x:c r="D1048" s="231" t="str">
        <x:v>Scripture</x:v>
      </x:c>
      <x:c r="E1048" s="231" t="str">
        <x:v>Biblical Places — Shared Canon</x:v>
      </x:c>
      <x:c r="F1048" s="231" t="str">
        <x:v>Place</x:v>
      </x:c>
      <x:c r="G1048" s="231" t="str">
        <x:v>Transjordan territory central to Balaam, Ruth's origins, and Israel's final approach to Canaan.</x:v>
      </x:c>
      <x:c r="H1048" s="231" t="n">
        <x:v>4</x:v>
      </x:c>
      <x:c r="I1048" s="231" t="str">
        <x:v>4 — Major</x:v>
      </x:c>
      <x:c r="J1048" s="231" t="str">
        <x:v>Exceptional</x:v>
      </x:c>
      <x:c r="K1048" s="231" t="str">
        <x:v>Rare</x:v>
      </x:c>
      <x:c r="L1048" s="231" t="str">
        <x:v>Maybe</x:v>
      </x:c>
      <x:c r="M1048" s="231" t="str">
        <x:v>Numbers 21–25; Ruth 1; Deuteronomy 34 | Wilderness and Judges periods | Shared canon</x:v>
      </x:c>
      <x:c r="N1048" s="231" t="str">
        <x:v>Ruth; Balaam; Balak; Plains of Moab</x:v>
      </x:c>
      <x:c r="O1048" s="231" t="str">
        <x:v>Idea</x:v>
      </x:c>
      <x:c r="P1048" s="231"/>
      <x:c r="Q1048" s="231" t="str">
        <x:v>Cut in the final place-pruning pass to reach a 500-card production catalog. Lower standalone collectible/art impact than the surviving place cards; retained here for future expansion or supporting information.</x:v>
      </x:c>
      <x:c r="R1048" s="231"/>
      <x:c r="S1048" s="231"/>
      <x:c r="T1048" s="231"/>
      <x:c r="U1048" s="205"/>
    </x:row>
    <x:row r="1049" s="202" customFormat="1" ht="38.25" customHeight="1">
      <x:c r="A1049" s="231" t="str">
        <x:v>Biblical Places</x:v>
      </x:c>
      <x:c r="B1049" s="231" t="str">
        <x:v>BPL-025</x:v>
      </x:c>
      <x:c r="C1049" s="231" t="str">
        <x:v>Gilgal</x:v>
      </x:c>
      <x:c r="D1049" s="231" t="str">
        <x:v>Scripture</x:v>
      </x:c>
      <x:c r="E1049" s="231" t="str">
        <x:v>Biblical Places — Shared Canon</x:v>
      </x:c>
      <x:c r="F1049" s="231" t="str">
        <x:v>Place</x:v>
      </x:c>
      <x:c r="G1049" s="231" t="str">
        <x:v>Early Israelite base after crossing the Jordan; place of covenant renewal and later episodes involving Samuel and Saul.</x:v>
      </x:c>
      <x:c r="H1049" s="231" t="n">
        <x:v>4</x:v>
      </x:c>
      <x:c r="I1049" s="231" t="str">
        <x:v>4 — Major</x:v>
      </x:c>
      <x:c r="J1049" s="231" t="str">
        <x:v>High</x:v>
      </x:c>
      <x:c r="K1049" s="231" t="str">
        <x:v>Rare</x:v>
      </x:c>
      <x:c r="L1049" s="231" t="str">
        <x:v>Maybe</x:v>
      </x:c>
      <x:c r="M1049" s="231" t="str">
        <x:v>Joshua 4–5; 1 Samuel 7–15 | Conquest and monarchy | Shared canon</x:v>
      </x:c>
      <x:c r="N1049" s="231" t="str">
        <x:v>Joshua; Samuel; Saul; Jordan River</x:v>
      </x:c>
      <x:c r="O1049" s="231" t="str">
        <x:v>Idea</x:v>
      </x:c>
      <x:c r="P1049" s="231"/>
      <x:c r="Q1049" s="231" t="str">
        <x:v>Cut in the final place-pruning pass to reach a 500-card production catalog. Lower standalone collectible/art impact than the surviving place cards; retained here for future expansion or supporting information.</x:v>
      </x:c>
      <x:c r="R1049" s="231"/>
      <x:c r="S1049" s="231"/>
      <x:c r="T1049" s="231"/>
      <x:c r="U1049" s="205"/>
    </x:row>
    <x:row r="1050" s="202" customFormat="1" ht="38.25" customHeight="1">
      <x:c r="A1050" s="231" t="str">
        <x:v>Biblical Places</x:v>
      </x:c>
      <x:c r="B1050" s="231" t="str">
        <x:v>BPL-027</x:v>
      </x:c>
      <x:c r="C1050" s="231" t="str">
        <x:v>Gibeon</x:v>
      </x:c>
      <x:c r="D1050" s="231" t="str">
        <x:v>Scripture</x:v>
      </x:c>
      <x:c r="E1050" s="231" t="str">
        <x:v>Biblical Places — Shared Canon</x:v>
      </x:c>
      <x:c r="F1050" s="231" t="str">
        <x:v>Place</x:v>
      </x:c>
      <x:c r="G1050" s="231" t="str">
        <x:v>Canaanite city whose treaty with Israel leads to major conquest events; later an important worship site before the temple.</x:v>
      </x:c>
      <x:c r="H1050" s="231" t="n">
        <x:v>4</x:v>
      </x:c>
      <x:c r="I1050" s="231" t="str">
        <x:v>4 — Major</x:v>
      </x:c>
      <x:c r="J1050" s="231" t="str">
        <x:v>Exceptional</x:v>
      </x:c>
      <x:c r="K1050" s="231" t="str">
        <x:v>Rare</x:v>
      </x:c>
      <x:c r="L1050" s="231" t="str">
        <x:v>Maybe</x:v>
      </x:c>
      <x:c r="M1050" s="231" t="str">
        <x:v>Joshua 9–10; 1 Kings 3:4–15 | Conquest and monarchy | Shared canon</x:v>
      </x:c>
      <x:c r="N1050" s="231" t="str">
        <x:v>Joshua; Gibeonites; Solomon; Aijalon Valley</x:v>
      </x:c>
      <x:c r="O1050" s="231" t="str">
        <x:v>Idea</x:v>
      </x:c>
      <x:c r="P1050" s="231"/>
      <x:c r="Q1050" s="231" t="str">
        <x:v>Cut in the final place-pruning pass to reach a 500-card production catalog. Lower standalone collectible/art impact than the surviving place cards; retained here for future expansion or supporting information.</x:v>
      </x:c>
      <x:c r="R1050" s="231"/>
      <x:c r="S1050" s="231"/>
      <x:c r="T1050" s="231"/>
      <x:c r="U1050" s="205"/>
    </x:row>
    <x:row r="1051" s="202" customFormat="1" ht="25.5" customHeight="1">
      <x:c r="A1051" s="231" t="str">
        <x:v>Biblical Places</x:v>
      </x:c>
      <x:c r="B1051" s="231" t="str">
        <x:v>BPL-028</x:v>
      </x:c>
      <x:c r="C1051" s="231" t="str">
        <x:v>Hazor</x:v>
      </x:c>
      <x:c r="D1051" s="231" t="str">
        <x:v>Scripture</x:v>
      </x:c>
      <x:c r="E1051" s="231" t="str">
        <x:v>Biblical Places — Shared Canon</x:v>
      </x:c>
      <x:c r="F1051" s="231" t="str">
        <x:v>Place</x:v>
      </x:c>
      <x:c r="G1051" s="231" t="str">
        <x:v>Powerful northern city defeated by Joshua and later associated with Deborah and Barak's conflict with Jabin.</x:v>
      </x:c>
      <x:c r="H1051" s="231" t="n">
        <x:v>4</x:v>
      </x:c>
      <x:c r="I1051" s="231" t="str">
        <x:v>4 — Major</x:v>
      </x:c>
      <x:c r="J1051" s="231" t="str">
        <x:v>Exceptional</x:v>
      </x:c>
      <x:c r="K1051" s="231" t="str">
        <x:v>Rare</x:v>
      </x:c>
      <x:c r="L1051" s="231" t="str">
        <x:v>Maybe</x:v>
      </x:c>
      <x:c r="M1051" s="231" t="str">
        <x:v>Joshua 11; Judges 4 | Conquest/Judges | Shared canon</x:v>
      </x:c>
      <x:c r="N1051" s="231" t="str">
        <x:v>Joshua; Deborah; Barak; Jabin; Sisera</x:v>
      </x:c>
      <x:c r="O1051" s="231" t="str">
        <x:v>Idea</x:v>
      </x:c>
      <x:c r="P1051" s="231"/>
      <x:c r="Q1051" s="231" t="str">
        <x:v>Cut in the final place-pruning pass to reach a 500-card production catalog. Lower standalone collectible/art impact than the surviving place cards; retained here for future expansion or supporting information.</x:v>
      </x:c>
      <x:c r="R1051" s="231"/>
      <x:c r="S1051" s="231"/>
      <x:c r="T1051" s="231"/>
      <x:c r="U1051" s="205"/>
    </x:row>
    <x:row r="1052" s="202" customFormat="1" ht="25.5" customHeight="1">
      <x:c r="A1052" s="231" t="str">
        <x:v>Biblical Places</x:v>
      </x:c>
      <x:c r="B1052" s="231" t="str">
        <x:v>BPL-029</x:v>
      </x:c>
      <x:c r="C1052" s="231" t="str">
        <x:v>Mount Tabor</x:v>
      </x:c>
      <x:c r="D1052" s="231" t="str">
        <x:v>Scripture</x:v>
      </x:c>
      <x:c r="E1052" s="231" t="str">
        <x:v>Biblical Places — Shared Canon</x:v>
      </x:c>
      <x:c r="F1052" s="231" t="str">
        <x:v>Place</x:v>
      </x:c>
      <x:c r="G1052" s="231" t="str">
        <x:v>Prominent Galilean mountain associated in Judges with Barak's mustering point against Sisera.</x:v>
      </x:c>
      <x:c r="H1052" s="231" t="n">
        <x:v>3</x:v>
      </x:c>
      <x:c r="I1052" s="231" t="str">
        <x:v>3 — Significant</x:v>
      </x:c>
      <x:c r="J1052" s="231" t="str">
        <x:v>Exceptional</x:v>
      </x:c>
      <x:c r="K1052" s="231" t="str">
        <x:v>Uncommon</x:v>
      </x:c>
      <x:c r="L1052" s="231" t="str">
        <x:v>Maybe</x:v>
      </x:c>
      <x:c r="M1052" s="231" t="str">
        <x:v>Judges 4:6–14; Psalm 89:12 | Judges period | Shared canon</x:v>
      </x:c>
      <x:c r="N1052" s="231" t="str">
        <x:v>Deborah; Barak; Sisera; Jezreel Valley</x:v>
      </x:c>
      <x:c r="O1052" s="231" t="str">
        <x:v>Idea</x:v>
      </x:c>
      <x:c r="P1052" s="231"/>
      <x:c r="Q1052" s="231" t="str">
        <x:v>Cut in the final place-pruning pass to reach a 500-card production catalog. Lower standalone collectible/art impact than the surviving place cards; retained here for future expansion or supporting information.</x:v>
      </x:c>
      <x:c r="R1052" s="231"/>
      <x:c r="S1052" s="231"/>
      <x:c r="T1052" s="231"/>
      <x:c r="U1052" s="205"/>
    </x:row>
    <x:row r="1053" s="202" customFormat="1" ht="38.25" customHeight="1">
      <x:c r="A1053" s="231" t="str">
        <x:v>Biblical Places</x:v>
      </x:c>
      <x:c r="B1053" s="231" t="str">
        <x:v>BPL-031</x:v>
      </x:c>
      <x:c r="C1053" s="231" t="str">
        <x:v>Midian</x:v>
      </x:c>
      <x:c r="D1053" s="231" t="str">
        <x:v>Scripture</x:v>
      </x:c>
      <x:c r="E1053" s="231" t="str">
        <x:v>Biblical Places — Shared Canon</x:v>
      </x:c>
      <x:c r="F1053" s="231" t="str">
        <x:v>Place</x:v>
      </x:c>
      <x:c r="G1053" s="231" t="str">
        <x:v>Desert/tribal region associated with Moses' exile, Jethro, and later conflict with Gideon.</x:v>
      </x:c>
      <x:c r="H1053" s="231" t="n">
        <x:v>4</x:v>
      </x:c>
      <x:c r="I1053" s="231" t="str">
        <x:v>4 — Major</x:v>
      </x:c>
      <x:c r="J1053" s="231" t="str">
        <x:v>Exceptional</x:v>
      </x:c>
      <x:c r="K1053" s="231" t="str">
        <x:v>Rare</x:v>
      </x:c>
      <x:c r="L1053" s="231" t="str">
        <x:v>Maybe</x:v>
      </x:c>
      <x:c r="M1053" s="231" t="str">
        <x:v>Exodus 2–4; Judges 6–8 | Exodus and Judges | Shared canon</x:v>
      </x:c>
      <x:c r="N1053" s="231" t="str">
        <x:v>Moses; Jethro; Zipporah; Gideon</x:v>
      </x:c>
      <x:c r="O1053" s="231" t="str">
        <x:v>Idea</x:v>
      </x:c>
      <x:c r="P1053" s="231"/>
      <x:c r="Q1053" s="231" t="str">
        <x:v>Cut in the final place-pruning pass to reach a 500-card production catalog. Lower standalone collectible/art impact than the surviving place cards; retained here for future expansion or supporting information.</x:v>
      </x:c>
      <x:c r="R1053" s="231"/>
      <x:c r="S1053" s="231"/>
      <x:c r="T1053" s="231"/>
      <x:c r="U1053" s="205"/>
    </x:row>
    <x:row r="1054" s="202" customFormat="1" ht="38.25" customHeight="1">
      <x:c r="A1054" s="231" t="str">
        <x:v>Biblical Places</x:v>
      </x:c>
      <x:c r="B1054" s="231" t="str">
        <x:v>BPL-043</x:v>
      </x:c>
      <x:c r="C1054" s="231" t="str">
        <x:v>Brook Cherith</x:v>
      </x:c>
      <x:c r="D1054" s="231" t="str">
        <x:v>Scripture</x:v>
      </x:c>
      <x:c r="E1054" s="231" t="str">
        <x:v>Biblical Places — Shared Canon</x:v>
      </x:c>
      <x:c r="F1054" s="231" t="str">
        <x:v>Place</x:v>
      </x:c>
      <x:c r="G1054" s="231" t="str">
        <x:v>Wadi where Elijah is hidden and fed by ravens during the drought.</x:v>
      </x:c>
      <x:c r="H1054" s="231" t="n">
        <x:v>3</x:v>
      </x:c>
      <x:c r="I1054" s="231" t="str">
        <x:v>3 — Significant</x:v>
      </x:c>
      <x:c r="J1054" s="231" t="str">
        <x:v>Exceptional</x:v>
      </x:c>
      <x:c r="K1054" s="231" t="str">
        <x:v>Uncommon</x:v>
      </x:c>
      <x:c r="L1054" s="231" t="str">
        <x:v>Maybe</x:v>
      </x:c>
      <x:c r="M1054" s="231" t="str">
        <x:v>1 Kings 17:2–7 | Divided monarchy | Shared canon</x:v>
      </x:c>
      <x:c r="N1054" s="231" t="str">
        <x:v>Elijah; Ravens; Drought</x:v>
      </x:c>
      <x:c r="O1054" s="231" t="str">
        <x:v>Idea</x:v>
      </x:c>
      <x:c r="P1054" s="231"/>
      <x:c r="Q1054" s="231" t="str">
        <x:v>Cut in the final place-pruning pass to reach a 500-card production catalog. Lower standalone collectible/art impact than the surviving place cards; retained here for future expansion or supporting information.</x:v>
      </x:c>
      <x:c r="R1054" s="231"/>
      <x:c r="S1054" s="231"/>
      <x:c r="T1054" s="231"/>
      <x:c r="U1054" s="205"/>
    </x:row>
    <x:row r="1055" s="202" customFormat="1" ht="38.25" customHeight="1">
      <x:c r="A1055" s="231" t="str">
        <x:v>Biblical Places</x:v>
      </x:c>
      <x:c r="B1055" s="231" t="str">
        <x:v>BPL-063</x:v>
      </x:c>
      <x:c r="C1055" s="231" t="str">
        <x:v>Kidron Valley</x:v>
      </x:c>
      <x:c r="D1055" s="231" t="str">
        <x:v>Scripture</x:v>
      </x:c>
      <x:c r="E1055" s="231" t="str">
        <x:v>Biblical Places — Shared Canon</x:v>
      </x:c>
      <x:c r="F1055" s="231" t="str">
        <x:v>Place</x:v>
      </x:c>
      <x:c r="G1055" s="231" t="str">
        <x:v>Valley between Jerusalem and the Mount of Olives crossed in royal and passion narratives.</x:v>
      </x:c>
      <x:c r="H1055" s="231" t="n">
        <x:v>3</x:v>
      </x:c>
      <x:c r="I1055" s="231" t="str">
        <x:v>3 — Significant</x:v>
      </x:c>
      <x:c r="J1055" s="231" t="str">
        <x:v>Exceptional</x:v>
      </x:c>
      <x:c r="K1055" s="231" t="str">
        <x:v>Uncommon</x:v>
      </x:c>
      <x:c r="L1055" s="231" t="str">
        <x:v>Maybe</x:v>
      </x:c>
      <x:c r="M1055" s="231" t="str">
        <x:v>2 Samuel 15:23; 1 Kings 2:37; John 18:1 | Multiple periods | Shared canon</x:v>
      </x:c>
      <x:c r="N1055" s="231" t="str">
        <x:v>David; Jesus Christ; Mount of Olives; Jerusalem</x:v>
      </x:c>
      <x:c r="O1055" s="231" t="str">
        <x:v>Idea</x:v>
      </x:c>
      <x:c r="P1055" s="231"/>
      <x:c r="Q1055" s="231" t="str">
        <x:v>Cut in the final place-pruning pass to reach a 500-card production catalog. Lower standalone collectible/art impact than the surviving place cards; retained here for future expansion or supporting information.</x:v>
      </x:c>
      <x:c r="R1055" s="231"/>
      <x:c r="S1055" s="231"/>
      <x:c r="T1055" s="231"/>
      <x:c r="U1055" s="205"/>
    </x:row>
    <x:row r="1056" s="202" customFormat="1" ht="25.5" customHeight="1">
      <x:c r="A1056" s="231" t="str">
        <x:v>Biblical Places</x:v>
      </x:c>
      <x:c r="B1056" s="231" t="str">
        <x:v>BPL-066</x:v>
      </x:c>
      <x:c r="C1056" s="231" t="str">
        <x:v>Sychar</x:v>
      </x:c>
      <x:c r="D1056" s="231" t="str">
        <x:v>Scripture</x:v>
      </x:c>
      <x:c r="E1056" s="231" t="str">
        <x:v>Biblical Places — Shared Canon</x:v>
      </x:c>
      <x:c r="F1056" s="231" t="str">
        <x:v>Place</x:v>
      </x:c>
      <x:c r="G1056" s="231" t="str">
        <x:v>Samaritan town near Jacob's well where Jesus speaks with the Samaritan woman.</x:v>
      </x:c>
      <x:c r="H1056" s="231" t="n">
        <x:v>4</x:v>
      </x:c>
      <x:c r="I1056" s="231" t="str">
        <x:v>4 — Major</x:v>
      </x:c>
      <x:c r="J1056" s="231" t="str">
        <x:v>Exceptional</x:v>
      </x:c>
      <x:c r="K1056" s="231" t="str">
        <x:v>Rare</x:v>
      </x:c>
      <x:c r="L1056" s="231" t="str">
        <x:v>Maybe</x:v>
      </x:c>
      <x:c r="M1056" s="231" t="str">
        <x:v>John 4:5–42 | First century | Shared canon</x:v>
      </x:c>
      <x:c r="N1056" s="231" t="str">
        <x:v>Samaritan Woman; Jacob's Well; Mount Gerizim; Jesus Christ</x:v>
      </x:c>
      <x:c r="O1056" s="231" t="str">
        <x:v>Idea</x:v>
      </x:c>
      <x:c r="P1056" s="231"/>
      <x:c r="Q1056" s="231" t="str">
        <x:v>Cut in the final place-pruning pass to reach a 500-card production catalog. Lower standalone collectible/art impact than the surviving place cards; retained here for future expansion or supporting information.</x:v>
      </x:c>
      <x:c r="R1056" s="231"/>
      <x:c r="S1056" s="231"/>
      <x:c r="T1056" s="231"/>
      <x:c r="U1056" s="205"/>
    </x:row>
    <x:row r="1057" s="202" customFormat="1" ht="25.5" customHeight="1">
      <x:c r="A1057" s="231" t="str">
        <x:v>Biblical Places</x:v>
      </x:c>
      <x:c r="B1057" s="231" t="str">
        <x:v>BPL-069</x:v>
      </x:c>
      <x:c r="C1057" s="231" t="str">
        <x:v>Caesarea Philippi</x:v>
      </x:c>
      <x:c r="D1057" s="231" t="str">
        <x:v>Scripture</x:v>
      </x:c>
      <x:c r="E1057" s="231" t="str">
        <x:v>Biblical Places — Shared Canon</x:v>
      </x:c>
      <x:c r="F1057" s="231" t="str">
        <x:v>Place</x:v>
      </x:c>
      <x:c r="G1057" s="231" t="str">
        <x:v>Northern setting of Peter's confession that Jesus is the Christ and subsequent teaching about discipleship.</x:v>
      </x:c>
      <x:c r="H1057" s="231" t="n">
        <x:v>4</x:v>
      </x:c>
      <x:c r="I1057" s="231" t="str">
        <x:v>4 — Major</x:v>
      </x:c>
      <x:c r="J1057" s="231" t="str">
        <x:v>Exceptional</x:v>
      </x:c>
      <x:c r="K1057" s="231" t="str">
        <x:v>Rare</x:v>
      </x:c>
      <x:c r="L1057" s="231" t="str">
        <x:v>Maybe</x:v>
      </x:c>
      <x:c r="M1057" s="231" t="str">
        <x:v>Matthew 16:13–28; Mark 8:27–9:1 | First century | Shared canon</x:v>
      </x:c>
      <x:c r="N1057" s="231" t="str">
        <x:v>Jesus Christ; Peter; Confession of Peter</x:v>
      </x:c>
      <x:c r="O1057" s="231" t="str">
        <x:v>Idea</x:v>
      </x:c>
      <x:c r="P1057" s="231"/>
      <x:c r="Q1057" s="231" t="str">
        <x:v>Cut in the final place-pruning pass to reach a 500-card production catalog. Lower standalone collectible/art impact than the surviving place cards; retained here for future expansion or supporting information.</x:v>
      </x:c>
      <x:c r="R1057" s="231"/>
      <x:c r="S1057" s="231"/>
      <x:c r="T1057" s="231"/>
      <x:c r="U1057" s="205"/>
    </x:row>
    <x:row r="1058" s="202" customFormat="1" ht="25.5" customHeight="1">
      <x:c r="A1058" s="231" t="str">
        <x:v>Biblical Places</x:v>
      </x:c>
      <x:c r="B1058" s="231" t="str">
        <x:v>BPL-070</x:v>
      </x:c>
      <x:c r="C1058" s="231" t="str">
        <x:v>Caesarea Maritima</x:v>
      </x:c>
      <x:c r="D1058" s="231" t="str">
        <x:v>Scripture</x:v>
      </x:c>
      <x:c r="E1058" s="231" t="str">
        <x:v>Biblical Places — Shared Canon</x:v>
      </x:c>
      <x:c r="F1058" s="231" t="str">
        <x:v>Place</x:v>
      </x:c>
      <x:c r="G1058" s="231" t="str">
        <x:v>Roman administrative port where Cornelius receives Peter and where Paul is later imprisoned before appealing to Caesar.</x:v>
      </x:c>
      <x:c r="H1058" s="231" t="n">
        <x:v>5</x:v>
      </x:c>
      <x:c r="I1058" s="231" t="str">
        <x:v>5 — Foundational</x:v>
      </x:c>
      <x:c r="J1058" s="231" t="str">
        <x:v>Exceptional</x:v>
      </x:c>
      <x:c r="K1058" s="231" t="str">
        <x:v>Extraordinary</x:v>
      </x:c>
      <x:c r="L1058" s="231" t="str">
        <x:v>Maybe</x:v>
      </x:c>
      <x:c r="M1058" s="231" t="str">
        <x:v>Acts 8–12; 21–27 | Apostolic age | Shared canon</x:v>
      </x:c>
      <x:c r="N1058" s="231" t="str">
        <x:v>Peter; Cornelius; Paul; Felix; Festus; Herod Agrippa</x:v>
      </x:c>
      <x:c r="O1058" s="231" t="str">
        <x:v>Idea</x:v>
      </x:c>
      <x:c r="P1058" s="231"/>
      <x:c r="Q1058" s="231" t="str">
        <x:v>Cut in the final place-pruning pass to reach a 500-card production catalog. Lower standalone collectible/art impact than the surviving place cards; retained here for future expansion or supporting information.</x:v>
      </x:c>
      <x:c r="R1058" s="231"/>
      <x:c r="S1058" s="231"/>
      <x:c r="T1058" s="231"/>
      <x:c r="U1058" s="205"/>
    </x:row>
    <x:row r="1059" s="202" customFormat="1" ht="38.25" customHeight="1">
      <x:c r="A1059" s="231" t="str">
        <x:v>Biblical Places</x:v>
      </x:c>
      <x:c r="B1059" s="231" t="str">
        <x:v>BPL-079</x:v>
      </x:c>
      <x:c r="C1059" s="231" t="str">
        <x:v>Malta</x:v>
      </x:c>
      <x:c r="D1059" s="231" t="str">
        <x:v>Scripture</x:v>
      </x:c>
      <x:c r="E1059" s="231" t="str">
        <x:v>Biblical Places — Shared Canon</x:v>
      </x:c>
      <x:c r="F1059" s="231" t="str">
        <x:v>Place</x:v>
      </x:c>
      <x:c r="G1059" s="231" t="str">
        <x:v>Island where Paul and the shipwreck survivors find refuge, healing, and hospitality before continuing to Rome.</x:v>
      </x:c>
      <x:c r="H1059" s="231" t="n">
        <x:v>5</x:v>
      </x:c>
      <x:c r="I1059" s="231" t="str">
        <x:v>5 — Foundational</x:v>
      </x:c>
      <x:c r="J1059" s="231" t="str">
        <x:v>Exceptional</x:v>
      </x:c>
      <x:c r="K1059" s="231" t="str">
        <x:v>Extraordinary</x:v>
      </x:c>
      <x:c r="L1059" s="231" t="str">
        <x:v>Yes</x:v>
      </x:c>
      <x:c r="M1059" s="231" t="str">
        <x:v>Acts 27:39–28:10 | Apostolic age | Shared canon</x:v>
      </x:c>
      <x:c r="N1059" s="231" t="str">
        <x:v>Paul; Shipwreck; Publius; Rome</x:v>
      </x:c>
      <x:c r="O1059" s="231" t="str">
        <x:v>Idea</x:v>
      </x:c>
      <x:c r="P1059" s="231"/>
      <x:c r="Q1059" s="231" t="str">
        <x:v>Cut in the final place-pruning pass to reach a 500-card production catalog. Lower standalone collectible/art impact than the surviving place cards; retained here for future expansion or supporting information.</x:v>
      </x:c>
      <x:c r="R1059" s="231"/>
      <x:c r="S1059" s="231"/>
      <x:c r="T1059" s="231"/>
      <x:c r="U1059" s="205"/>
    </x:row>
    <x:row r="1060" s="202" customFormat="1" ht="38.25" customHeight="1">
      <x:c r="A1060" s="231" t="str">
        <x:v>Biblical Places</x:v>
      </x:c>
      <x:c r="B1060" s="231" t="str">
        <x:v>BPL-080</x:v>
      </x:c>
      <x:c r="C1060" s="231" t="str">
        <x:v>The Appian Way</x:v>
      </x:c>
      <x:c r="D1060" s="231" t="str">
        <x:v>Scripture</x:v>
      </x:c>
      <x:c r="E1060" s="231" t="str">
        <x:v>Biblical Places — Shared Canon</x:v>
      </x:c>
      <x:c r="F1060" s="231" t="str">
        <x:v>Place</x:v>
      </x:c>
      <x:c r="G1060" s="231" t="str">
        <x:v>Roman road along which believers come out to meet Paul as he approaches Rome.</x:v>
      </x:c>
      <x:c r="H1060" s="231" t="n">
        <x:v>3</x:v>
      </x:c>
      <x:c r="I1060" s="231" t="str">
        <x:v>3 — Significant</x:v>
      </x:c>
      <x:c r="J1060" s="231" t="str">
        <x:v>Exceptional</x:v>
      </x:c>
      <x:c r="K1060" s="231" t="str">
        <x:v>Uncommon</x:v>
      </x:c>
      <x:c r="L1060" s="231" t="str">
        <x:v>Maybe</x:v>
      </x:c>
      <x:c r="M1060" s="231" t="str">
        <x:v>Acts 28:15 | Apostolic age | Shared canon</x:v>
      </x:c>
      <x:c r="N1060" s="231" t="str">
        <x:v>Paul; Rome; Forum of Appius; Three Taverns</x:v>
      </x:c>
      <x:c r="O1060" s="231" t="str">
        <x:v>Idea</x:v>
      </x:c>
      <x:c r="P1060" s="231"/>
      <x:c r="Q1060" s="231" t="str">
        <x:v>Cut in the final place-pruning pass to reach a 500-card production catalog. Lower standalone collectible/art impact than the surviving place cards; retained here for future expansion or supporting information.</x:v>
      </x:c>
      <x:c r="R1060" s="231"/>
      <x:c r="S1060" s="231"/>
      <x:c r="T1060" s="231"/>
      <x:c r="U1060" s="205"/>
    </x:row>
    <x:row r="1061" s="202" customFormat="1" ht="25.5" customHeight="1">
      <x:c r="A1061" s="231" t="str">
        <x:v>Biblical Places</x:v>
      </x:c>
      <x:c r="B1061" s="231" t="str">
        <x:v>BPL-033</x:v>
      </x:c>
      <x:c r="C1061" s="231" t="str">
        <x:v>Gath</x:v>
      </x:c>
      <x:c r="D1061" s="231" t="str">
        <x:v>Scripture</x:v>
      </x:c>
      <x:c r="E1061" s="231" t="str">
        <x:v>Biblical Places — Shared Canon</x:v>
      </x:c>
      <x:c r="F1061" s="231" t="str">
        <x:v>Place</x:v>
      </x:c>
      <x:c r="G1061" s="231" t="str">
        <x:v>Philistine city associated with Goliath and David's refuge with Achish.</x:v>
      </x:c>
      <x:c r="H1061" s="231" t="n">
        <x:v>4</x:v>
      </x:c>
      <x:c r="I1061" s="231" t="str">
        <x:v>4 — Major</x:v>
      </x:c>
      <x:c r="J1061" s="231" t="str">
        <x:v>Exceptional</x:v>
      </x:c>
      <x:c r="K1061" s="231" t="str">
        <x:v>Rare</x:v>
      </x:c>
      <x:c r="L1061" s="231" t="str">
        <x:v>Maybe</x:v>
      </x:c>
      <x:c r="M1061" s="231" t="str">
        <x:v>1 Samuel 17; 21; 27 | Monarchy period | Shared canon</x:v>
      </x:c>
      <x:c r="N1061" s="231" t="str">
        <x:v>Goliath; David; Achish; Philistines</x:v>
      </x:c>
      <x:c r="O1061" s="231" t="str">
        <x:v>Idea</x:v>
      </x:c>
      <x:c r="P1061" s="231"/>
      <x:c r="Q1061" s="231" t="str">
        <x:v>Cut in the duplicate-refresh swap pass and replaced by a more visually distinctive event card. Retained here for future expansion or supporting-context use.</x:v>
      </x:c>
      <x:c r="R1061" s="231"/>
      <x:c r="S1061" s="231"/>
      <x:c r="T1061" s="231"/>
      <x:c r="U1061" s="205"/>
    </x:row>
    <x:row r="1062" s="202" customFormat="1" ht="25.5" customHeight="1">
      <x:c r="A1062" s="231" t="str">
        <x:v>Biblical Items</x:v>
      </x:c>
      <x:c r="B1062" s="231" t="str">
        <x:v>BI-009</x:v>
      </x:c>
      <x:c r="C1062" s="231" t="str">
        <x:v>Mercy Seat</x:v>
      </x:c>
      <x:c r="D1062" s="231" t="str">
        <x:v>Scripture</x:v>
      </x:c>
      <x:c r="E1062" s="231" t="str">
        <x:v>Biblical Items — Shared Canon</x:v>
      </x:c>
      <x:c r="F1062" s="231" t="str">
        <x:v>Sacred Furnishing</x:v>
      </x:c>
      <x:c r="G1062" s="231" t="str">
        <x:v>The gold cover of the Ark is central to the Day of Atonement ritual and the tabernacle's imagery of divine presence.</x:v>
      </x:c>
      <x:c r="H1062" s="231" t="n">
        <x:v>4</x:v>
      </x:c>
      <x:c r="I1062" s="231" t="str">
        <x:v>4 — Major</x:v>
      </x:c>
      <x:c r="J1062" s="231" t="str">
        <x:v>Exceptional</x:v>
      </x:c>
      <x:c r="K1062" s="231" t="str">
        <x:v>Rare</x:v>
      </x:c>
      <x:c r="L1062" s="231" t="str">
        <x:v>Yes</x:v>
      </x:c>
      <x:c r="M1062" s="231" t="str">
        <x:v>Exodus 25:17–22; Leviticus 16 | Exodus / wilderness | Shared canon</x:v>
      </x:c>
      <x:c r="N1062" s="231" t="str">
        <x:v>Ark of the Covenant; High Priest; Day of Atonement</x:v>
      </x:c>
      <x:c r="O1062" s="231" t="str">
        <x:v>Idea</x:v>
      </x:c>
      <x:c r="P1062" s="231"/>
      <x:c r="Q1062" s="231" t="str">
        <x:v>Cut in the duplicate-refresh swap pass and replaced by a more visually distinctive event card. Retained here for future expansion or supporting-context use.</x:v>
      </x:c>
      <x:c r="R1062" s="231"/>
      <x:c r="S1062" s="231"/>
      <x:c r="T1062" s="231"/>
      <x:c r="U1062" s="205"/>
    </x:row>
    <x:row r="1063" s="202" customFormat="1" ht="38.25" customHeight="1">
      <x:c r="A1063" s="231" t="str">
        <x:v>Biblical Items</x:v>
      </x:c>
      <x:c r="B1063" s="231" t="str">
        <x:v>BI-017</x:v>
      </x:c>
      <x:c r="C1063" s="231" t="str">
        <x:v>Jordan Memorial Stones</x:v>
      </x:c>
      <x:c r="D1063" s="231" t="str">
        <x:v>Scripture</x:v>
      </x:c>
      <x:c r="E1063" s="231" t="str">
        <x:v>Biblical Items — Shared Canon</x:v>
      </x:c>
      <x:c r="F1063" s="231" t="str">
        <x:v>Memorial Object</x:v>
      </x:c>
      <x:c r="G1063" s="231" t="str">
        <x:v>Twelve stones taken from the Jordan teach later generations to remember Israel's crossing into the land.</x:v>
      </x:c>
      <x:c r="H1063" s="231" t="n">
        <x:v>4</x:v>
      </x:c>
      <x:c r="I1063" s="231" t="str">
        <x:v>4 — Major</x:v>
      </x:c>
      <x:c r="J1063" s="231" t="str">
        <x:v>Exceptional</x:v>
      </x:c>
      <x:c r="K1063" s="231" t="str">
        <x:v>Rare</x:v>
      </x:c>
      <x:c r="L1063" s="231" t="str">
        <x:v>Yes</x:v>
      </x:c>
      <x:c r="M1063" s="231" t="str">
        <x:v>Joshua 4:1–24 | Conquest period | Shared canon</x:v>
      </x:c>
      <x:c r="N1063" s="231" t="str">
        <x:v>Joshua; Jordan River; Crossing the Jordan</x:v>
      </x:c>
      <x:c r="O1063" s="231" t="str">
        <x:v>Idea</x:v>
      </x:c>
      <x:c r="P1063" s="231"/>
      <x:c r="Q1063" s="231" t="str">
        <x:v>Cut in the duplicate-refresh swap pass and replaced by a more visually distinctive event card. Retained here for future expansion or supporting-context use.</x:v>
      </x:c>
      <x:c r="R1063" s="231"/>
      <x:c r="S1063" s="231"/>
      <x:c r="T1063" s="231"/>
      <x:c r="U1063" s="205"/>
    </x:row>
    <x:row r="1064" s="202" customFormat="1" ht="38.25" customHeight="1">
      <x:c r="A1064" s="231" t="str">
        <x:v>Biblical Items</x:v>
      </x:c>
      <x:c r="B1064" s="231" t="str">
        <x:v>BI-026</x:v>
      </x:c>
      <x:c r="C1064" s="231" t="str">
        <x:v>David's Sling and Five Smooth Stones</x:v>
      </x:c>
      <x:c r="D1064" s="231" t="str">
        <x:v>Scripture</x:v>
      </x:c>
      <x:c r="E1064" s="231" t="str">
        <x:v>Biblical Items — Shared Canon</x:v>
      </x:c>
      <x:c r="F1064" s="231" t="str">
        <x:v>Weapon</x:v>
      </x:c>
      <x:c r="G1064" s="231" t="str">
        <x:v>Combines David's sling and the five smooth stones he selects before confronting Goliath.</x:v>
      </x:c>
      <x:c r="H1064" s="231" t="n">
        <x:v>5</x:v>
      </x:c>
      <x:c r="I1064" s="231" t="str">
        <x:v>5 — Foundational</x:v>
      </x:c>
      <x:c r="J1064" s="231" t="str">
        <x:v>Exceptional</x:v>
      </x:c>
      <x:c r="K1064" s="231" t="str">
        <x:v>Extraordinary</x:v>
      </x:c>
      <x:c r="L1064" s="231" t="str">
        <x:v>Yes</x:v>
      </x:c>
      <x:c r="M1064" s="231" t="str">
        <x:v>1 Samuel 17:40–50 | United monarchy | Shared canon</x:v>
      </x:c>
      <x:c r="N1064" s="231" t="str">
        <x:v>David; Goliath; Five Smooth Stones; Merged concepts: Five Smooth Stones</x:v>
      </x:c>
      <x:c r="O1064" s="231" t="str">
        <x:v>Idea</x:v>
      </x:c>
      <x:c r="P1064" s="231"/>
      <x:c r="Q1064" s="231" t="str">
        <x:v>Cut in the duplicate-refresh swap pass and replaced by a more visually distinctive event card. Retained here for future expansion or supporting-context use.</x:v>
      </x:c>
      <x:c r="R1064" s="231"/>
      <x:c r="S1064" s="231" t="str">
        <x:v>BE-024 David and Goliath</x:v>
      </x:c>
      <x:c r="T1064" s="231" t="str">
        <x:v>Current content destination resolved in v6; original path retained in Repair Log.</x:v>
      </x:c>
      <x:c r="U1064" s="205"/>
    </x:row>
    <x:row r="1065" s="202" customFormat="1" ht="25.5" customHeight="1">
      <x:c r="A1065" s="231" t="str">
        <x:v>Biblical Items</x:v>
      </x:c>
      <x:c r="B1065" s="231" t="str">
        <x:v>BI-027</x:v>
      </x:c>
      <x:c r="C1065" s="231" t="str">
        <x:v>Goliath's Sword</x:v>
      </x:c>
      <x:c r="D1065" s="231" t="str">
        <x:v>Scripture</x:v>
      </x:c>
      <x:c r="E1065" s="231" t="str">
        <x:v>Biblical Items — Shared Canon</x:v>
      </x:c>
      <x:c r="F1065" s="231" t="str">
        <x:v>Weapon</x:v>
      </x:c>
      <x:c r="G1065" s="231" t="str">
        <x:v>The Philistine champion's sword becomes the weapon David uses after Goliath falls and later appears at Nob.</x:v>
      </x:c>
      <x:c r="H1065" s="231" t="n">
        <x:v>4</x:v>
      </x:c>
      <x:c r="I1065" s="231" t="str">
        <x:v>4 — Major</x:v>
      </x:c>
      <x:c r="J1065" s="231" t="str">
        <x:v>Exceptional</x:v>
      </x:c>
      <x:c r="K1065" s="231" t="str">
        <x:v>Rare</x:v>
      </x:c>
      <x:c r="L1065" s="231" t="str">
        <x:v>Yes</x:v>
      </x:c>
      <x:c r="M1065" s="231" t="str">
        <x:v>1 Samuel 17:51; 21:8–9 | United monarchy | Shared canon</x:v>
      </x:c>
      <x:c r="N1065" s="231" t="str">
        <x:v>Goliath; David; Ahimelech</x:v>
      </x:c>
      <x:c r="O1065" s="231" t="str">
        <x:v>Idea</x:v>
      </x:c>
      <x:c r="P1065" s="231"/>
      <x:c r="Q1065" s="231" t="str">
        <x:v>Cut in the duplicate-refresh swap pass and replaced by a more visually distinctive event card. Retained here for future expansion or supporting-context use.</x:v>
      </x:c>
      <x:c r="R1065" s="231"/>
      <x:c r="S1065" s="231"/>
      <x:c r="T1065" s="231"/>
      <x:c r="U1065" s="205"/>
    </x:row>
    <x:row r="1066" s="202" customFormat="1" ht="25.5" customHeight="1">
      <x:c r="A1066" s="231" t="str">
        <x:v>Biblical Items</x:v>
      </x:c>
      <x:c r="B1066" s="231" t="str">
        <x:v>BI-029</x:v>
      </x:c>
      <x:c r="C1066" s="231" t="str">
        <x:v>Solomon's Golden Shields</x:v>
      </x:c>
      <x:c r="D1066" s="231" t="str">
        <x:v>Scripture</x:v>
      </x:c>
      <x:c r="E1066" s="231" t="str">
        <x:v>Biblical Items — Shared Canon</x:v>
      </x:c>
      <x:c r="F1066" s="231" t="str">
        <x:v>Royal Object</x:v>
      </x:c>
      <x:c r="G1066" s="231" t="str">
        <x:v>Decorative gold shields displayed in the House of the Forest of Lebanon symbolize royal splendor and later loss.</x:v>
      </x:c>
      <x:c r="H1066" s="231" t="n">
        <x:v>3</x:v>
      </x:c>
      <x:c r="I1066" s="231" t="str">
        <x:v>3 — Significant</x:v>
      </x:c>
      <x:c r="J1066" s="231" t="str">
        <x:v>Exceptional</x:v>
      </x:c>
      <x:c r="K1066" s="231" t="str">
        <x:v>Uncommon</x:v>
      </x:c>
      <x:c r="L1066" s="231" t="str">
        <x:v>Maybe</x:v>
      </x:c>
      <x:c r="M1066" s="231" t="str">
        <x:v>1 Kings 10:16–17; 14:25–28 | United / divided monarchy | Shared canon</x:v>
      </x:c>
      <x:c r="N1066" s="231" t="str">
        <x:v>Solomon; Rehoboam; Shishak</x:v>
      </x:c>
      <x:c r="O1066" s="231" t="str">
        <x:v>Idea</x:v>
      </x:c>
      <x:c r="P1066" s="231"/>
      <x:c r="Q1066" s="231" t="str">
        <x:v>Cut in the duplicate-refresh swap pass and replaced by a more visually distinctive event card. Retained here for future expansion or supporting-context use.</x:v>
      </x:c>
      <x:c r="R1066" s="231"/>
      <x:c r="S1066" s="231"/>
      <x:c r="T1066" s="231"/>
      <x:c r="U1066" s="205"/>
    </x:row>
    <x:row r="1067" s="202" customFormat="1" ht="25.5" customHeight="1">
      <x:c r="A1067" s="231" t="str">
        <x:v>Biblical Items</x:v>
      </x:c>
      <x:c r="B1067" s="231" t="str">
        <x:v>BI-050</x:v>
      </x:c>
      <x:c r="C1067" s="231" t="str">
        <x:v>Isaiah Scroll at Nazareth</x:v>
      </x:c>
      <x:c r="D1067" s="231" t="str">
        <x:v>Scripture</x:v>
      </x:c>
      <x:c r="E1067" s="231" t="str">
        <x:v>Biblical Items — Shared Canon</x:v>
      </x:c>
      <x:c r="F1067" s="231" t="str">
        <x:v>Sacred Text</x:v>
      </x:c>
      <x:c r="G1067" s="231" t="str">
        <x:v>Jesus reads from Isaiah in the Nazareth synagogue and declares the passage fulfilled in their hearing.</x:v>
      </x:c>
      <x:c r="H1067" s="231" t="n">
        <x:v>4</x:v>
      </x:c>
      <x:c r="I1067" s="231" t="str">
        <x:v>4 — Major</x:v>
      </x:c>
      <x:c r="J1067" s="231" t="str">
        <x:v>Exceptional</x:v>
      </x:c>
      <x:c r="K1067" s="231" t="str">
        <x:v>Rare</x:v>
      </x:c>
      <x:c r="L1067" s="231" t="str">
        <x:v>Yes</x:v>
      </x:c>
      <x:c r="M1067" s="231" t="str">
        <x:v>Luke 4:16–21 | Gospel ministry | Shared canon</x:v>
      </x:c>
      <x:c r="N1067" s="231" t="str">
        <x:v>Jesus Christ; Isaiah; Nazareth</x:v>
      </x:c>
      <x:c r="O1067" s="231" t="str">
        <x:v>Idea</x:v>
      </x:c>
      <x:c r="P1067" s="231"/>
      <x:c r="Q1067" s="231" t="str">
        <x:v>Cut in the duplicate-refresh swap pass and replaced by a more visually distinctive event card. Retained here for future expansion or supporting-context use.</x:v>
      </x:c>
      <x:c r="R1067" s="231"/>
      <x:c r="S1067" s="231"/>
      <x:c r="T1067" s="231"/>
      <x:c r="U1067" s="205"/>
    </x:row>
    <x:row r="1068" s="202" customFormat="1" ht="25.5" customHeight="1">
      <x:c r="A1068" s="231" t="str">
        <x:v>Biblical Items</x:v>
      </x:c>
      <x:c r="B1068" s="231" t="str">
        <x:v>BI-057</x:v>
      </x:c>
      <x:c r="C1068" s="231" t="str">
        <x:v>Bread and Cup of the Last Supper</x:v>
      </x:c>
      <x:c r="D1068" s="231" t="str">
        <x:v>Scripture</x:v>
      </x:c>
      <x:c r="E1068" s="231" t="str">
        <x:v>Biblical Items — Shared Canon</x:v>
      </x:c>
      <x:c r="F1068" s="231" t="str">
        <x:v>Ritual Food</x:v>
      </x:c>
      <x:c r="G1068" s="231" t="str">
        <x:v>Combines the bread and cup of the Last Supper into one still-life card representing the meal Jesus gave to his disciples.</x:v>
      </x:c>
      <x:c r="H1068" s="231" t="n">
        <x:v>5</x:v>
      </x:c>
      <x:c r="I1068" s="231" t="str">
        <x:v>5 — Foundational</x:v>
      </x:c>
      <x:c r="J1068" s="231" t="str">
        <x:v>Exceptional</x:v>
      </x:c>
      <x:c r="K1068" s="231" t="str">
        <x:v>Extraordinary</x:v>
      </x:c>
      <x:c r="L1068" s="231" t="str">
        <x:v>Yes</x:v>
      </x:c>
      <x:c r="M1068" s="231" t="str">
        <x:v>Matthew 26:26; Mark 14:22; Luke 22:19; 1 Corinthians 11:23–24 | Passion / apostolic tradition | Shared canon</x:v>
      </x:c>
      <x:c r="N1068" s="231" t="str">
        <x:v>Jesus Christ; Last Supper; Cup of the Last Supper; Merged concepts: Cup of the Last Supper</x:v>
      </x:c>
      <x:c r="O1068" s="231" t="str">
        <x:v>Idea</x:v>
      </x:c>
      <x:c r="P1068" s="231"/>
      <x:c r="Q1068" s="231" t="str">
        <x:v>Cut in the duplicate-refresh swap pass and replaced by a more visually distinctive event card. Retained here for future expansion or supporting-context use.</x:v>
      </x:c>
      <x:c r="R1068" s="231"/>
      <x:c r="S1068" s="231" t="str">
        <x:v>BE-056 The Last Supper</x:v>
      </x:c>
      <x:c r="T1068" s="231" t="str">
        <x:v>Current content destination resolved in v6; original path retained in Repair Log.</x:v>
      </x:c>
      <x:c r="U1068" s="205"/>
    </x:row>
    <x:row r="1069" s="202" customFormat="1" ht="38.25" customHeight="1">
      <x:c r="A1069" s="231" t="str">
        <x:v>Biblical Items</x:v>
      </x:c>
      <x:c r="B1069" s="231" t="str">
        <x:v>BI-065</x:v>
      </x:c>
      <x:c r="C1069" s="231" t="str">
        <x:v>Apostolic Prison Chains</x:v>
      </x:c>
      <x:c r="D1069" s="231" t="str">
        <x:v>Scripture</x:v>
      </x:c>
      <x:c r="E1069" s="231" t="str">
        <x:v>Biblical Items — Shared Canon</x:v>
      </x:c>
      <x:c r="F1069" s="231" t="str">
        <x:v>Restraint</x:v>
      </x:c>
      <x:c r="G1069" s="231" t="str">
        <x:v>Uses prison chains as one composite object card for the apostolic imprisonment narratives associated especially with Peter and Paul.</x:v>
      </x:c>
      <x:c r="H1069" s="231" t="n">
        <x:v>4</x:v>
      </x:c>
      <x:c r="I1069" s="231" t="str">
        <x:v>4 — Major</x:v>
      </x:c>
      <x:c r="J1069" s="231" t="str">
        <x:v>Exceptional</x:v>
      </x:c>
      <x:c r="K1069" s="231" t="str">
        <x:v>Rare</x:v>
      </x:c>
      <x:c r="L1069" s="231" t="str">
        <x:v>Yes</x:v>
      </x:c>
      <x:c r="M1069" s="231" t="str">
        <x:v>Acts 12:6–11 | Apostolic period | Shared canon</x:v>
      </x:c>
      <x:c r="N1069" s="231" t="str">
        <x:v>Peter; Angel; Herod Agrippa I; Merged concepts: Paul's Chains</x:v>
      </x:c>
      <x:c r="O1069" s="231" t="str">
        <x:v>Idea</x:v>
      </x:c>
      <x:c r="P1069" s="231"/>
      <x:c r="Q1069" s="231" t="str">
        <x:v>Cut in the duplicate-refresh swap pass and replaced by a more visually distinctive event card. Retained here for future expansion or supporting-context use.</x:v>
      </x:c>
      <x:c r="R1069" s="231"/>
      <x:c r="S1069" s="231" t="str">
        <x:v>BP-006 Paul</x:v>
      </x:c>
      <x:c r="T1069" s="231" t="str">
        <x:v>Current content destination resolved in v6; original path retained in Repair Log.</x:v>
      </x:c>
      <x:c r="U1069" s="205"/>
    </x:row>
    <x:row r="1070" s="202" customFormat="1" ht="38.25" customHeight="1">
      <x:c r="A1070" s="231" t="str">
        <x:v>Early Church History</x:v>
      </x:c>
      <x:c r="B1070" s="231" t="str">
        <x:v>ECH-025</x:v>
      </x:c>
      <x:c r="C1070" s="231" t="str">
        <x:v>Old St. Peter's Basilica</x:v>
      </x:c>
      <x:c r="D1070" s="231" t="str">
        <x:v>Church History</x:v>
      </x:c>
      <x:c r="E1070" s="231" t="str">
        <x:v>Early Church History — ca. AD 64–451</x:v>
      </x:c>
      <x:c r="F1070" s="231" t="str">
        <x:v>Place / Architecture</x:v>
      </x:c>
      <x:c r="G1070" s="231" t="str">
        <x:v>The Constantinian basilica over the traditional site of Peter's tomb monumentalized apostolic memory in Rome.</x:v>
      </x:c>
      <x:c r="H1070" s="231" t="n">
        <x:v>4</x:v>
      </x:c>
      <x:c r="I1070" s="231" t="str">
        <x:v>4 — Major</x:v>
      </x:c>
      <x:c r="J1070" s="231" t="str">
        <x:v>Exceptional</x:v>
      </x:c>
      <x:c r="K1070" s="231" t="str">
        <x:v>Rare</x:v>
      </x:c>
      <x:c r="L1070" s="231" t="str">
        <x:v>Yes</x:v>
      </x:c>
      <x:c r="M1070" s="231" t="str">
        <x:v>4th century | Rome</x:v>
      </x:c>
      <x:c r="N1070" s="231" t="str">
        <x:v>Peter; Constantine; Pilgrimage</x:v>
      </x:c>
      <x:c r="O1070" s="231" t="str">
        <x:v>Idea</x:v>
      </x:c>
      <x:c r="P1070" s="231"/>
      <x:c r="Q1070" s="231" t="str">
        <x:v>Cut in the duplicate-refresh swap pass and replaced by a more visually distinctive event card. Retained here for future expansion or supporting-context use.</x:v>
      </x:c>
      <x:c r="R1070" s="231" t="str">
        <x:v>https://www.oca.org/orthodoxy/the-orthodox-faith/church-history/fourth-century/constantine</x:v>
      </x:c>
      <x:c r="S1070" s="231"/>
      <x:c r="T1070" s="231"/>
      <x:c r="U1070" s="205"/>
    </x:row>
    <x:row r="1071" s="202" customFormat="1" ht="38.25" customHeight="1">
      <x:c r="A1071" s="231" t="str">
        <x:v>Biblical People</x:v>
      </x:c>
      <x:c r="B1071" s="231" t="str">
        <x:v>BP-082</x:v>
      </x:c>
      <x:c r="C1071" s="231" t="str">
        <x:v>Mordecai</x:v>
      </x:c>
      <x:c r="D1071" s="231" t="str">
        <x:v>Scripture</x:v>
      </x:c>
      <x:c r="E1071" s="231" t="str">
        <x:v>Biblical People — Shared Canon</x:v>
      </x:c>
      <x:c r="F1071" s="231" t="str">
        <x:v>Person</x:v>
      </x:c>
      <x:c r="G1071" s="231" t="str">
        <x:v>Jewish exile and guardian of Esther whose refusal to honor Haman helps trigger the central conflict.</x:v>
      </x:c>
      <x:c r="H1071" s="231" t="n">
        <x:v>3</x:v>
      </x:c>
      <x:c r="I1071" s="231" t="str">
        <x:v>3 — Significant</x:v>
      </x:c>
      <x:c r="J1071" s="231" t="str">
        <x:v>High</x:v>
      </x:c>
      <x:c r="K1071" s="231" t="str">
        <x:v>Common</x:v>
      </x:c>
      <x:c r="L1071" s="231" t="str">
        <x:v>No</x:v>
      </x:c>
      <x:c r="M1071" s="231" t="str">
        <x:v>Esther | Persian period | Shared canon</x:v>
      </x:c>
      <x:c r="N1071" s="231" t="str">
        <x:v>Esther; Haman; Ahasuerus</x:v>
      </x:c>
      <x:c r="O1071" s="231" t="str">
        <x:v>Idea</x:v>
      </x:c>
      <x:c r="P1071" s="231"/>
      <x:c r="Q1071" s="231" t="str">
        <x:v>Removed in the master-catalog refinement pass to reduce overlapping card concepts or to make room for a stronger replacement event card.</x:v>
      </x:c>
      <x:c r="R1071" s="231"/>
      <x:c r="S1071" s="231" t="str">
        <x:v>BP-023 Esther</x:v>
      </x:c>
      <x:c r="T1071" s="231" t="str">
        <x:v>Supporting details can be retained in the surviving card's information box or broader educational notes. Current content destination resolved in v6; original path retained in Repair Log.</x:v>
      </x:c>
      <x:c r="U1071" s="205" t="str">
        <x:v>BE-094 Samson and Delilah</x:v>
      </x:c>
    </x:row>
    <x:row r="1072" s="202" customFormat="1" ht="38.25" customHeight="1">
      <x:c r="A1072" s="231" t="str">
        <x:v>Biblical Events</x:v>
      </x:c>
      <x:c r="B1072" s="231" t="str">
        <x:v>BE-051</x:v>
      </x:c>
      <x:c r="C1072" s="231" t="str">
        <x:v>Jesus Walks on Water</x:v>
      </x:c>
      <x:c r="D1072" s="231" t="str">
        <x:v>Scripture</x:v>
      </x:c>
      <x:c r="E1072" s="231" t="str">
        <x:v>Biblical Events — Shared Canon</x:v>
      </x:c>
      <x:c r="F1072" s="231" t="str">
        <x:v>Event</x:v>
      </x:c>
      <x:c r="G1072" s="231" t="str">
        <x:v>Jesus approaches the disciples' boat across the sea; Matthew also narrates Peter stepping onto the water.</x:v>
      </x:c>
      <x:c r="H1072" s="231" t="n">
        <x:v>5</x:v>
      </x:c>
      <x:c r="I1072" s="231" t="str">
        <x:v>5 — Foundational</x:v>
      </x:c>
      <x:c r="J1072" s="231" t="str">
        <x:v>Exceptional</x:v>
      </x:c>
      <x:c r="K1072" s="231" t="str">
        <x:v>Rare</x:v>
      </x:c>
      <x:c r="L1072" s="231" t="str">
        <x:v>Yes</x:v>
      </x:c>
      <x:c r="M1072" s="231" t="str">
        <x:v>Matthew 14:22–33; Mark 6:45–52; John 6:16–21 | First century AD | Shared canon</x:v>
      </x:c>
      <x:c r="N1072" s="231" t="str">
        <x:v>Jesus Christ; Peter; Sea of Galilee; Disciples</x:v>
      </x:c>
      <x:c r="O1072" s="231" t="str">
        <x:v>Idea</x:v>
      </x:c>
      <x:c r="P1072" s="231"/>
      <x:c r="Q1072" s="231" t="str">
        <x:v>Removed in the master-catalog refinement pass to reduce overlapping card concepts or to make room for a stronger replacement event card.</x:v>
      </x:c>
      <x:c r="R1072" s="231"/>
      <x:c r="S1072" s="231" t="str">
        <x:v>BE-090 Peter Walking on Water</x:v>
      </x:c>
      <x:c r="T1072" s="231" t="str">
        <x:v>Supporting details can be retained in the surviving card's information box or broader educational notes. Current content destination resolved in v6; original path retained in Repair Log.</x:v>
      </x:c>
      <x:c r="U1072" s="205"/>
    </x:row>
    <x:row r="1073" s="202" customFormat="1" ht="38.25" customHeight="1">
      <x:c r="A1073" s="231" t="str">
        <x:v>Biblical Places</x:v>
      </x:c>
      <x:c r="B1073" s="231" t="str">
        <x:v>BPL-052</x:v>
      </x:c>
      <x:c r="C1073" s="231" t="str">
        <x:v>Susa</x:v>
      </x:c>
      <x:c r="D1073" s="231" t="str">
        <x:v>Scripture</x:v>
      </x:c>
      <x:c r="E1073" s="231" t="str">
        <x:v>Biblical Places — Shared Canon</x:v>
      </x:c>
      <x:c r="F1073" s="231" t="str">
        <x:v>Place</x:v>
      </x:c>
      <x:c r="G1073" s="231" t="str">
        <x:v>Persian royal city central to Esther and Nehemiah, and also the setting of a Daniel vision.</x:v>
      </x:c>
      <x:c r="H1073" s="231" t="n">
        <x:v>4</x:v>
      </x:c>
      <x:c r="I1073" s="231" t="str">
        <x:v>4 — Major</x:v>
      </x:c>
      <x:c r="J1073" s="231" t="str">
        <x:v>Exceptional</x:v>
      </x:c>
      <x:c r="K1073" s="231" t="str">
        <x:v>Common</x:v>
      </x:c>
      <x:c r="L1073" s="231" t="str">
        <x:v>Yes</x:v>
      </x:c>
      <x:c r="M1073" s="231" t="str">
        <x:v>Esther; Nehemiah 1; Daniel 8 | Persian period | Shared canon</x:v>
      </x:c>
      <x:c r="N1073" s="231" t="str">
        <x:v>Esther; Mordecai; Ahasuerus; Nehemiah; Daniel</x:v>
      </x:c>
      <x:c r="O1073" s="231" t="str">
        <x:v>Idea</x:v>
      </x:c>
      <x:c r="P1073" s="231"/>
      <x:c r="Q1073" s="231" t="str">
        <x:v>Removed in the master-catalog refinement pass to reduce overlapping card concepts or to make room for a stronger replacement event card.</x:v>
      </x:c>
      <x:c r="R1073" s="231"/>
      <x:c r="S1073" s="231" t="str">
        <x:v>BPL-053 Persia</x:v>
      </x:c>
      <x:c r="T1073" s="231" t="str">
        <x:v>Supporting details can be retained in the surviving card's information box or broader educational notes. Current content destination resolved in v6; original path retained in Repair Log.</x:v>
      </x:c>
      <x:c r="U1073" s="205" t="str">
        <x:v>BE-095 Death of Samson</x:v>
      </x:c>
    </x:row>
    <x:row r="1074" s="202" customFormat="1" ht="38.25" customHeight="1">
      <x:c r="A1074" s="231" t="str">
        <x:v>Biblical Items</x:v>
      </x:c>
      <x:c r="B1074" s="231" t="str">
        <x:v>BI-022</x:v>
      </x:c>
      <x:c r="C1074" s="231" t="str">
        <x:v>Samuel's Horn of Oil</x:v>
      </x:c>
      <x:c r="D1074" s="231" t="str">
        <x:v>Scripture</x:v>
      </x:c>
      <x:c r="E1074" s="231" t="str">
        <x:v>Biblical Items — Shared Canon</x:v>
      </x:c>
      <x:c r="F1074" s="231" t="str">
        <x:v>Ritual Object</x:v>
      </x:c>
      <x:c r="G1074" s="231" t="str">
        <x:v>The horn of oil used to anoint David represents divine selection of a king overlooked by human expectations.</x:v>
      </x:c>
      <x:c r="H1074" s="231" t="n">
        <x:v>4</x:v>
      </x:c>
      <x:c r="I1074" s="231" t="str">
        <x:v>4 — Major</x:v>
      </x:c>
      <x:c r="J1074" s="231" t="str">
        <x:v>Exceptional</x:v>
      </x:c>
      <x:c r="K1074" s="231" t="str">
        <x:v>Uncommon</x:v>
      </x:c>
      <x:c r="L1074" s="231" t="str">
        <x:v>Yes</x:v>
      </x:c>
      <x:c r="M1074" s="231" t="str">
        <x:v>1 Samuel 16:1, 13 | Transition to monarchy | Shared canon</x:v>
      </x:c>
      <x:c r="N1074" s="231" t="str">
        <x:v>Samuel; David; Anointing of David</x:v>
      </x:c>
      <x:c r="O1074" s="231" t="str">
        <x:v>Idea</x:v>
      </x:c>
      <x:c r="P1074" s="231"/>
      <x:c r="Q1074" s="231" t="str">
        <x:v>Removed in the master-catalog refinement pass to reduce overlapping card concepts or to make room for a stronger replacement event card.</x:v>
      </x:c>
      <x:c r="R1074" s="231"/>
      <x:c r="S1074" s="231" t="str">
        <x:v>BE-023 David Anointed by Samuel</x:v>
      </x:c>
      <x:c r="T1074" s="231" t="str">
        <x:v>Supporting details can be retained in the surviving card's information box or broader educational notes. Current content destination resolved in v6; original path retained in Repair Log.</x:v>
      </x:c>
      <x:c r="U1074" s="205"/>
    </x:row>
    <x:row r="1075" s="202" customFormat="1" ht="38.25" customHeight="1">
      <x:c r="A1075" s="231" t="str">
        <x:v>Biblical Items</x:v>
      </x:c>
      <x:c r="B1075" s="231" t="str">
        <x:v>BI-036</x:v>
      </x:c>
      <x:c r="C1075" s="231" t="str">
        <x:v>Water Jars at Carmel</x:v>
      </x:c>
      <x:c r="D1075" s="231" t="str">
        <x:v>Scripture</x:v>
      </x:c>
      <x:c r="E1075" s="231" t="str">
        <x:v>Biblical Items — Shared Canon</x:v>
      </x:c>
      <x:c r="F1075" s="231" t="str">
        <x:v>Vessel</x:v>
      </x:c>
      <x:c r="G1075" s="231" t="str">
        <x:v>Large jars of water drench Elijah's sacrifice before fire falls, intensifying the sign on Mount Carmel.</x:v>
      </x:c>
      <x:c r="H1075" s="231" t="n">
        <x:v>3</x:v>
      </x:c>
      <x:c r="I1075" s="231" t="str">
        <x:v>3 — Significant</x:v>
      </x:c>
      <x:c r="J1075" s="231" t="str">
        <x:v>Exceptional</x:v>
      </x:c>
      <x:c r="K1075" s="231" t="str">
        <x:v>Common</x:v>
      </x:c>
      <x:c r="L1075" s="231" t="str">
        <x:v>Maybe</x:v>
      </x:c>
      <x:c r="M1075" s="231" t="str">
        <x:v>1 Kings 18:33–35 | Divided monarchy | Shared canon</x:v>
      </x:c>
      <x:c r="N1075" s="231" t="str">
        <x:v>Elijah; Mount Carmel; Elijah's Altar Stones</x:v>
      </x:c>
      <x:c r="O1075" s="231" t="str">
        <x:v>Idea</x:v>
      </x:c>
      <x:c r="P1075" s="231"/>
      <x:c r="Q1075" s="231" t="str">
        <x:v>Removed in the master-catalog refinement pass to reduce overlapping card concepts or to make room for a stronger replacement event card.</x:v>
      </x:c>
      <x:c r="R1075" s="231"/>
      <x:c r="S1075" s="231" t="str">
        <x:v>BE-029 Elijah on Mount Carmel</x:v>
      </x:c>
      <x:c r="T1075" s="231" t="str">
        <x:v>Supporting details can be retained in the surviving card's information box or broader educational notes. Current content destination resolved in v6; original path retained in Repair Log.</x:v>
      </x:c>
      <x:c r="U1075" s="205"/>
    </x:row>
    <x:row r="1076" s="202" customFormat="1" ht="38.25" customHeight="1">
      <x:c r="A1076" s="231" t="str">
        <x:v>Biblical Items</x:v>
      </x:c>
      <x:c r="B1076" s="231" t="str">
        <x:v>BI-046</x:v>
      </x:c>
      <x:c r="C1076" s="231" t="str">
        <x:v>Ahasuerus's Golden Scepter</x:v>
      </x:c>
      <x:c r="D1076" s="231" t="str">
        <x:v>Scripture</x:v>
      </x:c>
      <x:c r="E1076" s="231" t="str">
        <x:v>Biblical Items — Shared Canon</x:v>
      </x:c>
      <x:c r="F1076" s="231" t="str">
        <x:v>Royal Object</x:v>
      </x:c>
      <x:c r="G1076" s="231" t="str">
        <x:v>The extended golden scepter signals Esther's acceptance and survival when she approaches the king unsummoned.</x:v>
      </x:c>
      <x:c r="H1076" s="231" t="n">
        <x:v>4</x:v>
      </x:c>
      <x:c r="I1076" s="231" t="str">
        <x:v>4 — Major</x:v>
      </x:c>
      <x:c r="J1076" s="231" t="str">
        <x:v>Exceptional</x:v>
      </x:c>
      <x:c r="K1076" s="231" t="str">
        <x:v>Uncommon</x:v>
      </x:c>
      <x:c r="L1076" s="231" t="str">
        <x:v>Yes</x:v>
      </x:c>
      <x:c r="M1076" s="231" t="str">
        <x:v>Esther 4:11; 5:2; 8:4 | Persian period | Shared canon</x:v>
      </x:c>
      <x:c r="N1076" s="231" t="str">
        <x:v>Esther; Ahasuerus; Esther's Royal Robes</x:v>
      </x:c>
      <x:c r="O1076" s="231" t="str">
        <x:v>Idea</x:v>
      </x:c>
      <x:c r="P1076" s="231"/>
      <x:c r="Q1076" s="231" t="str">
        <x:v>Removed in the master-catalog refinement pass to reduce overlapping card concepts or to make room for a stronger replacement event card.</x:v>
      </x:c>
      <x:c r="R1076" s="231"/>
      <x:c r="S1076" s="231" t="str">
        <x:v>BP-093 Ahasuerus (Xerxes)</x:v>
      </x:c>
      <x:c r="T1076" s="231" t="str">
        <x:v>Supporting details can be retained in the surviving card's information box or broader educational notes. Current content destination resolved in v6; original path retained in Repair Log.</x:v>
      </x:c>
      <x:c r="U1076" s="205" t="str">
        <x:v>BP-093 Ahasuerus (Xerxes)</x:v>
      </x:c>
    </x:row>
    <x:row r="1077" s="202" customFormat="1" ht="38.25" customHeight="1">
      <x:c r="A1077" s="231" t="str">
        <x:v>Biblical Items</x:v>
      </x:c>
      <x:c r="B1077" s="231" t="str">
        <x:v>BI-047</x:v>
      </x:c>
      <x:c r="C1077" s="231" t="str">
        <x:v>Mordecai's Royal Robe</x:v>
      </x:c>
      <x:c r="D1077" s="231" t="str">
        <x:v>Scripture</x:v>
      </x:c>
      <x:c r="E1077" s="231" t="str">
        <x:v>Biblical Items — Shared Canon</x:v>
      </x:c>
      <x:c r="F1077" s="231" t="str">
        <x:v>Garment</x:v>
      </x:c>
      <x:c r="G1077" s="231" t="str">
        <x:v>Royal clothing marks Mordecai's public honor and later elevation in the reversal of Haman's plot.</x:v>
      </x:c>
      <x:c r="H1077" s="231" t="n">
        <x:v>3</x:v>
      </x:c>
      <x:c r="I1077" s="231" t="str">
        <x:v>3 — Significant</x:v>
      </x:c>
      <x:c r="J1077" s="231" t="str">
        <x:v>Exceptional</x:v>
      </x:c>
      <x:c r="K1077" s="231" t="str">
        <x:v>Common</x:v>
      </x:c>
      <x:c r="L1077" s="231" t="str">
        <x:v>Maybe</x:v>
      </x:c>
      <x:c r="M1077" s="231" t="str">
        <x:v>Esther 6:7–11; 8:15 | Persian period | Shared canon</x:v>
      </x:c>
      <x:c r="N1077" s="231" t="str">
        <x:v>Mordecai; Haman; Ahasuerus</x:v>
      </x:c>
      <x:c r="O1077" s="231" t="str">
        <x:v>Idea</x:v>
      </x:c>
      <x:c r="P1077" s="231"/>
      <x:c r="Q1077" s="231" t="str">
        <x:v>Removed in the master-catalog refinement pass to reduce overlapping card concepts or to make room for a stronger replacement event card.</x:v>
      </x:c>
      <x:c r="R1077" s="231"/>
      <x:c r="S1077" s="231" t="str">
        <x:v>BP-023 Esther</x:v>
      </x:c>
      <x:c r="T1077" s="231" t="str">
        <x:v>Supporting details can be retained in the surviving card's information box or broader educational notes. Current content destination resolved in v6; original path retained in Repair Log.</x:v>
      </x:c>
      <x:c r="U1077" s="205" t="str">
        <x:v>BE-093 Samson and the Lion</x:v>
      </x:c>
    </x:row>
    <x:row r="1078" s="202" customFormat="1" ht="38.25" customHeight="1">
      <x:c r="A1078" s="231" t="str">
        <x:v>Biblical Items</x:v>
      </x:c>
      <x:c r="B1078" s="231" t="str">
        <x:v>BI-051</x:v>
      </x:c>
      <x:c r="C1078" s="231" t="str">
        <x:v>Water Jars and Wine at Cana</x:v>
      </x:c>
      <x:c r="D1078" s="231" t="str">
        <x:v>Scripture</x:v>
      </x:c>
      <x:c r="E1078" s="231" t="str">
        <x:v>Biblical Items — Shared Canon</x:v>
      </x:c>
      <x:c r="F1078" s="231" t="str">
        <x:v>Vessel</x:v>
      </x:c>
      <x:c r="G1078" s="231" t="str">
        <x:v>Combines the stone water jars and the resulting wedding wine into one object-focused card tied to Jesus' first sign at Cana.</x:v>
      </x:c>
      <x:c r="H1078" s="231" t="n">
        <x:v>4</x:v>
      </x:c>
      <x:c r="I1078" s="231" t="str">
        <x:v>4 — Major</x:v>
      </x:c>
      <x:c r="J1078" s="231" t="str">
        <x:v>Exceptional</x:v>
      </x:c>
      <x:c r="K1078" s="231" t="str">
        <x:v>Uncommon</x:v>
      </x:c>
      <x:c r="L1078" s="231" t="str">
        <x:v>Yes</x:v>
      </x:c>
      <x:c r="M1078" s="231" t="str">
        <x:v>John 2:1–11 | Gospel ministry | Shared canon</x:v>
      </x:c>
      <x:c r="N1078" s="231" t="str">
        <x:v>Jesus Christ; Mary; Cana; Wedding at Cana; Merged concepts: Wedding Wine at Cana</x:v>
      </x:c>
      <x:c r="O1078" s="231" t="str">
        <x:v>Idea</x:v>
      </x:c>
      <x:c r="P1078" s="231"/>
      <x:c r="Q1078" s="231" t="str">
        <x:v>Removed in the master-catalog refinement pass to reduce overlapping card concepts or to make room for a stronger replacement event card.</x:v>
      </x:c>
      <x:c r="R1078" s="231"/>
      <x:c r="S1078" s="231" t="str">
        <x:v>BE-043 Wedding at Cana</x:v>
      </x:c>
      <x:c r="T1078" s="231" t="str">
        <x:v>Supporting details can be retained in the surviving card's information box or broader educational notes. Current content destination resolved in v6; original path retained in Repair Log.</x:v>
      </x:c>
      <x:c r="U1078" s="205"/>
    </x:row>
    <x:row r="1079" s="202" customFormat="1" ht="38.25" customHeight="1">
      <x:c r="A1079" s="231" t="str">
        <x:v>Biblical Items</x:v>
      </x:c>
      <x:c r="B1079" s="231" t="str">
        <x:v>BI-053</x:v>
      </x:c>
      <x:c r="C1079" s="231" t="str">
        <x:v>Five Barley Loaves</x:v>
      </x:c>
      <x:c r="D1079" s="231" t="str">
        <x:v>Scripture</x:v>
      </x:c>
      <x:c r="E1079" s="231" t="str">
        <x:v>Biblical Items — Shared Canon</x:v>
      </x:c>
      <x:c r="F1079" s="231" t="str">
        <x:v>Food</x:v>
      </x:c>
      <x:c r="G1079" s="231" t="str">
        <x:v>Five loaves form the larger part of the small meal Jesus multiplies to feed a great crowd.</x:v>
      </x:c>
      <x:c r="H1079" s="231" t="n">
        <x:v>4</x:v>
      </x:c>
      <x:c r="I1079" s="231" t="str">
        <x:v>4 — Major</x:v>
      </x:c>
      <x:c r="J1079" s="231" t="str">
        <x:v>Exceptional</x:v>
      </x:c>
      <x:c r="K1079" s="231" t="str">
        <x:v>Uncommon</x:v>
      </x:c>
      <x:c r="L1079" s="231" t="str">
        <x:v>Yes</x:v>
      </x:c>
      <x:c r="M1079" s="231" t="str">
        <x:v>John 6:1–13; Synoptic parallels | Gospel ministry | Shared canon</x:v>
      </x:c>
      <x:c r="N1079" s="231" t="str">
        <x:v>Jesus Christ; Feeding of the Five Thousand; Two Fish</x:v>
      </x:c>
      <x:c r="O1079" s="231" t="str">
        <x:v>Idea</x:v>
      </x:c>
      <x:c r="P1079" s="231"/>
      <x:c r="Q1079" s="231" t="str">
        <x:v>Removed in the master-catalog refinement pass to reduce overlapping card concepts or to make room for a stronger replacement event card.</x:v>
      </x:c>
      <x:c r="R1079" s="231"/>
      <x:c r="S1079" s="231" t="str">
        <x:v>BE-050 Feeding of the Five Thousand</x:v>
      </x:c>
      <x:c r="T1079" s="231" t="str">
        <x:v>Supporting details can be retained in the surviving card's information box or broader educational notes. Current content destination resolved in v6; original path retained in Repair Log.</x:v>
      </x:c>
      <x:c r="U1079" s="205"/>
    </x:row>
    <x:row r="1080" s="202" customFormat="1" ht="38.25" customHeight="1">
      <x:c r="A1080" s="231" t="str">
        <x:v>Biblical Items</x:v>
      </x:c>
      <x:c r="B1080" s="231" t="str">
        <x:v>BI-055</x:v>
      </x:c>
      <x:c r="C1080" s="231" t="str">
        <x:v>Lazarus's Grave Cloths</x:v>
      </x:c>
      <x:c r="D1080" s="231" t="str">
        <x:v>Scripture</x:v>
      </x:c>
      <x:c r="E1080" s="231" t="str">
        <x:v>Biblical Items — Shared Canon</x:v>
      </x:c>
      <x:c r="F1080" s="231" t="str">
        <x:v>Burial Textile</x:v>
      </x:c>
      <x:c r="G1080" s="231" t="str">
        <x:v>Lazarus emerges from the tomb still wrapped in burial cloths after Jesus calls him out.</x:v>
      </x:c>
      <x:c r="H1080" s="231" t="n">
        <x:v>4</x:v>
      </x:c>
      <x:c r="I1080" s="231" t="str">
        <x:v>4 — Major</x:v>
      </x:c>
      <x:c r="J1080" s="231" t="str">
        <x:v>Exceptional</x:v>
      </x:c>
      <x:c r="K1080" s="231" t="str">
        <x:v>Uncommon</x:v>
      </x:c>
      <x:c r="L1080" s="231" t="str">
        <x:v>Yes</x:v>
      </x:c>
      <x:c r="M1080" s="231" t="str">
        <x:v>John 11:43–44 | Gospel ministry | Shared canon</x:v>
      </x:c>
      <x:c r="N1080" s="231" t="str">
        <x:v>Lazarus; Jesus Christ; Bethany; Raising of Lazarus</x:v>
      </x:c>
      <x:c r="O1080" s="231" t="str">
        <x:v>Idea</x:v>
      </x:c>
      <x:c r="P1080" s="231"/>
      <x:c r="Q1080" s="231" t="str">
        <x:v>Removed in the master-catalog refinement pass to reduce overlapping card concepts or to make room for a stronger replacement event card.</x:v>
      </x:c>
      <x:c r="R1080" s="231"/>
      <x:c r="S1080" s="231" t="str">
        <x:v>BE-054 Raising of Lazarus</x:v>
      </x:c>
      <x:c r="T1080" s="231" t="str">
        <x:v>Supporting details can be retained in the surviving card's information box or broader educational notes. Current content destination resolved in v6; original path retained in Repair Log.</x:v>
      </x:c>
      <x:c r="U1080" s="205"/>
    </x:row>
    <x:row r="1081" s="202" customFormat="1" ht="38.25" customHeight="1">
      <x:c r="A1081" s="231" t="str">
        <x:v>Biblical Items</x:v>
      </x:c>
      <x:c r="B1081" s="231" t="str">
        <x:v>BI-059</x:v>
      </x:c>
      <x:c r="C1081" s="231" t="str">
        <x:v>Peter's Sword</x:v>
      </x:c>
      <x:c r="D1081" s="231" t="str">
        <x:v>Scripture</x:v>
      </x:c>
      <x:c r="E1081" s="231" t="str">
        <x:v>Biblical Items — Shared Canon</x:v>
      </x:c>
      <x:c r="F1081" s="231" t="str">
        <x:v>Weapon</x:v>
      </x:c>
      <x:c r="G1081" s="231" t="str">
        <x:v>A disciple's sword is used during Jesus' arrest before Jesus rejects violent resistance.</x:v>
      </x:c>
      <x:c r="H1081" s="231" t="n">
        <x:v>4</x:v>
      </x:c>
      <x:c r="I1081" s="231" t="str">
        <x:v>4 — Major</x:v>
      </x:c>
      <x:c r="J1081" s="231" t="str">
        <x:v>Exceptional</x:v>
      </x:c>
      <x:c r="K1081" s="231" t="str">
        <x:v>Uncommon</x:v>
      </x:c>
      <x:c r="L1081" s="231" t="str">
        <x:v>Yes</x:v>
      </x:c>
      <x:c r="M1081" s="231" t="str">
        <x:v>Matthew 26:51–52; John 18:10–11 | Passion | Shared canon</x:v>
      </x:c>
      <x:c r="N1081" s="231" t="str">
        <x:v>Peter; Jesus Christ; Malchus; Arrest of Jesus</x:v>
      </x:c>
      <x:c r="O1081" s="231" t="str">
        <x:v>Idea</x:v>
      </x:c>
      <x:c r="P1081" s="231"/>
      <x:c r="Q1081" s="231" t="str">
        <x:v>Removed in the master-catalog refinement pass to reduce overlapping card concepts or to make room for a stronger replacement event card.</x:v>
      </x:c>
      <x:c r="R1081" s="231"/>
      <x:c r="S1081" s="231" t="str">
        <x:v>BE-059 Arrest of Jesus</x:v>
      </x:c>
      <x:c r="T1081" s="231" t="str">
        <x:v>Supporting details can be retained in the surviving card's information box or broader educational notes. Current content destination resolved in v6; original path retained in Repair Log.</x:v>
      </x:c>
      <x:c r="U1081" s="205"/>
    </x:row>
    <x:row r="1082" s="202" customFormat="1" ht="38.25" customHeight="1">
      <x:c r="A1082" s="231" t="str">
        <x:v>Biblical Items</x:v>
      </x:c>
      <x:c r="B1082" s="231" t="str">
        <x:v>BI-062</x:v>
      </x:c>
      <x:c r="C1082" s="231" t="str">
        <x:v>Burial Cloth and Spices of Jesus</x:v>
      </x:c>
      <x:c r="D1082" s="231" t="str">
        <x:v>Scripture</x:v>
      </x:c>
      <x:c r="E1082" s="231" t="str">
        <x:v>Biblical Items — Shared Canon</x:v>
      </x:c>
      <x:c r="F1082" s="231" t="str">
        <x:v>Burial Textile</x:v>
      </x:c>
      <x:c r="G1082" s="231" t="str">
        <x:v>Combines the linen burial cloth and burial spices associated with Jesus' burial into one tomb-focused still-life card.</x:v>
      </x:c>
      <x:c r="H1082" s="231" t="n">
        <x:v>4</x:v>
      </x:c>
      <x:c r="I1082" s="231" t="str">
        <x:v>4 — Major</x:v>
      </x:c>
      <x:c r="J1082" s="231" t="str">
        <x:v>Exceptional</x:v>
      </x:c>
      <x:c r="K1082" s="231" t="str">
        <x:v>Uncommon</x:v>
      </x:c>
      <x:c r="L1082" s="231" t="str">
        <x:v>Yes</x:v>
      </x:c>
      <x:c r="M1082" s="231" t="str">
        <x:v>Matthew 27:59; Mark 15:46; Luke 23:53 | Passion / Burial | Shared canon</x:v>
      </x:c>
      <x:c r="N1082" s="231" t="str">
        <x:v>Jesus Christ; Joseph of Arimathea; Empty Tomb; Merged concepts: Burial Spices</x:v>
      </x:c>
      <x:c r="O1082" s="231" t="str">
        <x:v>Idea</x:v>
      </x:c>
      <x:c r="P1082" s="231"/>
      <x:c r="Q1082" s="231" t="str">
        <x:v>Removed in the master-catalog refinement pass to reduce overlapping card concepts or to make room for a stronger replacement event card.</x:v>
      </x:c>
      <x:c r="R1082" s="231"/>
      <x:c r="S1082" s="231" t="str">
        <x:v>BE-064 Burial of Jesus</x:v>
      </x:c>
      <x:c r="T1082" s="231" t="str">
        <x:v>Supporting details can be retained in the surviving card's information box or broader educational notes. Current content destination resolved in v6; original path retained in Repair Log.</x:v>
      </x:c>
      <x:c r="U1082" s="205"/>
    </x:row>
    <x:row r="1083" s="202" customFormat="1" ht="38.25" customHeight="1">
      <x:c r="A1083" s="231" t="str">
        <x:v>Biblical Items</x:v>
      </x:c>
      <x:c r="B1083" s="231" t="str">
        <x:v>BI-064</x:v>
      </x:c>
      <x:c r="C1083" s="231" t="str">
        <x:v>Net with 153 Fish</x:v>
      </x:c>
      <x:c r="D1083" s="231" t="str">
        <x:v>Scripture</x:v>
      </x:c>
      <x:c r="E1083" s="231" t="str">
        <x:v>Biblical Items — Shared Canon</x:v>
      </x:c>
      <x:c r="F1083" s="231" t="str">
        <x:v>Fishing Tool</x:v>
      </x:c>
      <x:c r="G1083" s="231" t="str">
        <x:v>The unbroken net holding 153 large fish marks the post-resurrection catch in John 21.</x:v>
      </x:c>
      <x:c r="H1083" s="231" t="n">
        <x:v>4</x:v>
      </x:c>
      <x:c r="I1083" s="231" t="str">
        <x:v>4 — Major</x:v>
      </x:c>
      <x:c r="J1083" s="231" t="str">
        <x:v>Exceptional</x:v>
      </x:c>
      <x:c r="K1083" s="231" t="str">
        <x:v>Uncommon</x:v>
      </x:c>
      <x:c r="L1083" s="231" t="str">
        <x:v>Yes</x:v>
      </x:c>
      <x:c r="M1083" s="231" t="str">
        <x:v>John 21:1–11 | Resurrection | Shared canon</x:v>
      </x:c>
      <x:c r="N1083" s="231" t="str">
        <x:v>Jesus Christ; Peter; Sea of Galilee; Miraculous Catch; Merged concepts: Fishing Nets of Galilee</x:v>
      </x:c>
      <x:c r="O1083" s="231" t="str">
        <x:v>Idea</x:v>
      </x:c>
      <x:c r="P1083" s="231"/>
      <x:c r="Q1083" s="231" t="str">
        <x:v>Removed in the master-catalog refinement pass to reduce overlapping card concepts or to make room for a stronger replacement event card.</x:v>
      </x:c>
      <x:c r="R1083" s="231"/>
      <x:c r="S1083" s="231" t="str">
        <x:v>BE-103 Breakfast by the Sea</x:v>
      </x:c>
      <x:c r="T1083" s="231" t="str">
        <x:v>Supporting details can be retained in the surviving card's information box or broader educational notes. Current content destination resolved in v6; original path retained in Repair Log.</x:v>
      </x:c>
      <x:c r="U1083" s="205"/>
    </x:row>
    <x:row r="1084" s="202" customFormat="1" ht="38.25" customHeight="1">
      <x:c r="A1084" s="231" t="str">
        <x:v>Early Church History</x:v>
      </x:c>
      <x:c r="B1084" s="231" t="str">
        <x:v>ECH-002</x:v>
      </x:c>
      <x:c r="C1084" s="231" t="str">
        <x:v>Martyrdom of Peter and Paul in Rome</x:v>
      </x:c>
      <x:c r="D1084" s="231" t="str">
        <x:v>Church History</x:v>
      </x:c>
      <x:c r="E1084" s="231" t="str">
        <x:v>Early Church History — ca. AD 64–451</x:v>
      </x:c>
      <x:c r="F1084" s="231" t="str">
        <x:v>Event</x:v>
      </x:c>
      <x:c r="G1084" s="231" t="str">
        <x:v>Presents the early Christian tradition of the martyrdoms of both Peter and Paul at Rome under Nero as a single apostolic-martyrdom card.</x:v>
      </x:c>
      <x:c r="H1084" s="231" t="n">
        <x:v>5</x:v>
      </x:c>
      <x:c r="I1084" s="231" t="str">
        <x:v>5 — Foundational</x:v>
      </x:c>
      <x:c r="J1084" s="231" t="str">
        <x:v>Exceptional</x:v>
      </x:c>
      <x:c r="K1084" s="231" t="str">
        <x:v>Rare</x:v>
      </x:c>
      <x:c r="L1084" s="231" t="str">
        <x:v>Maybe</x:v>
      </x:c>
      <x:c r="M1084" s="231" t="str">
        <x:v>Traditionally mid-60s AD | Rome</x:v>
      </x:c>
      <x:c r="N1084" s="231" t="str">
        <x:v>Peter; Neronian Persecution; Rome; Merged concepts: Martyrdom of Paul in Rome</x:v>
      </x:c>
      <x:c r="O1084" s="231" t="str">
        <x:v>Idea</x:v>
      </x:c>
      <x:c r="P1084" s="231" t="str">
        <x:v>The New Testament does not narrate Peter's death; the Roman martyrdom is an early and widely received tradition.</x:v>
      </x:c>
      <x:c r="Q1084" s="231" t="str">
        <x:v>Removed in the master-catalog refinement pass to reduce overlapping card concepts or to make room for a stronger replacement event card.</x:v>
      </x:c>
      <x:c r="R1084" s="231"/>
      <x:c r="S1084" s="231" t="str">
        <x:v>ECH-002 Martyrdom of Saint Peter</x:v>
      </x:c>
      <x:c r="T1084" s="231" t="str">
        <x:v>Supporting details can be retained in the surviving card's information box or broader educational notes. Current content destination resolved in v6; original path retained in Repair Log.</x:v>
      </x:c>
      <x:c r="U1084" s="205" t="str">
        <x:v>ECH-002 Martyrdom of Saint Peter</x:v>
      </x:c>
    </x:row>
    <x:row r="1085" s="202" customFormat="1" ht="38.25" customHeight="1">
      <x:c r="A1085" s="231" t="str">
        <x:v>Early Church History</x:v>
      </x:c>
      <x:c r="B1085" s="231" t="str">
        <x:v>ECH-005</x:v>
      </x:c>
      <x:c r="C1085" s="231" t="str">
        <x:v>Letters of Ignatius of Antioch</x:v>
      </x:c>
      <x:c r="D1085" s="231" t="str">
        <x:v>Church History</x:v>
      </x:c>
      <x:c r="E1085" s="231" t="str">
        <x:v>Early Church History — ca. AD 64–451</x:v>
      </x:c>
      <x:c r="F1085" s="231" t="str">
        <x:v>Text</x:v>
      </x:c>
      <x:c r="G1085" s="231" t="str">
        <x:v>Seven letters written en route to martyrdom reveal early teaching on Christ, bishops, unity, Eucharist, and faithful endurance.</x:v>
      </x:c>
      <x:c r="H1085" s="231" t="n">
        <x:v>4</x:v>
      </x:c>
      <x:c r="I1085" s="231" t="str">
        <x:v>4 — Major</x:v>
      </x:c>
      <x:c r="J1085" s="231" t="str">
        <x:v>High</x:v>
      </x:c>
      <x:c r="K1085" s="231" t="str">
        <x:v>Common</x:v>
      </x:c>
      <x:c r="L1085" s="231" t="str">
        <x:v>No</x:v>
      </x:c>
      <x:c r="M1085" s="231" t="str">
        <x:v>Early 2nd century | Antioch to Rome | Apostolic Fathers</x:v>
      </x:c>
      <x:c r="N1085" s="231" t="str">
        <x:v>Ignatius of Antioch; Smyrna; Rome; Martyrdom</x:v>
      </x:c>
      <x:c r="O1085" s="231" t="str">
        <x:v>Idea</x:v>
      </x:c>
      <x:c r="P1085" s="231"/>
      <x:c r="Q1085" s="231" t="str">
        <x:v>Removed in the master-catalog refinement pass to reduce overlapping card concepts or to make room for a stronger replacement event card.</x:v>
      </x:c>
      <x:c r="R1085" s="231"/>
      <x:c r="S1085" s="231" t="str">
        <x:v>ECH-005 Martyrdom of Ignatius</x:v>
      </x:c>
      <x:c r="T1085" s="231" t="str">
        <x:v>Supporting details can be retained in the surviving card's information box or broader educational notes. Current content destination resolved in v6; original path retained in Repair Log.</x:v>
      </x:c>
      <x:c r="U1085" s="205" t="str">
        <x:v>ECH-005 Martyrdom of Ignatius</x:v>
      </x:c>
    </x:row>
    <x:row r="1086" s="202" customFormat="1" ht="38.25" customHeight="1">
      <x:c r="A1086" s="231" t="str">
        <x:v>Early Church History</x:v>
      </x:c>
      <x:c r="B1086" s="231" t="str">
        <x:v>ECH-008</x:v>
      </x:c>
      <x:c r="C1086" s="231" t="str">
        <x:v>First Apology of Justin Martyr</x:v>
      </x:c>
      <x:c r="D1086" s="231" t="str">
        <x:v>Church History</x:v>
      </x:c>
      <x:c r="E1086" s="231" t="str">
        <x:v>Early Church History — ca. AD 64–451</x:v>
      </x:c>
      <x:c r="F1086" s="231" t="str">
        <x:v>Text</x:v>
      </x:c>
      <x:c r="G1086" s="231" t="str">
        <x:v>Justin's defense of Christianity explains Christian belief and worship to a Roman audience and preserves an important description of Sunday gathering.</x:v>
      </x:c>
      <x:c r="H1086" s="231" t="n">
        <x:v>5</x:v>
      </x:c>
      <x:c r="I1086" s="231" t="str">
        <x:v>5 — Foundational</x:v>
      </x:c>
      <x:c r="J1086" s="231" t="str">
        <x:v>Exceptional</x:v>
      </x:c>
      <x:c r="K1086" s="231" t="str">
        <x:v>Uncommon</x:v>
      </x:c>
      <x:c r="L1086" s="231" t="str">
        <x:v>Maybe</x:v>
      </x:c>
      <x:c r="M1086" s="231" t="str">
        <x:v>Mid-2nd century | Rome</x:v>
      </x:c>
      <x:c r="N1086" s="231" t="str">
        <x:v>Justin Martyr; Christian Worship; Apologetics</x:v>
      </x:c>
      <x:c r="O1086" s="231" t="str">
        <x:v>Idea</x:v>
      </x:c>
      <x:c r="P1086" s="231"/>
      <x:c r="Q1086" s="231" t="str">
        <x:v>Removed in the master-catalog refinement pass to reduce overlapping card concepts or to make room for a stronger replacement event card.</x:v>
      </x:c>
      <x:c r="R1086" s="231"/>
      <x:c r="S1086" s="231" t="str">
        <x:v>ECH-008 Martyrdom of Justin and Companions</x:v>
      </x:c>
      <x:c r="T1086" s="231" t="str">
        <x:v>Supporting details can be retained in the surviving card's information box or broader educational notes. Current content destination resolved in v6; original path retained in Repair Log.</x:v>
      </x:c>
      <x:c r="U1086" s="205" t="str">
        <x:v>ECH-008 Martyrdom of Justin and Companions</x:v>
      </x:c>
    </x:row>
    <x:row r="1087" s="202" customFormat="1" ht="38.25" customHeight="1">
      <x:c r="A1087" s="231" t="str">
        <x:v>Early Church History</x:v>
      </x:c>
      <x:c r="B1087" s="231" t="str">
        <x:v>ECH-023</x:v>
      </x:c>
      <x:c r="C1087" s="231" t="str">
        <x:v>The Chi-Rho and Labarum</x:v>
      </x:c>
      <x:c r="D1087" s="231" t="str">
        <x:v>Church History</x:v>
      </x:c>
      <x:c r="E1087" s="231" t="str">
        <x:v>Early Church History — ca. AD 64–451</x:v>
      </x:c>
      <x:c r="F1087" s="231" t="str">
        <x:v>Symbol / Military Standard</x:v>
      </x:c>
      <x:c r="G1087" s="231" t="str">
        <x:v>The Christogram became closely associated with Constantine's imperial standard and Christianity's new public visibility.</x:v>
      </x:c>
      <x:c r="H1087" s="231" t="n">
        <x:v>4</x:v>
      </x:c>
      <x:c r="I1087" s="231" t="str">
        <x:v>4 — Major</x:v>
      </x:c>
      <x:c r="J1087" s="231" t="str">
        <x:v>Exceptional</x:v>
      </x:c>
      <x:c r="K1087" s="231" t="str">
        <x:v>Uncommon</x:v>
      </x:c>
      <x:c r="L1087" s="231" t="str">
        <x:v>Yes</x:v>
      </x:c>
      <x:c r="M1087" s="231" t="str">
        <x:v>Early 4th century | Roman Empire</x:v>
      </x:c>
      <x:c r="N1087" s="231" t="str">
        <x:v>Constantine; Battle of Milvian Bridge; Christian Symbols</x:v>
      </x:c>
      <x:c r="O1087" s="231" t="str">
        <x:v>Idea</x:v>
      </x:c>
      <x:c r="P1087" s="231"/>
      <x:c r="Q1087" s="231" t="str">
        <x:v>Removed in the master-catalog refinement pass to reduce overlapping card concepts or to make room for a stronger replacement event card.</x:v>
      </x:c>
      <x:c r="R1087" s="231"/>
      <x:c r="S1087" s="231" t="str">
        <x:v>ECH-022 Battle of the Milvian Bridge</x:v>
      </x:c>
      <x:c r="T1087" s="231" t="str">
        <x:v>Supporting details can be retained in the surviving card's information box or broader educational notes. Current content destination resolved in v6; original path retained in Repair Log.</x:v>
      </x:c>
      <x:c r="U1087" s="205" t="str">
        <x:v>ECH-023 Constantine's Baptism</x:v>
      </x:c>
    </x:row>
    <x:row r="1088" s="202" customFormat="1" ht="38.25" customHeight="1">
      <x:c r="A1088" s="231" t="str">
        <x:v>Early Church History</x:v>
      </x:c>
      <x:c r="B1088" s="231" t="str">
        <x:v>ECH-032</x:v>
      </x:c>
      <x:c r="C1088" s="231" t="str">
        <x:v>Life of Antony</x:v>
      </x:c>
      <x:c r="D1088" s="231" t="str">
        <x:v>Church History</x:v>
      </x:c>
      <x:c r="E1088" s="231" t="str">
        <x:v>Early Church History — ca. AD 64–451</x:v>
      </x:c>
      <x:c r="F1088" s="231" t="str">
        <x:v>Text</x:v>
      </x:c>
      <x:c r="G1088" s="231" t="str">
        <x:v>Athanasius's biography of Antony became enormously influential in spreading the ideals of Egyptian monasticism.</x:v>
      </x:c>
      <x:c r="H1088" s="231" t="n">
        <x:v>4</x:v>
      </x:c>
      <x:c r="I1088" s="231" t="str">
        <x:v>4 — Major</x:v>
      </x:c>
      <x:c r="J1088" s="231" t="str">
        <x:v>Exceptional</x:v>
      </x:c>
      <x:c r="K1088" s="231" t="str">
        <x:v>Uncommon</x:v>
      </x:c>
      <x:c r="L1088" s="231" t="str">
        <x:v>Maybe</x:v>
      </x:c>
      <x:c r="M1088" s="231" t="str">
        <x:v>4th century | Egypt and wider Church</x:v>
      </x:c>
      <x:c r="N1088" s="231" t="str">
        <x:v>Athanasius; Antony; Monasticism</x:v>
      </x:c>
      <x:c r="O1088" s="231" t="str">
        <x:v>Idea</x:v>
      </x:c>
      <x:c r="P1088" s="231"/>
      <x:c r="Q1088" s="231" t="str">
        <x:v>Removed in the master-catalog refinement pass to reduce overlapping card concepts or to make room for a stronger replacement event card.</x:v>
      </x:c>
      <x:c r="R1088" s="231"/>
      <x:c r="S1088" s="231" t="str">
        <x:v>ECH-032 Antony's Withdrawal to the Desert</x:v>
      </x:c>
      <x:c r="T1088" s="231" t="str">
        <x:v>Supporting details can be retained in the surviving card's information box or broader educational notes. Current content destination resolved in v6; original path retained in Repair Log.</x:v>
      </x:c>
      <x:c r="U1088" s="205" t="str">
        <x:v>ECH-032 Antony's Withdrawal to the Desert</x:v>
      </x:c>
    </x:row>
    <x:row r="1089" s="202" customFormat="1" ht="38.25" customHeight="1">
      <x:c r="A1089" s="231" t="str">
        <x:v>Controversies &amp; Movements</x:v>
      </x:c>
      <x:c r="B1089" s="231" t="str">
        <x:v>CM-007</x:v>
      </x:c>
      <x:c r="C1089" s="231" t="str">
        <x:v>Byzantine Iconoclasm</x:v>
      </x:c>
      <x:c r="D1089" s="231" t="str">
        <x:v>Church History</x:v>
      </x:c>
      <x:c r="E1089" s="231" t="str">
        <x:v>Controversies &amp; Movements — Christian History</x:v>
      </x:c>
      <x:c r="F1089" s="231" t="str">
        <x:v>Icon Controversy</x:v>
      </x:c>
      <x:c r="G1089" s="231" t="str">
        <x:v>Imperial and ecclesial struggles over sacred images led to periods of icon destruction and eventual restoration of icon veneration.</x:v>
      </x:c>
      <x:c r="H1089" s="231" t="n">
        <x:v>5</x:v>
      </x:c>
      <x:c r="I1089" s="231" t="str">
        <x:v>5 — Foundational</x:v>
      </x:c>
      <x:c r="J1089" s="231" t="str">
        <x:v>Exceptional</x:v>
      </x:c>
      <x:c r="K1089" s="231" t="str">
        <x:v>Uncommon</x:v>
      </x:c>
      <x:c r="L1089" s="231" t="str">
        <x:v>Yes</x:v>
      </x:c>
      <x:c r="M1089" s="231" t="str">
        <x:v>8th–9th centuries | Byzantine / Eastern Christianity</x:v>
      </x:c>
      <x:c r="N1089" s="231" t="str">
        <x:v>Icons; John of Damascus; Nicaea II; Empress Irene</x:v>
      </x:c>
      <x:c r="O1089" s="231" t="str">
        <x:v>Idea</x:v>
      </x:c>
      <x:c r="P1089" s="231"/>
      <x:c r="Q1089" s="231" t="str">
        <x:v>Removed in the master-catalog refinement pass to reduce overlapping card concepts or to make room for a stronger replacement event card.</x:v>
      </x:c>
      <x:c r="R1089" s="231"/>
      <x:c r="S1089" s="231" t="str">
        <x:v>CHE-001 Triumph of Orthodoxy / Restoration of the Icons</x:v>
      </x:c>
      <x:c r="T1089" s="231" t="str">
        <x:v>Supporting details can be retained in the surviving card's information box or broader educational notes. Current content destination resolved in v6; original path retained in Repair Log.</x:v>
      </x:c>
      <x:c r="U1089" s="205" t="str">
        <x:v>CHE-001 Triumph of Orthodoxy / Restoration of the Icons</x:v>
      </x:c>
    </x:row>
    <x:row r="1090" s="202" customFormat="1" ht="38.25" customHeight="1">
      <x:c r="A1090" s="231" t="str">
        <x:v>Controversies &amp; Movements</x:v>
      </x:c>
      <x:c r="B1090" s="231" t="str">
        <x:v>CM-009</x:v>
      </x:c>
      <x:c r="C1090" s="231" t="str">
        <x:v>Investiture Controversy</x:v>
      </x:c>
      <x:c r="D1090" s="231" t="str">
        <x:v>Church History</x:v>
      </x:c>
      <x:c r="E1090" s="231" t="str">
        <x:v>Controversies &amp; Movements — Christian History</x:v>
      </x:c>
      <x:c r="F1090" s="231" t="str">
        <x:v>Church–State Controversy</x:v>
      </x:c>
      <x:c r="G1090" s="231" t="str">
        <x:v>Popes and rulers fought over who could appoint and invest bishops, reshaping medieval ideas of papal, imperial, and ecclesial authority.</x:v>
      </x:c>
      <x:c r="H1090" s="231" t="n">
        <x:v>4</x:v>
      </x:c>
      <x:c r="I1090" s="231" t="str">
        <x:v>4 — Major</x:v>
      </x:c>
      <x:c r="J1090" s="231" t="str">
        <x:v>Exceptional</x:v>
      </x:c>
      <x:c r="K1090" s="231" t="str">
        <x:v>Common</x:v>
      </x:c>
      <x:c r="L1090" s="231" t="str">
        <x:v>Maybe</x:v>
      </x:c>
      <x:c r="M1090" s="231" t="str">
        <x:v>c. 1075–1122 | Latin Christianity / Holy Roman Empire</x:v>
      </x:c>
      <x:c r="N1090" s="231" t="str">
        <x:v>Gregory VII; Henry IV; Canossa; Concordat of Worms; Merged concepts: Gregorian Reform Movement</x:v>
      </x:c>
      <x:c r="O1090" s="231" t="str">
        <x:v>Idea</x:v>
      </x:c>
      <x:c r="P1090" s="231"/>
      <x:c r="Q1090" s="231" t="str">
        <x:v>Removed in the master-catalog refinement pass to reduce overlapping card concepts or to make room for a stronger replacement event card.</x:v>
      </x:c>
      <x:c r="R1090" s="231"/>
      <x:c r="S1090" s="231" t="str">
        <x:v>CHE-002 Henry IV at Canossa</x:v>
      </x:c>
      <x:c r="T1090" s="231" t="str">
        <x:v>Supporting details can be retained in the surviving card's information box or broader educational notes. Current content destination resolved in v6; original path retained in Repair Log.</x:v>
      </x:c>
      <x:c r="U1090" s="205" t="str">
        <x:v>CHE-002 Henry IV at Canossa</x:v>
      </x:c>
    </x:row>
    <x:row r="1091" s="202" customFormat="1" ht="38.25" customHeight="1">
      <x:c r="A1091" s="231" t="str">
        <x:v>Controversies &amp; Movements</x:v>
      </x:c>
      <x:c r="B1091" s="231" t="str">
        <x:v>CM-033</x:v>
      </x:c>
      <x:c r="C1091" s="231" t="str">
        <x:v>Pentecostal Movement</x:v>
      </x:c>
      <x:c r="D1091" s="231" t="str">
        <x:v>Church History</x:v>
      </x:c>
      <x:c r="E1091" s="231" t="str">
        <x:v>Controversies &amp; Movements — Christian History</x:v>
      </x:c>
      <x:c r="F1091" s="231" t="str">
        <x:v>Renewal Movement</x:v>
      </x:c>
      <x:c r="G1091" s="231" t="str">
        <x:v>Pentecostalism emphasizes baptism in the Holy Spirit and continuing charismatic gifts, spreading rapidly from early twentieth-century revivals into a major global Christian family.</x:v>
      </x:c>
      <x:c r="H1091" s="231" t="n">
        <x:v>5</x:v>
      </x:c>
      <x:c r="I1091" s="231" t="str">
        <x:v>5 — Foundational</x:v>
      </x:c>
      <x:c r="J1091" s="231" t="str">
        <x:v>Exceptional</x:v>
      </x:c>
      <x:c r="K1091" s="231" t="str">
        <x:v>Rare</x:v>
      </x:c>
      <x:c r="L1091" s="231" t="str">
        <x:v>Yes</x:v>
      </x:c>
      <x:c r="M1091" s="231" t="str">
        <x:v>20th century onward | Global Pentecostal Christianity</x:v>
      </x:c>
      <x:c r="N1091" s="231" t="str">
        <x:v>Azusa Street; Speaking in Tongues; Holiness Movement; Charismatic Renewal; Merged concepts: Charismatic Renewal</x:v>
      </x:c>
      <x:c r="O1091" s="231" t="str">
        <x:v>Idea</x:v>
      </x:c>
      <x:c r="P1091" s="231"/>
      <x:c r="Q1091" s="231" t="str">
        <x:v>Removed in the master-catalog refinement pass to reduce overlapping card concepts or to make room for a stronger replacement event card.</x:v>
      </x:c>
      <x:c r="R1091" s="231"/>
      <x:c r="S1091" s="231" t="str">
        <x:v>CHE-003 Azusa Street Revival</x:v>
      </x:c>
      <x:c r="T1091" s="231" t="str">
        <x:v>Supporting details can be retained in the surviving card's information box or broader educational notes. Current content destination resolved in v6; original path retained in Repair Log.</x:v>
      </x:c>
      <x:c r="U1091" s="205" t="str">
        <x:v>CHE-003 Azusa Street Revival</x:v>
      </x:c>
    </x:row>
    <x:row r="1092" s="202" customFormat="1" ht="38.25" customHeight="1">
      <x:c r="A1092" s="231" t="str">
        <x:v>Biblical Items</x:v>
      </x:c>
      <x:c r="B1092" s="231" t="str">
        <x:v>BI-020</x:v>
      </x:c>
      <x:c r="C1092" s="231" t="str">
        <x:v>Gideon's Jars and Torches</x:v>
      </x:c>
      <x:c r="D1092" s="231" t="str">
        <x:v>Scripture</x:v>
      </x:c>
      <x:c r="E1092" s="231" t="str">
        <x:v>Biblical Items — Shared Canon</x:v>
      </x:c>
      <x:c r="F1092" s="231" t="str">
        <x:v>Vessel</x:v>
      </x:c>
      <x:c r="G1092" s="231" t="str">
        <x:v>Combines the clay jars and concealed torches used by Gideon's small force in the surprise attack on the Midianite camp.</x:v>
      </x:c>
      <x:c r="H1092" s="231" t="n">
        <x:v>3</x:v>
      </x:c>
      <x:c r="I1092" s="231" t="str">
        <x:v>3 — Significant</x:v>
      </x:c>
      <x:c r="J1092" s="231" t="str">
        <x:v>Exceptional</x:v>
      </x:c>
      <x:c r="K1092" s="231" t="str">
        <x:v>Common</x:v>
      </x:c>
      <x:c r="L1092" s="231" t="str">
        <x:v>Maybe</x:v>
      </x:c>
      <x:c r="M1092" s="231" t="str">
        <x:v>Judges 7:16–22 | Judges period | Shared canon</x:v>
      </x:c>
      <x:c r="N1092" s="231" t="str">
        <x:v>Gideon; Gideon's Trumpets; Gideon's Torches; Merged concepts: Gideon's Torches</x:v>
      </x:c>
      <x:c r="O1092" s="231" t="str">
        <x:v>Idea</x:v>
      </x:c>
      <x:c r="P1092" s="231"/>
      <x:c r="Q1092" s="231" t="str">
        <x:v>Removed in the second collision-reduction pass because the concept overlapped too heavily with a stronger scene or broader card.</x:v>
      </x:c>
      <x:c r="R1092" s="231"/>
      <x:c r="S1092" s="231" t="str">
        <x:v>BE-096 Gideon's Three Hundred</x:v>
      </x:c>
      <x:c r="T1092" s="231" t="str">
        <x:v>Educational details were retained in the surviving card's Information Box / Merged Concepts field.</x:v>
      </x:c>
      <x:c r="U1092" s="205" t="str">
        <x:v>BE-096 Gideon's Three Hundred</x:v>
      </x:c>
    </x:row>
    <x:row r="1093" s="202" customFormat="1" ht="38.25" customHeight="1">
      <x:c r="A1093" s="231" t="str">
        <x:v>Biblical Items</x:v>
      </x:c>
      <x:c r="B1093" s="231" t="str">
        <x:v>BI-035</x:v>
      </x:c>
      <x:c r="C1093" s="231" t="str">
        <x:v>Elijah's Mantle Passed to Elisha</x:v>
      </x:c>
      <x:c r="D1093" s="231" t="str">
        <x:v>Scripture</x:v>
      </x:c>
      <x:c r="E1093" s="231" t="str">
        <x:v>Biblical Items — Shared Canon</x:v>
      </x:c>
      <x:c r="F1093" s="231" t="str">
        <x:v>Garment</x:v>
      </x:c>
      <x:c r="G1093" s="231" t="str">
        <x:v>Follows Elijah's prophetic mantle as it passes to Elisha, making one object card represent prophetic succession between the two prophets.</x:v>
      </x:c>
      <x:c r="H1093" s="231" t="n">
        <x:v>5</x:v>
      </x:c>
      <x:c r="I1093" s="231" t="str">
        <x:v>5 — Foundational</x:v>
      </x:c>
      <x:c r="J1093" s="231" t="str">
        <x:v>Exceptional</x:v>
      </x:c>
      <x:c r="K1093" s="231" t="str">
        <x:v>Uncommon</x:v>
      </x:c>
      <x:c r="L1093" s="231" t="str">
        <x:v>Yes</x:v>
      </x:c>
      <x:c r="M1093" s="231" t="str">
        <x:v>1 Kings 19:19; 2 Kings 2:8, 13–14 | Divided monarchy | Shared canon</x:v>
      </x:c>
      <x:c r="N1093" s="231" t="str">
        <x:v>Elijah; Elisha; Jordan River; Merged concepts: Elisha's Mantle</x:v>
      </x:c>
      <x:c r="O1093" s="231" t="str">
        <x:v>Idea</x:v>
      </x:c>
      <x:c r="P1093" s="231"/>
      <x:c r="Q1093" s="231" t="str">
        <x:v>Removed in the second collision-reduction pass because the concept overlapped too heavily with a stronger scene or broader card.</x:v>
      </x:c>
      <x:c r="R1093" s="231"/>
      <x:c r="S1093" s="231" t="str">
        <x:v>BE-030 Elijah Taken Up in a Whirlwind</x:v>
      </x:c>
      <x:c r="T1093" s="231" t="str">
        <x:v>Educational details were retained in the surviving card's Information Box / Merged Concepts field.</x:v>
      </x:c>
      <x:c r="U1093" s="205" t="str">
        <x:v>BE-097 Elijah at Horeb</x:v>
      </x:c>
    </x:row>
    <x:row r="1094" s="202" customFormat="1" ht="38.25" customHeight="1">
      <x:c r="A1094" s="231" t="str">
        <x:v>Biblical Items</x:v>
      </x:c>
      <x:c r="B1094" s="231" t="str">
        <x:v>BI-041</x:v>
      </x:c>
      <x:c r="C1094" s="231" t="str">
        <x:v>Isaiah's Altar Coal</x:v>
      </x:c>
      <x:c r="D1094" s="231" t="str">
        <x:v>Scripture</x:v>
      </x:c>
      <x:c r="E1094" s="231" t="str">
        <x:v>Biblical Items — Shared Canon</x:v>
      </x:c>
      <x:c r="F1094" s="231" t="str">
        <x:v>Vision Object</x:v>
      </x:c>
      <x:c r="G1094" s="231" t="str">
        <x:v>A burning coal from the altar touches Isaiah's lips in his temple vision of cleansing and commission.</x:v>
      </x:c>
      <x:c r="H1094" s="231" t="n">
        <x:v>4</x:v>
      </x:c>
      <x:c r="I1094" s="231" t="str">
        <x:v>4 — Major</x:v>
      </x:c>
      <x:c r="J1094" s="231" t="str">
        <x:v>Exceptional</x:v>
      </x:c>
      <x:c r="K1094" s="231" t="str">
        <x:v>Uncommon</x:v>
      </x:c>
      <x:c r="L1094" s="231" t="str">
        <x:v>Yes</x:v>
      </x:c>
      <x:c r="M1094" s="231" t="str">
        <x:v>Isaiah 6:5–7 | Prophetic period | Shared canon</x:v>
      </x:c>
      <x:c r="N1094" s="231" t="str">
        <x:v>Isaiah; Seraphim; Call of Isaiah</x:v>
      </x:c>
      <x:c r="O1094" s="231" t="str">
        <x:v>Idea</x:v>
      </x:c>
      <x:c r="P1094" s="231"/>
      <x:c r="Q1094" s="231" t="str">
        <x:v>Removed in the second collision-reduction pass because the concept overlapped too heavily with a stronger scene or broader card.</x:v>
      </x:c>
      <x:c r="R1094" s="231"/>
      <x:c r="S1094" s="231"/>
      <x:c r="T1094" s="231" t="str">
        <x:v>Educational details were retained in the surviving card's Information Box / Merged Concepts field.
v12 scope correction: former content destination PDV-039 Isaiah's Temple Vision is now deferred. The supporting material remains with that archived card; there is no current active content destination. This is not a new slot replacement.</x:v>
      </x:c>
      <x:c r="U1094" s="205" t="str">
        <x:v>BE-098 Dagon Falls Before the Ark</x:v>
      </x:c>
    </x:row>
    <x:row r="1095" s="202" customFormat="1" ht="38.25" customHeight="1">
      <x:c r="A1095" s="231" t="str">
        <x:v>Biblical Places</x:v>
      </x:c>
      <x:c r="B1095" s="231" t="str">
        <x:v>BPL-067</x:v>
      </x:c>
      <x:c r="C1095" s="231" t="str">
        <x:v>Jacob's Well</x:v>
      </x:c>
      <x:c r="D1095" s="231" t="str">
        <x:v>Scripture</x:v>
      </x:c>
      <x:c r="E1095" s="231" t="str">
        <x:v>Biblical Places — Shared Canon</x:v>
      </x:c>
      <x:c r="F1095" s="231" t="str">
        <x:v>Place</x:v>
      </x:c>
      <x:c r="G1095" s="231" t="str">
        <x:v>Well near Sychar that frames Jesus' conversation about living water with the Samaritan woman.</x:v>
      </x:c>
      <x:c r="H1095" s="231" t="n">
        <x:v>4</x:v>
      </x:c>
      <x:c r="I1095" s="231" t="str">
        <x:v>4 — Major</x:v>
      </x:c>
      <x:c r="J1095" s="231" t="str">
        <x:v>Exceptional</x:v>
      </x:c>
      <x:c r="K1095" s="231" t="str">
        <x:v>Common</x:v>
      </x:c>
      <x:c r="L1095" s="231" t="str">
        <x:v>Maybe</x:v>
      </x:c>
      <x:c r="M1095" s="231" t="str">
        <x:v>John 4:5–26 | First century | Shared canon</x:v>
      </x:c>
      <x:c r="N1095" s="231" t="str">
        <x:v>Jacob; Samaritan Woman; Sychar; Jesus Christ</x:v>
      </x:c>
      <x:c r="O1095" s="231" t="str">
        <x:v>Idea</x:v>
      </x:c>
      <x:c r="P1095" s="231"/>
      <x:c r="Q1095" s="231" t="str">
        <x:v>Removed in the second collision-reduction pass because the concept overlapped too heavily with a stronger scene or broader card.</x:v>
      </x:c>
      <x:c r="R1095" s="231"/>
      <x:c r="S1095" s="231" t="str">
        <x:v>BE-046 Jesus and the Samaritan Woman</x:v>
      </x:c>
      <x:c r="T1095" s="231" t="str">
        <x:v>Educational details were retained in the surviving card's Information Box / Merged Concepts field.</x:v>
      </x:c>
      <x:c r="U1095" s="205" t="str">
        <x:v>BE-099 Balaam and the Donkey</x:v>
      </x:c>
    </x:row>
    <x:row r="1096" s="202" customFormat="1" ht="25.5" customHeight="1">
      <x:c r="A1096" s="231" t="str">
        <x:v>Biblical Places</x:v>
      </x:c>
      <x:c r="B1096" s="231" t="str">
        <x:v>BPL-065</x:v>
      </x:c>
      <x:c r="C1096" s="231" t="str">
        <x:v>Pool of Siloam</x:v>
      </x:c>
      <x:c r="D1096" s="231" t="str">
        <x:v>Scripture</x:v>
      </x:c>
      <x:c r="E1096" s="231" t="str">
        <x:v>Biblical Places — Shared Canon</x:v>
      </x:c>
      <x:c r="F1096" s="231" t="str">
        <x:v>Place</x:v>
      </x:c>
      <x:c r="G1096" s="231" t="str">
        <x:v>Jerusalem pool associated with Hezekiah's water system and Jesus healing the man born blind.</x:v>
      </x:c>
      <x:c r="H1096" s="231" t="n">
        <x:v>4</x:v>
      </x:c>
      <x:c r="I1096" s="231" t="str">
        <x:v>4 — Major</x:v>
      </x:c>
      <x:c r="J1096" s="231" t="str">
        <x:v>Exceptional</x:v>
      </x:c>
      <x:c r="K1096" s="231" t="str">
        <x:v>Common</x:v>
      </x:c>
      <x:c r="L1096" s="231" t="str">
        <x:v>Maybe</x:v>
      </x:c>
      <x:c r="M1096" s="231" t="str">
        <x:v>2 Kings 20:20; John 9 | Monarchy and first century | Shared canon</x:v>
      </x:c>
      <x:c r="N1096" s="231" t="str">
        <x:v>Hezekiah; Jesus Christ; Gihon Spring; Man Born Blind</x:v>
      </x:c>
      <x:c r="O1096" s="231" t="str">
        <x:v>Idea</x:v>
      </x:c>
      <x:c r="P1096" s="231"/>
      <x:c r="Q1096" s="231" t="str">
        <x:v>Removed in the second collision-reduction pass because the concept overlapped too heavily with a stronger scene or broader card.</x:v>
      </x:c>
      <x:c r="R1096" s="231"/>
      <x:c r="S1096" s="231" t="str">
        <x:v>BE-091 Healing of the Man Born Blind</x:v>
      </x:c>
      <x:c r="T1096" s="231" t="str">
        <x:v>Educational details were retained in the surviving card's Information Box / Merged Concepts field.</x:v>
      </x:c>
      <x:c r="U1096" s="205" t="str">
        <x:v>BE-100 Deborah and Barak Defeat Sisera</x:v>
      </x:c>
    </x:row>
    <x:row r="1097" s="202" customFormat="1" ht="25.5" customHeight="1">
      <x:c r="A1097" s="231" t="str">
        <x:v>Biblical Places</x:v>
      </x:c>
      <x:c r="B1097" s="231" t="str">
        <x:v>BPL-038</x:v>
      </x:c>
      <x:c r="C1097" s="231" t="str">
        <x:v>En-gedi</x:v>
      </x:c>
      <x:c r="D1097" s="231" t="str">
        <x:v>Scripture</x:v>
      </x:c>
      <x:c r="E1097" s="231" t="str">
        <x:v>Biblical Places — Shared Canon</x:v>
      </x:c>
      <x:c r="F1097" s="231" t="str">
        <x:v>Place</x:v>
      </x:c>
      <x:c r="G1097" s="231" t="str">
        <x:v>Desert oasis and stronghold associated with David's flight from Saul and the cave encounter in 1 Samuel 24.</x:v>
      </x:c>
      <x:c r="H1097" s="231" t="n">
        <x:v>4</x:v>
      </x:c>
      <x:c r="I1097" s="231" t="str">
        <x:v>4 — Major</x:v>
      </x:c>
      <x:c r="J1097" s="231" t="str">
        <x:v>Exceptional</x:v>
      </x:c>
      <x:c r="K1097" s="231" t="str">
        <x:v>Common</x:v>
      </x:c>
      <x:c r="L1097" s="231" t="str">
        <x:v>Maybe</x:v>
      </x:c>
      <x:c r="M1097" s="231" t="str">
        <x:v>1 Samuel 23–24; Song of Songs 1:14 | Monarchy period | Shared canon</x:v>
      </x:c>
      <x:c r="N1097" s="231" t="str">
        <x:v>David; Saul; Dead Sea</x:v>
      </x:c>
      <x:c r="O1097" s="231" t="str">
        <x:v>Idea</x:v>
      </x:c>
      <x:c r="P1097" s="231"/>
      <x:c r="Q1097" s="231" t="str">
        <x:v>Removed in the second collision-reduction pass because the concept overlapped too heavily with a stronger scene or broader card.</x:v>
      </x:c>
      <x:c r="R1097" s="231"/>
      <x:c r="S1097" s="231" t="str">
        <x:v>BE-101 David Spares Saul at En-gedi</x:v>
      </x:c>
      <x:c r="T1097" s="231" t="str">
        <x:v>Educational details were retained in the surviving card's Information Box / Merged Concepts field.</x:v>
      </x:c>
      <x:c r="U1097" s="205" t="str">
        <x:v>BE-101 David Spares Saul at En-gedi</x:v>
      </x:c>
    </x:row>
    <x:row r="1098" s="202" customFormat="1" ht="25.5" customHeight="1">
      <x:c r="A1098" s="231" t="str">
        <x:v>Biblical Items</x:v>
      </x:c>
      <x:c r="B1098" s="231" t="str">
        <x:v>BI-054</x:v>
      </x:c>
      <x:c r="C1098" s="231" t="str">
        <x:v>Alabaster Jar</x:v>
      </x:c>
      <x:c r="D1098" s="231" t="str">
        <x:v>Scripture</x:v>
      </x:c>
      <x:c r="E1098" s="231" t="str">
        <x:v>Biblical Items — Shared Canon</x:v>
      </x:c>
      <x:c r="F1098" s="231" t="str">
        <x:v>Vessel</x:v>
      </x:c>
      <x:c r="G1098" s="231" t="str">
        <x:v>An alabaster container of costly perfume appears in Gospel anointing traditions and offers a powerful devotion-and-burial motif.</x:v>
      </x:c>
      <x:c r="H1098" s="231" t="n">
        <x:v>4</x:v>
      </x:c>
      <x:c r="I1098" s="231" t="str">
        <x:v>4 — Major</x:v>
      </x:c>
      <x:c r="J1098" s="231" t="str">
        <x:v>Exceptional</x:v>
      </x:c>
      <x:c r="K1098" s="231" t="str">
        <x:v>Uncommon</x:v>
      </x:c>
      <x:c r="L1098" s="231" t="str">
        <x:v>Yes</x:v>
      </x:c>
      <x:c r="M1098" s="231" t="str">
        <x:v>Matthew 26:6–13; Mark 14:3–9; Luke 7:36–50 | Gospel ministry / Passion approach | Shared canon</x:v>
      </x:c>
      <x:c r="N1098" s="231" t="str">
        <x:v>Jesus Christ; Anointing at Bethany</x:v>
      </x:c>
      <x:c r="O1098" s="231" t="str">
        <x:v>Idea</x:v>
      </x:c>
      <x:c r="P1098" s="231" t="str">
        <x:v>The Gospels contain distinct anointing accounts; card copy should avoid collapsing all details into one event.</x:v>
      </x:c>
      <x:c r="Q1098" s="231" t="str">
        <x:v>Removed in the second collision-reduction pass because the concept overlapped too heavily with a stronger scene or broader card.</x:v>
      </x:c>
      <x:c r="R1098" s="231"/>
      <x:c r="S1098" s="231" t="str">
        <x:v>BE-102 Anointing at Bethany</x:v>
      </x:c>
      <x:c r="T1098" s="231" t="str">
        <x:v>Educational details were retained in the surviving card's Information Box / Merged Concepts field.</x:v>
      </x:c>
      <x:c r="U1098" s="205" t="str">
        <x:v>BE-102 Anointing at Bethany</x:v>
      </x:c>
    </x:row>
    <x:row r="1099" s="202" customFormat="1" ht="25.5" customHeight="1">
      <x:c r="A1099" s="231" t="str">
        <x:v>Biblical Items</x:v>
      </x:c>
      <x:c r="B1099" s="231" t="str">
        <x:v>BI-063</x:v>
      </x:c>
      <x:c r="C1099" s="231" t="str">
        <x:v>Charcoal Fire by the Sea</x:v>
      </x:c>
      <x:c r="D1099" s="231" t="str">
        <x:v>Scripture</x:v>
      </x:c>
      <x:c r="E1099" s="231" t="str">
        <x:v>Biblical Items — Shared Canon</x:v>
      </x:c>
      <x:c r="F1099" s="231" t="str">
        <x:v>Fire / Domestic Object</x:v>
      </x:c>
      <x:c r="G1099" s="231" t="str">
        <x:v>The charcoal fire prepared on the shore frames the risen Jesus' breakfast with the disciples and Peter's restoration.</x:v>
      </x:c>
      <x:c r="H1099" s="231" t="n">
        <x:v>3</x:v>
      </x:c>
      <x:c r="I1099" s="231" t="str">
        <x:v>3 — Significant</x:v>
      </x:c>
      <x:c r="J1099" s="231" t="str">
        <x:v>Exceptional</x:v>
      </x:c>
      <x:c r="K1099" s="231" t="str">
        <x:v>Common</x:v>
      </x:c>
      <x:c r="L1099" s="231" t="str">
        <x:v>Maybe</x:v>
      </x:c>
      <x:c r="M1099" s="231" t="str">
        <x:v>John 21:9–17 | Resurrection | Shared canon</x:v>
      </x:c>
      <x:c r="N1099" s="231" t="str">
        <x:v>Jesus Christ; Peter; Sea of Galilee</x:v>
      </x:c>
      <x:c r="O1099" s="231" t="str">
        <x:v>Idea</x:v>
      </x:c>
      <x:c r="P1099" s="231"/>
      <x:c r="Q1099" s="231" t="str">
        <x:v>Removed in the second collision-reduction pass because the concept overlapped too heavily with a stronger scene or broader card.</x:v>
      </x:c>
      <x:c r="R1099" s="231"/>
      <x:c r="S1099" s="231" t="str">
        <x:v>BE-103 Breakfast by the Sea</x:v>
      </x:c>
      <x:c r="T1099" s="231" t="str">
        <x:v>Educational details were retained in the surviving card's Information Box / Merged Concepts field.</x:v>
      </x:c>
      <x:c r="U1099" s="205" t="str">
        <x:v>BE-103 Breakfast by the Sea</x:v>
      </x:c>
    </x:row>
    <x:row r="1100" s="202" customFormat="1" ht="25.5" customHeight="1">
      <x:c r="A1100" s="231" t="str">
        <x:v>Biblical Items</x:v>
      </x:c>
      <x:c r="B1100" s="231" t="str">
        <x:v>BI-044</x:v>
      </x:c>
      <x:c r="C1100" s="231" t="str">
        <x:v>Belshazzar's Temple Vessels</x:v>
      </x:c>
      <x:c r="D1100" s="231" t="str">
        <x:v>Scripture</x:v>
      </x:c>
      <x:c r="E1100" s="231" t="str">
        <x:v>Biblical Items — Shared Canon</x:v>
      </x:c>
      <x:c r="F1100" s="231" t="str">
        <x:v>Sacred Vessels</x:v>
      </x:c>
      <x:c r="G1100" s="231" t="str">
        <x:v>Jerusalem's captured vessels are profaned at Belshazzar's feast immediately before the writing on the wall.</x:v>
      </x:c>
      <x:c r="H1100" s="231" t="n">
        <x:v>4</x:v>
      </x:c>
      <x:c r="I1100" s="231" t="str">
        <x:v>4 — Major</x:v>
      </x:c>
      <x:c r="J1100" s="231" t="str">
        <x:v>Exceptional</x:v>
      </x:c>
      <x:c r="K1100" s="231" t="str">
        <x:v>Uncommon</x:v>
      </x:c>
      <x:c r="L1100" s="231" t="str">
        <x:v>Yes</x:v>
      </x:c>
      <x:c r="M1100" s="231" t="str">
        <x:v>Daniel 5:1–6, 22–30 | Exilic period | Shared canon</x:v>
      </x:c>
      <x:c r="N1100" s="231" t="str">
        <x:v>Belshazzar; Daniel; Jerusalem Temple</x:v>
      </x:c>
      <x:c r="O1100" s="231" t="str">
        <x:v>Idea</x:v>
      </x:c>
      <x:c r="P1100" s="231"/>
      <x:c r="Q1100" s="231" t="str">
        <x:v>Removed in the second collision-reduction pass because the concept overlapped too heavily with a stronger scene or broader card.</x:v>
      </x:c>
      <x:c r="R1100" s="231"/>
      <x:c r="S1100" s="231" t="str">
        <x:v>BE-104 Writing on the Wall</x:v>
      </x:c>
      <x:c r="T1100" s="231" t="str">
        <x:v>Educational details were retained in the surviving card's Information Box / Merged Concepts field.</x:v>
      </x:c>
      <x:c r="U1100" s="205" t="str">
        <x:v>BE-104 Writing on the Wall</x:v>
      </x:c>
    </x:row>
    <x:row r="1101" s="202" customFormat="1" ht="25.5" customHeight="1">
      <x:c r="A1101" s="231" t="str">
        <x:v>Biblical Items</x:v>
      </x:c>
      <x:c r="B1101" s="231" t="str">
        <x:v>BI-048</x:v>
      </x:c>
      <x:c r="C1101" s="231" t="str">
        <x:v>The Manger</x:v>
      </x:c>
      <x:c r="D1101" s="231" t="str">
        <x:v>Scripture</x:v>
      </x:c>
      <x:c r="E1101" s="231" t="str">
        <x:v>Biblical Items — Shared Canon</x:v>
      </x:c>
      <x:c r="F1101" s="231" t="str">
        <x:v>Furnishing</x:v>
      </x:c>
      <x:c r="G1101" s="231" t="str">
        <x:v>The feeding trough in which the infant Jesus is laid is among the Nativity's defining visual objects.</x:v>
      </x:c>
      <x:c r="H1101" s="231" t="n">
        <x:v>5</x:v>
      </x:c>
      <x:c r="I1101" s="231" t="str">
        <x:v>5 — Foundational</x:v>
      </x:c>
      <x:c r="J1101" s="231" t="str">
        <x:v>Exceptional</x:v>
      </x:c>
      <x:c r="K1101" s="231" t="str">
        <x:v>Rare</x:v>
      </x:c>
      <x:c r="L1101" s="231" t="str">
        <x:v>Yes</x:v>
      </x:c>
      <x:c r="M1101" s="231" t="str">
        <x:v>Luke 2:7, 12, 16 | Gospel / Nativity | Shared canon</x:v>
      </x:c>
      <x:c r="N1101" s="231" t="str">
        <x:v>Jesus Christ; Mary; Joseph of Nazareth; Nativity</x:v>
      </x:c>
      <x:c r="O1101" s="231" t="str">
        <x:v>Idea</x:v>
      </x:c>
      <x:c r="P1101" s="231"/>
      <x:c r="Q1101" s="231" t="str">
        <x:v>Removed in the second collision-reduction pass because the concept overlapped too heavily with a stronger scene or broader card.</x:v>
      </x:c>
      <x:c r="R1101" s="231"/>
      <x:c r="S1101" s="231" t="str">
        <x:v>BE-039 The Nativity</x:v>
      </x:c>
      <x:c r="T1101" s="231" t="str">
        <x:v>Educational details were retained in the surviving card's Information Box / Merged Concepts field.</x:v>
      </x:c>
      <x:c r="U1101" s="205" t="str">
        <x:v>BE-105 Angels Announce Jesus' Birth to the Shepherds</x:v>
      </x:c>
    </x:row>
    <x:row r="1102" s="202" customFormat="1" ht="25.5" customHeight="1">
      <x:c r="A1102" s="231" t="str">
        <x:v>Biblical Items</x:v>
      </x:c>
      <x:c r="B1102" s="231" t="str">
        <x:v>BI-031</x:v>
      </x:c>
      <x:c r="C1102" s="231" t="str">
        <x:v>Pillar of Boaz</x:v>
      </x:c>
      <x:c r="D1102" s="231" t="str">
        <x:v>Scripture</x:v>
      </x:c>
      <x:c r="E1102" s="231" t="str">
        <x:v>Biblical Items — Shared Canon</x:v>
      </x:c>
      <x:c r="F1102" s="231" t="str">
        <x:v>Temple Furnishing</x:v>
      </x:c>
      <x:c r="G1102" s="231" t="str">
        <x:v>The second named bronze pillar at the entrance of Solomon's Temple, paired with Jachin.</x:v>
      </x:c>
      <x:c r="H1102" s="231" t="n">
        <x:v>4</x:v>
      </x:c>
      <x:c r="I1102" s="231" t="str">
        <x:v>4 — Major</x:v>
      </x:c>
      <x:c r="J1102" s="231" t="str">
        <x:v>Exceptional</x:v>
      </x:c>
      <x:c r="K1102" s="231" t="str">
        <x:v>Uncommon</x:v>
      </x:c>
      <x:c r="L1102" s="231" t="str">
        <x:v>Maybe</x:v>
      </x:c>
      <x:c r="M1102" s="231" t="str">
        <x:v>1 Kings 7:15–22 | United monarchy | Shared canon</x:v>
      </x:c>
      <x:c r="N1102" s="231" t="str">
        <x:v>Solomon's Temple; Pillar of Jachin; Hiram of Tyre</x:v>
      </x:c>
      <x:c r="O1102" s="231" t="str">
        <x:v>Idea</x:v>
      </x:c>
      <x:c r="P1102" s="231"/>
      <x:c r="Q1102" s="231" t="str">
        <x:v>Removed in the second collision-reduction pass because the concept overlapped too heavily with a stronger scene or broader card.</x:v>
      </x:c>
      <x:c r="R1102" s="231"/>
      <x:c r="S1102" s="231" t="str">
        <x:v>BE-027 Solomon Builds and Dedicates the Temple</x:v>
      </x:c>
      <x:c r="T1102" s="231" t="str">
        <x:v>Educational details were retained in the surviving card's Information Box / Merged Concepts field.</x:v>
      </x:c>
      <x:c r="U1102" s="205" t="str">
        <x:v>BE-106 Nathan Confronts David</x:v>
      </x:c>
    </x:row>
    <x:row r="1103" s="202" customFormat="1" ht="25.5" customHeight="1">
      <x:c r="A1103" s="231" t="str">
        <x:v>Biblical Items</x:v>
      </x:c>
      <x:c r="B1103" s="231" t="str">
        <x:v>BI-033</x:v>
      </x:c>
      <x:c r="C1103" s="231" t="str">
        <x:v>Temple Veil</x:v>
      </x:c>
      <x:c r="D1103" s="231" t="str">
        <x:v>Scripture</x:v>
      </x:c>
      <x:c r="E1103" s="231" t="str">
        <x:v>Biblical Items — Shared Canon</x:v>
      </x:c>
      <x:c r="F1103" s="231" t="str">
        <x:v>Sacred Textile</x:v>
      </x:c>
      <x:c r="G1103" s="231" t="str">
        <x:v>An embroidered veil separates the temple's inner sanctuary in the Chronicler's description.</x:v>
      </x:c>
      <x:c r="H1103" s="231" t="n">
        <x:v>3</x:v>
      </x:c>
      <x:c r="I1103" s="231" t="str">
        <x:v>3 — Significant</x:v>
      </x:c>
      <x:c r="J1103" s="231" t="str">
        <x:v>Exceptional</x:v>
      </x:c>
      <x:c r="K1103" s="231" t="str">
        <x:v>Common</x:v>
      </x:c>
      <x:c r="L1103" s="231" t="str">
        <x:v>Maybe</x:v>
      </x:c>
      <x:c r="M1103" s="231" t="str">
        <x:v>2 Chronicles 3:14 | United monarchy | Shared canon</x:v>
      </x:c>
      <x:c r="N1103" s="231" t="str">
        <x:v>Solomon's Temple; Most Holy Place; Tabernacle Veil</x:v>
      </x:c>
      <x:c r="O1103" s="231" t="str">
        <x:v>Idea</x:v>
      </x:c>
      <x:c r="P1103" s="231"/>
      <x:c r="Q1103" s="231" t="str">
        <x:v>Removed in the second collision-reduction pass because the concept overlapped too heavily with a stronger scene or broader card.</x:v>
      </x:c>
      <x:c r="R1103" s="231"/>
      <x:c r="S1103" s="231" t="str">
        <x:v>BE-027 Solomon Builds and Dedicates the Temple</x:v>
      </x:c>
      <x:c r="T1103" s="231" t="str">
        <x:v>Educational details were retained in the surviving card's Information Box / Merged Concepts field.</x:v>
      </x:c>
      <x:c r="U1103" s="205" t="str">
        <x:v>BE-107 Ark Brought to Jerusalem</x:v>
      </x:c>
    </x:row>
    <x:row r="1104" s="202" customFormat="1" ht="25.5" customHeight="1">
      <x:c r="A1104" s="231" t="str">
        <x:v>Biblical Places</x:v>
      </x:c>
      <x:c r="B1104" s="231" t="str">
        <x:v>BPL-061</x:v>
      </x:c>
      <x:c r="C1104" s="231" t="str">
        <x:v>Bethany</x:v>
      </x:c>
      <x:c r="D1104" s="231" t="str">
        <x:v>Scripture</x:v>
      </x:c>
      <x:c r="E1104" s="231" t="str">
        <x:v>Biblical Places — Shared Canon</x:v>
      </x:c>
      <x:c r="F1104" s="231" t="str">
        <x:v>Place</x:v>
      </x:c>
      <x:c r="G1104" s="231" t="str">
        <x:v>Village near Jerusalem associated with Martha, Mary, Lazarus, Jesus' anointing, and the approach to the passion.</x:v>
      </x:c>
      <x:c r="H1104" s="231" t="n">
        <x:v>5</x:v>
      </x:c>
      <x:c r="I1104" s="231" t="str">
        <x:v>5 — Foundational</x:v>
      </x:c>
      <x:c r="J1104" s="231" t="str">
        <x:v>Exceptional</x:v>
      </x:c>
      <x:c r="K1104" s="231" t="str">
        <x:v>Uncommon</x:v>
      </x:c>
      <x:c r="L1104" s="231" t="str">
        <x:v>Maybe</x:v>
      </x:c>
      <x:c r="M1104" s="231" t="str">
        <x:v>Luke 10:38–42; John 11–12; Mark 11 | First century | Shared canon</x:v>
      </x:c>
      <x:c r="N1104" s="231" t="str">
        <x:v>Lazarus; Martha; Mary of Bethany; Jesus Christ; Mount of Olives</x:v>
      </x:c>
      <x:c r="O1104" s="231" t="str">
        <x:v>Idea</x:v>
      </x:c>
      <x:c r="P1104" s="231"/>
      <x:c r="Q1104" s="231" t="str">
        <x:v>Removed in the third collision-reduction pass because the concept overlapped too heavily with a stronger scene or broader surviving card.</x:v>
      </x:c>
      <x:c r="R1104" s="231"/>
      <x:c r="S1104" s="231" t="str">
        <x:v>BE-054 Raising of Lazarus</x:v>
      </x:c>
      <x:c r="T1104" s="231" t="str">
        <x:v>Educational details were retained in the surviving card's Information Box / Merged Concepts field.</x:v>
      </x:c>
      <x:c r="U1104" s="205" t="str">
        <x:v>BE-108 Peter Escapes from Prison</x:v>
      </x:c>
    </x:row>
    <x:row r="1105" s="202" customFormat="1" ht="25.5" customHeight="1">
      <x:c r="A1105" s="231" t="str">
        <x:v>Biblical People</x:v>
      </x:c>
      <x:c r="B1105" s="231" t="str">
        <x:v>BP-086</x:v>
      </x:c>
      <x:c r="C1105" s="231" t="str">
        <x:v>Lazarus of Bethany</x:v>
      </x:c>
      <x:c r="D1105" s="231" t="str">
        <x:v>Scripture</x:v>
      </x:c>
      <x:c r="E1105" s="231" t="str">
        <x:v>Biblical People — Shared Canon</x:v>
      </x:c>
      <x:c r="F1105" s="231" t="str">
        <x:v>Person</x:v>
      </x:c>
      <x:c r="G1105" s="231" t="str">
        <x:v>Brother of Martha and Mary whom Jesus raises from the dead in John 11.</x:v>
      </x:c>
      <x:c r="H1105" s="231" t="n">
        <x:v>3</x:v>
      </x:c>
      <x:c r="I1105" s="231" t="str">
        <x:v>3 — Significant</x:v>
      </x:c>
      <x:c r="J1105" s="231" t="str">
        <x:v>High</x:v>
      </x:c>
      <x:c r="K1105" s="231" t="str">
        <x:v>Common</x:v>
      </x:c>
      <x:c r="L1105" s="231" t="str">
        <x:v>No</x:v>
      </x:c>
      <x:c r="M1105" s="231" t="str">
        <x:v>John 11–12 | First century | Shared canon</x:v>
      </x:c>
      <x:c r="N1105" s="231" t="str">
        <x:v>Martha; Mary of Bethany; Jesus Christ</x:v>
      </x:c>
      <x:c r="O1105" s="231" t="str">
        <x:v>Idea</x:v>
      </x:c>
      <x:c r="P1105" s="231"/>
      <x:c r="Q1105" s="231" t="str">
        <x:v>Removed in the third collision-reduction pass because the concept overlapped too heavily with a stronger scene or broader surviving card.</x:v>
      </x:c>
      <x:c r="R1105" s="231"/>
      <x:c r="S1105" s="231" t="str">
        <x:v>BE-054 Raising of Lazarus</x:v>
      </x:c>
      <x:c r="T1105" s="231" t="str">
        <x:v>Educational details were retained in the surviving card's Information Box / Merged Concepts field.</x:v>
      </x:c>
      <x:c r="U1105" s="205" t="str">
        <x:v>BE-109 Peter Raises Tabitha</x:v>
      </x:c>
    </x:row>
    <x:row r="1106">
      <x:c r="A1106" s="231" t="str">
        <x:v>Biblical Places</x:v>
      </x:c>
      <x:c r="B1106" s="231" t="str">
        <x:v>BPL-076</x:v>
      </x:c>
      <x:c r="C1106" s="231" t="str">
        <x:v>Athens</x:v>
      </x:c>
      <x:c r="D1106" s="231" t="str">
        <x:v>Scripture</x:v>
      </x:c>
      <x:c r="E1106" s="231" t="str">
        <x:v>Biblical Places — Shared Canon</x:v>
      </x:c>
      <x:c r="F1106" s="231" t="str">
        <x:v>Place</x:v>
      </x:c>
      <x:c r="G1106" s="231" t="str">
        <x:v>Intellectual and religious center where Paul addresses philosophers and speaks at the Areopagus.</x:v>
      </x:c>
      <x:c r="H1106" s="231" t="n">
        <x:v>5</x:v>
      </x:c>
      <x:c r="I1106" s="231" t="str">
        <x:v>5 — Foundational</x:v>
      </x:c>
      <x:c r="J1106" s="231" t="str">
        <x:v>Exceptional</x:v>
      </x:c>
      <x:c r="K1106" s="231" t="str">
        <x:v>Common</x:v>
      </x:c>
      <x:c r="L1106" s="231" t="str">
        <x:v>Yes</x:v>
      </x:c>
      <x:c r="M1106" s="231" t="str">
        <x:v>Acts 17:16–34 | Apostolic age | Shared canon</x:v>
      </x:c>
      <x:c r="N1106" s="231" t="str">
        <x:v>Paul; Areopagus; Dionysius; Stoics; Epicureans</x:v>
      </x:c>
      <x:c r="O1106" s="231" t="str">
        <x:v>Idea</x:v>
      </x:c>
      <x:c r="P1106" s="231"/>
      <x:c r="Q1106" s="231" t="str">
        <x:v>Removed in the third collision-reduction pass because the concept overlapped too heavily with a stronger scene or broader surviving card.</x:v>
      </x:c>
      <x:c r="R1106" s="231"/>
      <x:c r="S1106" s="231" t="str">
        <x:v>BE-078 Paul in Athens</x:v>
      </x:c>
      <x:c r="T1106" s="231" t="str">
        <x:v>Educational details were retained in the surviving card's Information Box / Merged Concepts field.</x:v>
      </x:c>
      <x:c r="U1106" s="205" t="str">
        <x:v>BE-110 Paul and Barnabas at Lystra</x:v>
      </x:c>
    </x:row>
    <x:row r="1107">
      <x:c r="A1107" s="231" t="str">
        <x:v>Biblical Places</x:v>
      </x:c>
      <x:c r="B1107" s="231" t="str">
        <x:v>BPL-078</x:v>
      </x:c>
      <x:c r="C1107" s="231" t="str">
        <x:v>Ephesus</x:v>
      </x:c>
      <x:c r="D1107" s="231" t="str">
        <x:v>Scripture</x:v>
      </x:c>
      <x:c r="E1107" s="231" t="str">
        <x:v>Biblical Places — Shared Canon</x:v>
      </x:c>
      <x:c r="F1107" s="231" t="str">
        <x:v>Place</x:v>
      </x:c>
      <x:c r="G1107" s="231" t="str">
        <x:v>Major city of Asia where Paul teaches extensively, encounters opposition from Artemis craftsmen, and later addresses elders nearby.</x:v>
      </x:c>
      <x:c r="H1107" s="231" t="n">
        <x:v>5</x:v>
      </x:c>
      <x:c r="I1107" s="231" t="str">
        <x:v>5 — Foundational</x:v>
      </x:c>
      <x:c r="J1107" s="231" t="str">
        <x:v>Exceptional</x:v>
      </x:c>
      <x:c r="K1107" s="231" t="str">
        <x:v>Common</x:v>
      </x:c>
      <x:c r="L1107" s="231" t="str">
        <x:v>Yes</x:v>
      </x:c>
      <x:c r="M1107" s="231" t="str">
        <x:v>Acts 18–20; Ephesians; Revelation 2 | Apostolic age | Shared canon</x:v>
      </x:c>
      <x:c r="N1107" s="231" t="str">
        <x:v>Paul; Timothy; Aquila; Priscilla; Artemis; Miletus</x:v>
      </x:c>
      <x:c r="O1107" s="231" t="str">
        <x:v>Idea</x:v>
      </x:c>
      <x:c r="P1107" s="231"/>
      <x:c r="Q1107" s="231" t="str">
        <x:v>Removed in the third collision-reduction pass because the concept overlapped too heavily with a stronger scene or broader surviving card.</x:v>
      </x:c>
      <x:c r="R1107" s="231"/>
      <x:c r="S1107" s="231" t="str">
        <x:v>BE-079 Riot at Ephesus</x:v>
      </x:c>
      <x:c r="T1107" s="231" t="str">
        <x:v>Educational details were retained in the surviving card's Information Box / Merged Concepts field.</x:v>
      </x:c>
      <x:c r="U1107" s="205" t="str">
        <x:v>BE-111 Paul Arrested in Jerusalem</x:v>
      </x:c>
    </x:row>
    <x:row r="1108">
      <x:c r="A1108" s="231" t="str">
        <x:v>Biblical Places</x:v>
      </x:c>
      <x:c r="B1108" s="231" t="str">
        <x:v>BPL-074</x:v>
      </x:c>
      <x:c r="C1108" s="231" t="str">
        <x:v>Philippi</x:v>
      </x:c>
      <x:c r="D1108" s="231" t="str">
        <x:v>Scripture</x:v>
      </x:c>
      <x:c r="E1108" s="231" t="str">
        <x:v>Biblical Places — Shared Canon</x:v>
      </x:c>
      <x:c r="F1108" s="231" t="str">
        <x:v>Place</x:v>
      </x:c>
      <x:c r="G1108" s="231" t="str">
        <x:v>Roman colony where Lydia is converted and Paul and Silas are imprisoned; recipient city of Philippians.</x:v>
      </x:c>
      <x:c r="H1108" s="231" t="n">
        <x:v>5</x:v>
      </x:c>
      <x:c r="I1108" s="231" t="str">
        <x:v>5 — Foundational</x:v>
      </x:c>
      <x:c r="J1108" s="231" t="str">
        <x:v>Exceptional</x:v>
      </x:c>
      <x:c r="K1108" s="231" t="str">
        <x:v>Common</x:v>
      </x:c>
      <x:c r="L1108" s="231" t="str">
        <x:v>Maybe</x:v>
      </x:c>
      <x:c r="M1108" s="231" t="str">
        <x:v>Acts 16; Philippians | Apostolic age | Shared canon</x:v>
      </x:c>
      <x:c r="N1108" s="231" t="str">
        <x:v>Paul; Silas; Lydia; Philippian Jailer</x:v>
      </x:c>
      <x:c r="O1108" s="231" t="str">
        <x:v>Idea</x:v>
      </x:c>
      <x:c r="P1108" s="231"/>
      <x:c r="Q1108" s="231" t="str">
        <x:v>Removed in the third collision-reduction pass because the concept overlapped too heavily with a stronger scene or broader surviving card.</x:v>
      </x:c>
      <x:c r="R1108" s="231"/>
      <x:c r="S1108" s="231" t="str">
        <x:v>BE-077 Paul and Silas in the Philippian Prison</x:v>
      </x:c>
      <x:c r="T1108" s="231" t="str">
        <x:v>Educational details were retained in the surviving card's Information Box / Merged Concepts field.</x:v>
      </x:c>
      <x:c r="U1108" s="205" t="str">
        <x:v>BE-112 Healing of the Lame Man at the Beautiful Gate</x:v>
      </x:c>
    </x:row>
    <x:row r="1109">
      <x:c r="A1109" s="231" t="str">
        <x:v>Biblical People</x:v>
      </x:c>
      <x:c r="B1109" s="231" t="str">
        <x:v>BP-066</x:v>
      </x:c>
      <x:c r="C1109" s="231" t="str">
        <x:v>Goliath</x:v>
      </x:c>
      <x:c r="D1109" s="231" t="str">
        <x:v>Scripture</x:v>
      </x:c>
      <x:c r="E1109" s="231" t="str">
        <x:v>Biblical People — Shared Canon</x:v>
      </x:c>
      <x:c r="F1109" s="231" t="str">
        <x:v>Person</x:v>
      </x:c>
      <x:c r="G1109" s="231" t="str">
        <x:v>Philistine champion defeated by David in the Valley of Elah.</x:v>
      </x:c>
      <x:c r="H1109" s="231" t="n">
        <x:v>3</x:v>
      </x:c>
      <x:c r="I1109" s="231" t="str">
        <x:v>3 — Significant</x:v>
      </x:c>
      <x:c r="J1109" s="231" t="str">
        <x:v>High</x:v>
      </x:c>
      <x:c r="K1109" s="231" t="str">
        <x:v>Common</x:v>
      </x:c>
      <x:c r="L1109" s="231" t="str">
        <x:v>No</x:v>
      </x:c>
      <x:c r="M1109" s="231" t="str">
        <x:v>1 Samuel 17 | Early united monarchy | Shared canon</x:v>
      </x:c>
      <x:c r="N1109" s="231" t="str">
        <x:v>David; Saul; Philistines</x:v>
      </x:c>
      <x:c r="O1109" s="231" t="str">
        <x:v>Idea</x:v>
      </x:c>
      <x:c r="P1109" s="231"/>
      <x:c r="Q1109" s="231" t="str">
        <x:v>Removed in the third collision-reduction pass because the concept overlapped too heavily with a stronger scene or broader surviving card.</x:v>
      </x:c>
      <x:c r="R1109" s="231"/>
      <x:c r="S1109" s="231" t="str">
        <x:v>BE-024 David and Goliath</x:v>
      </x:c>
      <x:c r="T1109" s="231" t="str">
        <x:v>Educational details were retained in the surviving card's Information Box / Merged Concepts field.</x:v>
      </x:c>
      <x:c r="U1109" s="205" t="str">
        <x:v>BE-113 Moses Sees God's Glory</x:v>
      </x:c>
    </x:row>
    <x:row r="1110">
      <x:c r="A1110" s="231" t="str">
        <x:v>Biblical People</x:v>
      </x:c>
      <x:c r="B1110" s="231" t="str">
        <x:v>BP-092</x:v>
      </x:c>
      <x:c r="C1110" s="231" t="str">
        <x:v>Cornelius</x:v>
      </x:c>
      <x:c r="D1110" s="231" t="str">
        <x:v>Scripture</x:v>
      </x:c>
      <x:c r="E1110" s="231" t="str">
        <x:v>Biblical People — Shared Canon</x:v>
      </x:c>
      <x:c r="F1110" s="231" t="str">
        <x:v>Person</x:v>
      </x:c>
      <x:c r="G1110" s="231" t="str">
        <x:v>Roman centurion whose household receives the Gospel and Spirit in a pivotal Gentile inclusion episode.</x:v>
      </x:c>
      <x:c r="H1110" s="231" t="n">
        <x:v>3</x:v>
      </x:c>
      <x:c r="I1110" s="231" t="str">
        <x:v>3 — Significant</x:v>
      </x:c>
      <x:c r="J1110" s="231" t="str">
        <x:v>High</x:v>
      </x:c>
      <x:c r="K1110" s="231" t="str">
        <x:v>Common</x:v>
      </x:c>
      <x:c r="L1110" s="231" t="str">
        <x:v>No</x:v>
      </x:c>
      <x:c r="M1110" s="231" t="str">
        <x:v>Acts 10–11 | Apostolic age | Shared canon</x:v>
      </x:c>
      <x:c r="N1110" s="231" t="str">
        <x:v>Peter; Gentile mission; Caesarea</x:v>
      </x:c>
      <x:c r="O1110" s="231" t="str">
        <x:v>Idea</x:v>
      </x:c>
      <x:c r="P1110" s="231"/>
      <x:c r="Q1110" s="231" t="str">
        <x:v>Removed in the third collision-reduction pass because the concept overlapped too heavily with a stronger scene or broader surviving card.</x:v>
      </x:c>
      <x:c r="R1110" s="231"/>
      <x:c r="S1110" s="231" t="str">
        <x:v>BE-075 Cornelius Receives the Holy Spirit</x:v>
      </x:c>
      <x:c r="T1110" s="231" t="str">
        <x:v>Educational details were retained in the surviving card's Information Box / Merged Concepts field.</x:v>
      </x:c>
      <x:c r="U1110" s="205" t="str">
        <x:v>BE-114 Naaman Healed of Leprosy</x:v>
      </x:c>
    </x:row>
    <x:row r="1111">
      <x:c r="A1111" s="231" t="str">
        <x:v>Early Church History</x:v>
      </x:c>
      <x:c r="B1111" s="231" t="str">
        <x:v>ECH-009</x:v>
      </x:c>
      <x:c r="C1111" s="231" t="str">
        <x:v>Muratorian Fragment</x:v>
      </x:c>
      <x:c r="D1111" s="231" t="str">
        <x:v>Church History</x:v>
      </x:c>
      <x:c r="E1111" s="231" t="str">
        <x:v>Early Church History — ca. AD 64–451</x:v>
      </x:c>
      <x:c r="F1111" s="231" t="str">
        <x:v>Text</x:v>
      </x:c>
      <x:c r="G1111" s="231" t="str">
        <x:v>An early Latin canon list gives important evidence for which Christian writings were being received and disputed.</x:v>
      </x:c>
      <x:c r="H1111" s="231" t="n">
        <x:v>4</x:v>
      </x:c>
      <x:c r="I1111" s="231" t="str">
        <x:v>4 — Major</x:v>
      </x:c>
      <x:c r="J1111" s="231" t="str">
        <x:v>High</x:v>
      </x:c>
      <x:c r="K1111" s="231" t="str">
        <x:v>Common</x:v>
      </x:c>
      <x:c r="L1111" s="231" t="str">
        <x:v>No</x:v>
      </x:c>
      <x:c r="M1111" s="231" t="str">
        <x:v>Usually dated late 2nd century | Rome/West</x:v>
      </x:c>
      <x:c r="N1111" s="231" t="str">
        <x:v>Biblical Canon; New Testament; Scripture</x:v>
      </x:c>
      <x:c r="O1111" s="231" t="str">
        <x:v>Idea</x:v>
      </x:c>
      <x:c r="P1111" s="231" t="str">
        <x:v>The fragment's date and provenance remain debated.</x:v>
      </x:c>
      <x:c r="Q1111" s="231" t="str">
        <x:v>Removed in the third collision-reduction pass because the concept overlapped too heavily with a stronger scene or broader surviving card.</x:v>
      </x:c>
      <x:c r="R1111" s="231"/>
      <x:c r="S1111" s="231" t="str">
        <x:v>ECH-029 Athanasius's 39th Festal Letter</x:v>
      </x:c>
      <x:c r="T1111" s="231" t="str">
        <x:v>Educational details were retained in the surviving card's Information Box / Merged Concepts field.</x:v>
      </x:c>
      <x:c r="U1111" s="205" t="str">
        <x:v>BE-115 Death of Absalom</x:v>
      </x:c>
    </x:row>
    <x:row r="1112">
      <x:c r="A1112" s="231" t="str">
        <x:v>Biblical Items</x:v>
      </x:c>
      <x:c r="B1112" s="231" t="str">
        <x:v>BI-023</x:v>
      </x:c>
      <x:c r="C1112" s="231" t="str">
        <x:v>Dagon's Idol</x:v>
      </x:c>
      <x:c r="D1112" s="231" t="str">
        <x:v>Scripture</x:v>
      </x:c>
      <x:c r="E1112" s="231" t="str">
        <x:v>Biblical Items — Shared Canon</x:v>
      </x:c>
      <x:c r="F1112" s="231" t="str">
        <x:v>Cult Object</x:v>
      </x:c>
      <x:c r="G1112" s="231" t="str">
        <x:v>The Philistine idol repeatedly falls before the captured Ark, dramatizing the narrative's polemic against Dagon.</x:v>
      </x:c>
      <x:c r="H1112" s="231" t="n">
        <x:v>3</x:v>
      </x:c>
      <x:c r="I1112" s="231" t="str">
        <x:v>3 — Significant</x:v>
      </x:c>
      <x:c r="J1112" s="231" t="str">
        <x:v>Exceptional</x:v>
      </x:c>
      <x:c r="K1112" s="231" t="str">
        <x:v>Common</x:v>
      </x:c>
      <x:c r="L1112" s="231" t="str">
        <x:v>Maybe</x:v>
      </x:c>
      <x:c r="M1112" s="231" t="str">
        <x:v>1 Samuel 5:1–5 | Samuel period | Shared canon</x:v>
      </x:c>
      <x:c r="N1112" s="231" t="str">
        <x:v>Dagon; Ark of the Covenant; Philistines</x:v>
      </x:c>
      <x:c r="O1112" s="231" t="str">
        <x:v>Idea</x:v>
      </x:c>
      <x:c r="P1112" s="231"/>
      <x:c r="Q1112" s="231" t="str">
        <x:v>Removed in the fourth collision-reduction pass because the concept overlapped too heavily with a stronger surviving card.</x:v>
      </x:c>
      <x:c r="R1112" s="231"/>
      <x:c r="S1112" s="231" t="str">
        <x:v>BE-098 Dagon Falls Before the Ark</x:v>
      </x:c>
      <x:c r="T1112" s="231" t="str">
        <x:v>Educational details were preserved in the surviving card's Information Box / Merged Concepts field.</x:v>
      </x:c>
      <x:c r="U1112" s="205" t="str">
        <x:v>BE-116 Widow's Oil Multiplied</x:v>
      </x:c>
    </x:row>
    <x:row r="1113">
      <x:c r="A1113" s="231" t="str">
        <x:v>Early Church History</x:v>
      </x:c>
      <x:c r="B1113" s="231" t="str">
        <x:v>ECH-031</x:v>
      </x:c>
      <x:c r="C1113" s="231" t="str">
        <x:v>Rise of Egyptian Monasticism</x:v>
      </x:c>
      <x:c r="D1113" s="231" t="str">
        <x:v>Church History</x:v>
      </x:c>
      <x:c r="E1113" s="231" t="str">
        <x:v>Early Church History — ca. AD 64–451</x:v>
      </x:c>
      <x:c r="F1113" s="231" t="str">
        <x:v>Development</x:v>
      </x:c>
      <x:c r="G1113" s="231" t="str">
        <x:v>Christian asceticism increasingly moved into Egyptian deserts, creating influential new forms of solitary and communal religious life.</x:v>
      </x:c>
      <x:c r="H1113" s="231" t="n">
        <x:v>5</x:v>
      </x:c>
      <x:c r="I1113" s="231" t="str">
        <x:v>5 — Foundational</x:v>
      </x:c>
      <x:c r="J1113" s="231" t="str">
        <x:v>Exceptional</x:v>
      </x:c>
      <x:c r="K1113" s="231" t="str">
        <x:v>Uncommon</x:v>
      </x:c>
      <x:c r="L1113" s="231" t="str">
        <x:v>Yes</x:v>
      </x:c>
      <x:c r="M1113" s="231" t="str">
        <x:v>Late 3rd–4th centuries | Egypt</x:v>
      </x:c>
      <x:c r="N1113" s="231" t="str">
        <x:v>Desert Fathers; Antony; Pachomius</x:v>
      </x:c>
      <x:c r="O1113" s="231" t="str">
        <x:v>Idea</x:v>
      </x:c>
      <x:c r="P1113" s="231"/>
      <x:c r="Q1113" s="231" t="str">
        <x:v>Removed in the fourth collision-reduction pass because the concept overlapped too heavily with a stronger surviving card.</x:v>
      </x:c>
      <x:c r="R1113" s="231"/>
      <x:c r="S1113" s="231" t="str">
        <x:v>ECH-034 The Desert Fathers and Mothers</x:v>
      </x:c>
      <x:c r="T1113" s="231" t="str">
        <x:v>Educational details were preserved in the surviving card's Information Box / Merged Concepts field.</x:v>
      </x:c>
      <x:c r="U1113" s="205" t="str">
        <x:v>BE-117 Jesus Blesses the Children</x:v>
      </x:c>
    </x:row>
    <x:row r="1114">
      <x:c r="A1114" s="231" t="str">
        <x:v>Parables, Dreams &amp; Visions</x:v>
      </x:c>
      <x:c r="B1114" s="231" t="str">
        <x:v>PDV-050</x:v>
      </x:c>
      <x:c r="C1114" s="231" t="str">
        <x:v>Son of Man Among the Lampstands</x:v>
      </x:c>
      <x:c r="D1114" s="231" t="str">
        <x:v>Scripture</x:v>
      </x:c>
      <x:c r="E1114" s="231" t="str">
        <x:v>Parables, Dreams &amp; Visions — Shared Canon</x:v>
      </x:c>
      <x:c r="F1114" s="231" t="str">
        <x:v>Apocalyptic Vision</x:v>
      </x:c>
      <x:c r="G1114" s="231" t="str">
        <x:v>John sees the glorified Son of Man standing among seven golden lampstands with stars in his hand.</x:v>
      </x:c>
      <x:c r="H1114" s="231" t="n">
        <x:v>5</x:v>
      </x:c>
      <x:c r="I1114" s="231" t="str">
        <x:v>5 — Foundational</x:v>
      </x:c>
      <x:c r="J1114" s="231" t="str">
        <x:v>Exceptional</x:v>
      </x:c>
      <x:c r="K1114" s="231" t="str">
        <x:v>Rare</x:v>
      </x:c>
      <x:c r="L1114" s="231" t="str">
        <x:v>Yes</x:v>
      </x:c>
      <x:c r="M1114" s="231" t="str">
        <x:v>Revelation 1:9–20 | Shared canon</x:v>
      </x:c>
      <x:c r="N1114" s="231" t="str">
        <x:v>John; Seven Churches; Lampstands; Christ</x:v>
      </x:c>
      <x:c r="O1114" s="231" t="str">
        <x:v>Idea</x:v>
      </x:c>
      <x:c r="P1114" s="231" t="str">
        <x:v>Revelations expansion — potential future set, not approved for production
Former final rarity: Rare; historical component scores (significance/artwork/narrative/uniqueness): 7.8 / 9.4 / 7.3 / 8.5; former impact 82.5. Historical values only; not approved rarity or art for a future expansion.</x:v>
      </x:c>
      <x:c r="Q1114" s="231" t="str">
        <x:v>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v>
      </x:c>
      <x:c r="R1114" s="231"/>
      <x:c r="S1114" s="231"/>
      <x:c r="T1114" s="231" t="str">
        <x:v>Scope deferral only. Not merged into another card; original ID and source metadata retained. Revelations expansion — potential future set, not approved for production.</x:v>
      </x:c>
      <x:c r="U1114" s="205"/>
    </x:row>
    <x:row r="1115">
      <x:c r="A1115" s="205" t="str">
        <x:v>Parables, Dreams &amp; Visions</x:v>
      </x:c>
      <x:c r="B1115" s="205" t="str">
        <x:v>PDV-051</x:v>
      </x:c>
      <x:c r="C1115" s="205" t="str">
        <x:v>The Heavenly Throne Room</x:v>
      </x:c>
      <x:c r="D1115" s="205" t="str">
        <x:v>Scripture</x:v>
      </x:c>
      <x:c r="E1115" s="205" t="str">
        <x:v>Parables, Dreams &amp; Visions — Shared Canon</x:v>
      </x:c>
      <x:c r="F1115" s="205" t="str">
        <x:v>Apocalyptic Vision</x:v>
      </x:c>
      <x:c r="G1115" s="205" t="str">
        <x:v>John sees God's throne surrounded by elders, living creatures, lightning, crystal-like sea, and ceaseless worship.</x:v>
      </x:c>
      <x:c r="H1115" s="205" t="n">
        <x:v>5</x:v>
      </x:c>
      <x:c r="I1115" s="205" t="str">
        <x:v>5 — Foundational</x:v>
      </x:c>
      <x:c r="J1115" s="205" t="str">
        <x:v>Exceptional</x:v>
      </x:c>
      <x:c r="K1115" s="205" t="str">
        <x:v>Extraordinary</x:v>
      </x:c>
      <x:c r="L1115" s="205" t="str">
        <x:v>Yes</x:v>
      </x:c>
      <x:c r="M1115" s="205" t="str">
        <x:v>Revelation 4 | Shared canon</x:v>
      </x:c>
      <x:c r="N1115" s="205" t="str">
        <x:v>Throne; Four Living Creatures; Worship; Revelation</x:v>
      </x:c>
      <x:c r="O1115" s="205" t="str">
        <x:v>Idea</x:v>
      </x:c>
      <x:c r="P1115" s="205" t="str">
        <x:v>Revelations expansion — potential future set, not approved for production
Former final rarity: Extraordinary; historical component scores (significance/artwork/narrative/uniqueness): 9.2 / 9.4 / 7.3 / 8.5; former impact 88.1. Historical values only; not approved rarity or art for a future expansion.</x:v>
      </x:c>
      <x:c r="Q1115" s="205" t="str">
        <x:v>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v>
      </x:c>
      <x:c r="R1115" s="205"/>
      <x:c r="S1115" s="205"/>
      <x:c r="T1115" s="205" t="str">
        <x:v>Scope deferral only. Not merged into another card; original ID and source metadata retained. Revelations expansion — potential future set, not approved for production.</x:v>
      </x:c>
      <x:c r="U1115" s="205"/>
    </x:row>
    <x:row r="1116">
      <x:c r="A1116" s="205" t="str">
        <x:v>Parables, Dreams &amp; Visions</x:v>
      </x:c>
      <x:c r="B1116" s="205" t="str">
        <x:v>PDV-053</x:v>
      </x:c>
      <x:c r="C1116" s="205" t="str">
        <x:v>The Woman Clothed with the Sun and the Dragon</x:v>
      </x:c>
      <x:c r="D1116" s="205" t="str">
        <x:v>Scripture</x:v>
      </x:c>
      <x:c r="E1116" s="205" t="str">
        <x:v>Parables, Dreams &amp; Visions — Shared Canon</x:v>
      </x:c>
      <x:c r="F1116" s="205" t="str">
        <x:v>Apocalyptic Vision</x:v>
      </x:c>
      <x:c r="G1116" s="205" t="str">
        <x:v>A radiant woman, a child, and a great dragon form one of Revelation's most dramatic symbolic conflicts.</x:v>
      </x:c>
      <x:c r="H1116" s="205" t="n">
        <x:v>5</x:v>
      </x:c>
      <x:c r="I1116" s="205" t="str">
        <x:v>5 — Foundational</x:v>
      </x:c>
      <x:c r="J1116" s="205" t="str">
        <x:v>Exceptional</x:v>
      </x:c>
      <x:c r="K1116" s="205" t="str">
        <x:v>Legendary</x:v>
      </x:c>
      <x:c r="L1116" s="205" t="str">
        <x:v>Yes</x:v>
      </x:c>
      <x:c r="M1116" s="205" t="str">
        <x:v>Revelation 12 | Shared canon</x:v>
      </x:c>
      <x:c r="N1116" s="205" t="str">
        <x:v>Dragon; Michael; Messiah; Cosmic Conflict</x:v>
      </x:c>
      <x:c r="O1116" s="205" t="str">
        <x:v>Idea</x:v>
      </x:c>
      <x:c r="P1116" s="205" t="str">
        <x:v>Revelations expansion — potential future set, not approved for production
Former final rarity: Legendary; historical component scores (significance/artwork/narrative/uniqueness): 9.1 / 10 / 8.2 / 9.2; former impact 92. Historical values only; not approved rarity or art for a future expansion.</x:v>
      </x:c>
      <x:c r="Q1116" s="205" t="str">
        <x:v>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v>
      </x:c>
      <x:c r="R1116" s="205"/>
      <x:c r="S1116" s="205"/>
      <x:c r="T1116" s="205" t="str">
        <x:v>Scope deferral only. Not merged into another card; original ID and source metadata retained. Revelations expansion — potential future set, not approved for production.</x:v>
      </x:c>
      <x:c r="U1116" s="205"/>
    </x:row>
    <x:row r="1117">
      <x:c r="A1117" s="205" t="str">
        <x:v>Parables, Dreams &amp; Visions</x:v>
      </x:c>
      <x:c r="B1117" s="205" t="str">
        <x:v>PDV-054</x:v>
      </x:c>
      <x:c r="C1117" s="205" t="str">
        <x:v>The Lamb and the 144,000 on Mount Zion</x:v>
      </x:c>
      <x:c r="D1117" s="205" t="str">
        <x:v>Scripture</x:v>
      </x:c>
      <x:c r="E1117" s="205" t="str">
        <x:v>Parables, Dreams &amp; Visions — Shared Canon</x:v>
      </x:c>
      <x:c r="F1117" s="205" t="str">
        <x:v>Apocalyptic Vision</x:v>
      </x:c>
      <x:c r="G1117" s="205" t="str">
        <x:v>John sees the Lamb standing on Mount Zion with a redeemed multitude bearing divine names and singing a new song.</x:v>
      </x:c>
      <x:c r="H1117" s="205" t="n">
        <x:v>4</x:v>
      </x:c>
      <x:c r="I1117" s="205" t="str">
        <x:v>4 — Major</x:v>
      </x:c>
      <x:c r="J1117" s="205" t="str">
        <x:v>Exceptional</x:v>
      </x:c>
      <x:c r="K1117" s="205" t="str">
        <x:v>Rare</x:v>
      </x:c>
      <x:c r="L1117" s="205" t="str">
        <x:v>Maybe</x:v>
      </x:c>
      <x:c r="M1117" s="205" t="str">
        <x:v>Revelation 14:1–5 | Shared canon</x:v>
      </x:c>
      <x:c r="N1117" s="205" t="str">
        <x:v>Lamb; Mount Zion; 144,000; New Song</x:v>
      </x:c>
      <x:c r="O1117" s="205" t="str">
        <x:v>Idea</x:v>
      </x:c>
      <x:c r="P1117" s="205" t="str">
        <x:v>Revelations expansion — potential future set, not approved for production
Former final rarity: Rare; historical component scores (significance/artwork/narrative/uniqueness): 6.6 / 9.4 / 7.3 / 8.5; former impact 77.7. Historical values only; not approved rarity or art for a future expansion.</x:v>
      </x:c>
      <x:c r="Q1117" s="205" t="str">
        <x:v>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v>
      </x:c>
      <x:c r="R1117" s="205"/>
      <x:c r="S1117" s="205"/>
      <x:c r="T1117" s="205" t="str">
        <x:v>Scope deferral only. Not merged into another card; original ID and source metadata retained. Revelations expansion — potential future set, not approved for production.</x:v>
      </x:c>
      <x:c r="U1117" s="205"/>
    </x:row>
    <x:row r="1118">
      <x:c r="A1118" s="205" t="str">
        <x:v>Parables, Dreams &amp; Visions</x:v>
      </x:c>
      <x:c r="B1118" s="205" t="str">
        <x:v>PDV-038</x:v>
      </x:c>
      <x:c r="C1118" s="205" t="str">
        <x:v>Daniel's Vision of the Ram and Goat</x:v>
      </x:c>
      <x:c r="D1118" s="205" t="str">
        <x:v>Scripture</x:v>
      </x:c>
      <x:c r="E1118" s="205" t="str">
        <x:v>Parables, Dreams &amp; Visions — Shared Canon</x:v>
      </x:c>
      <x:c r="F1118" s="205" t="str">
        <x:v>Vision</x:v>
      </x:c>
      <x:c r="G1118" s="205" t="str">
        <x:v>A ram and a swift goat clash in a symbolic vision interpreted in relation to empires and rulers.</x:v>
      </x:c>
      <x:c r="H1118" s="205" t="n">
        <x:v>4</x:v>
      </x:c>
      <x:c r="I1118" s="205" t="str">
        <x:v>4 — Major</x:v>
      </x:c>
      <x:c r="J1118" s="205" t="str">
        <x:v>Exceptional</x:v>
      </x:c>
      <x:c r="K1118" s="205" t="str">
        <x:v>Rare</x:v>
      </x:c>
      <x:c r="L1118" s="205" t="str">
        <x:v>Maybe</x:v>
      </x:c>
      <x:c r="M1118" s="205" t="str">
        <x:v>Daniel 8 | Shared canon</x:v>
      </x:c>
      <x:c r="N1118" s="205" t="str">
        <x:v>Daniel; Empires; Gabriel; Prophecy</x:v>
      </x:c>
      <x:c r="O1118" s="205" t="str">
        <x:v>Idea</x:v>
      </x:c>
      <x:c r="P1118" s="205"/>
      <x:c r="Q1118" s="205" t="str">
        <x:v>Deferred from the initial set at the user's request during the prophetic-vision review. Hold until the visual treatment can clearly communicate a vision or symbolic act without misleading historical or theological interpretation. Future inclusion requires a new scope/art decision; no replacement or future rarity is approved.</x:v>
      </x:c>
      <x:c r="R1118" s="205"/>
      <x:c r="S1118" s="205"/>
      <x:c r="T1118" s="205" t="str">
        <x:v>Scope deferral, not a merge. Prior Rare rating is archived, not a future approval. Full master and score-input snapshot is preserved in Repair Log.
Replacement slot assigned in v11; this is administrative slot bookkeeping, not a content merge or equivalence.
Replacement slot assigned in v11; no content merge or equivalence is implied.</x:v>
      </x:c>
      <x:c r="U1118" s="205" t="str">
        <x:v>BE-122 Battle with Amalek</x:v>
      </x:c>
    </x:row>
    <x:row r="1119" s="202" customFormat="1" ht="112" customHeight="1">
      <x:c r="A1119" t="str">
        <x:v>Parables, Dreams &amp; Visions</x:v>
      </x:c>
      <x:c r="B1119" t="str">
        <x:v>PDV-042</x:v>
      </x:c>
      <x:c r="C1119" t="str">
        <x:v>Ezekiel Eats the Scroll</x:v>
      </x:c>
      <x:c r="D1119" t="str">
        <x:v>Scripture</x:v>
      </x:c>
      <x:c r="E1119" t="str">
        <x:v>Parables, Dreams &amp; Visions — Shared Canon</x:v>
      </x:c>
      <x:c r="F1119" t="str">
        <x:v>Vision / Symbolic Act</x:v>
      </x:c>
      <x:c r="G1119" t="str">
        <x:v>Ezekiel is commanded to eat a written scroll before speaking God's words to Israel.</x:v>
      </x:c>
      <x:c r="H1119" t="n">
        <x:v>4</x:v>
      </x:c>
      <x:c r="I1119" t="str">
        <x:v>4 — Major</x:v>
      </x:c>
      <x:c r="J1119" t="str">
        <x:v>Exceptional</x:v>
      </x:c>
      <x:c r="K1119" t="str">
        <x:v>Rare</x:v>
      </x:c>
      <x:c r="L1119" t="str">
        <x:v>Maybe</x:v>
      </x:c>
      <x:c r="M1119" t="str">
        <x:v>Ezekiel 2:8–3:3 | Shared canon</x:v>
      </x:c>
      <x:c r="N1119" t="str">
        <x:v>Ezekiel; Scroll; Prophecy; Word of God</x:v>
      </x:c>
      <x:c r="O1119" t="str">
        <x:v>Idea</x:v>
      </x:c>
      <x:c r="P1119"/>
      <x:c r="Q1119" t="str">
        <x:v>Deferred from the initial set at the user's request during the prophetic-vision review. Hold until the visual treatment can clearly communicate a vision or symbolic act without misleading historical or theological interpretation. Future inclusion requires a new scope/art decision; no replacement or future rarity is approved.</x:v>
      </x:c>
      <x:c r="R1119"/>
      <x:c r="S1119"/>
      <x:c r="T1119" t="str">
        <x:v>Scope deferral, not a merge. Prior Rare rating is archived, not a future approval. Full master and score-input snapshot is preserved in Repair Log. The older BE-167 deferred record is a historical version of this same subject, not a second candidate.
Replacement slot assigned in v11; this is administrative slot bookkeeping, not a content merge or equivalence.
Replacement slot assigned in v11; no content merge or equivalence is implied.</x:v>
      </x:c>
      <x:c r="U1119" t="str">
        <x:v>BE-123 The Boy Jesus in the Temple</x:v>
      </x:c>
    </x:row>
    <x:row r="1120" s="202" customFormat="1" ht="112" customHeight="1">
      <x:c r="A1120" t="str">
        <x:v>Parables, Dreams &amp; Visions</x:v>
      </x:c>
      <x:c r="B1120" t="str">
        <x:v>PDV-045</x:v>
      </x:c>
      <x:c r="C1120" t="str">
        <x:v>Joshua the High Priest Before the Angel</x:v>
      </x:c>
      <x:c r="D1120" t="str">
        <x:v>Scripture</x:v>
      </x:c>
      <x:c r="E1120" t="str">
        <x:v>Parables, Dreams &amp; Visions — Shared Canon</x:v>
      </x:c>
      <x:c r="F1120" t="str">
        <x:v>Vision</x:v>
      </x:c>
      <x:c r="G1120" t="str">
        <x:v>The high priest Joshua stands accused in filthy garments before receiving clean garments and a restored turban.</x:v>
      </x:c>
      <x:c r="H1120" t="n">
        <x:v>4</x:v>
      </x:c>
      <x:c r="I1120" t="str">
        <x:v>4 — Major</x:v>
      </x:c>
      <x:c r="J1120" t="str">
        <x:v>Exceptional</x:v>
      </x:c>
      <x:c r="K1120" t="str">
        <x:v>Rare</x:v>
      </x:c>
      <x:c r="L1120" t="str">
        <x:v>Maybe</x:v>
      </x:c>
      <x:c r="M1120" t="str">
        <x:v>Zechariah 3 | Shared canon</x:v>
      </x:c>
      <x:c r="N1120" t="str">
        <x:v>Joshua the High Priest; Accuser; Cleansing; Priesthood</x:v>
      </x:c>
      <x:c r="O1120" t="str">
        <x:v>Idea</x:v>
      </x:c>
      <x:c r="P1120"/>
      <x:c r="Q1120" t="str">
        <x:v>Deferred from the initial set at the user's request during the prophetic-vision review. Hold until the visual treatment can clearly communicate a vision or symbolic act without misleading historical or theological interpretation. Future inclusion requires a new scope/art decision; no replacement or future rarity is approved.</x:v>
      </x:c>
      <x:c r="R1120"/>
      <x:c r="S1120"/>
      <x:c r="T1120" t="str">
        <x:v>Scope deferral, not a merge. Prior Rare rating is archived, not a future approval. Full master and score-input snapshot is preserved in Repair Log.
Replacement slot assigned in v11; this is administrative slot bookkeeping, not a content merge or equivalence.
Replacement slot assigned in v11; no content merge or equivalence is implied.</x:v>
      </x:c>
      <x:c r="U1120" t="str">
        <x:v>BE-124 Jeremiah's Rescue from the Cistern</x:v>
      </x:c>
    </x:row>
    <x:row r="1121" s="202" customFormat="1" ht="112" customHeight="1">
      <x:c r="A1121" t="str">
        <x:v>Parables, Dreams &amp; Visions</x:v>
      </x:c>
      <x:c r="B1121" t="str">
        <x:v>PDV-037</x:v>
      </x:c>
      <x:c r="C1121" t="str">
        <x:v>Daniel's Vision of Four Beasts and the Ancient of Days</x:v>
      </x:c>
      <x:c r="D1121" t="str">
        <x:v>Scripture</x:v>
      </x:c>
      <x:c r="E1121" t="str">
        <x:v>Parables, Dreams &amp; Visions — Shared Canon</x:v>
      </x:c>
      <x:c r="F1121" t="str">
        <x:v>Vision</x:v>
      </x:c>
      <x:c r="G1121" t="str">
        <x:v>Combines Daniel's four beasts with the heavenly court and Ancient of Days that form the larger vision of kingdoms, judgment, and the Son of Man.</x:v>
      </x:c>
      <x:c r="H1121" t="n">
        <x:v>5</x:v>
      </x:c>
      <x:c r="I1121" t="str">
        <x:v>5 — Foundational</x:v>
      </x:c>
      <x:c r="J1121" t="str">
        <x:v>Exceptional</x:v>
      </x:c>
      <x:c r="K1121" t="str">
        <x:v>Legendary</x:v>
      </x:c>
      <x:c r="L1121" t="str">
        <x:v>Yes</x:v>
      </x:c>
      <x:c r="M1121" t="str">
        <x:v>Daniel 7:1–14 | Shared canon</x:v>
      </x:c>
      <x:c r="N1121" t="str">
        <x:v>Daniel; Kingdoms; Sea; Ancient of Days; Absorbed / related source concepts: The Ancient of Days</x:v>
      </x:c>
      <x:c r="O1121" t="str">
        <x:v>Idea</x:v>
      </x:c>
      <x:c r="P1121" t="str">
        <x:v>Archived from the active catalog in v12. Prior final rarity: Legendary. Prior rarity and score inputs are historical, not approved for any future set.</x:v>
      </x:c>
      <x:c r="Q1121" t="str">
        <x:v>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v>
      </x:c>
      <x:c r="R1121"/>
      <x:c r="S1121"/>
      <x:c r="T1121" t="str">
        <x:v>Scope deferral only, not a merge. No active replacement selected.
Full pre-deferral master record and scoring snapshot are preserved in Repair Log.
Preserved supporting / related information:
About this subject / absorbed material:
• The Ancient of Days: Daniel sees the Ancient of Days enthroned in fiery majesty as the heavenly court sits in judgment. Context: Daniel 7:9–14 | Shared canon.</x:v>
      </x:c>
      <x:c r="U1121"/>
    </x:row>
    <x:row r="1122" s="202" customFormat="1" ht="100" customHeight="1">
      <x:c r="A1122" t="str">
        <x:v>Parables, Dreams &amp; Visions</x:v>
      </x:c>
      <x:c r="B1122" t="str">
        <x:v>PDV-039</x:v>
      </x:c>
      <x:c r="C1122" t="str">
        <x:v>Isaiah's Temple Vision</x:v>
      </x:c>
      <x:c r="D1122" t="str">
        <x:v>Scripture</x:v>
      </x:c>
      <x:c r="E1122" t="str">
        <x:v>Parables, Dreams &amp; Visions — Shared Canon</x:v>
      </x:c>
      <x:c r="F1122" t="str">
        <x:v>Vision</x:v>
      </x:c>
      <x:c r="G1122" t="str">
        <x:v>Isaiah sees the Lord enthroned above the temple, seraphim crying 'Holy,' and a coal touching his lips before his prophetic commission.</x:v>
      </x:c>
      <x:c r="H1122" t="n">
        <x:v>5</x:v>
      </x:c>
      <x:c r="I1122" t="str">
        <x:v>5 — Foundational</x:v>
      </x:c>
      <x:c r="J1122" t="str">
        <x:v>Exceptional</x:v>
      </x:c>
      <x:c r="K1122" t="str">
        <x:v>Legendary</x:v>
      </x:c>
      <x:c r="L1122" t="str">
        <x:v>Yes</x:v>
      </x:c>
      <x:c r="M1122" t="str">
        <x:v>Isaiah 6:1–8 | Shared canon</x:v>
      </x:c>
      <x:c r="N1122" t="str">
        <x:v>Isaiah; Seraphim; Temple; Holiness</x:v>
      </x:c>
      <x:c r="O1122" t="str">
        <x:v>Idea</x:v>
      </x:c>
      <x:c r="P1122" t="str">
        <x:v>Migrated from Biblical Events.
Archived from the active catalog in v12. Prior final rarity: Legendary. Prior rarity and score inputs are historical, not approved for any future set.</x:v>
      </x:c>
      <x:c r="Q1122" t="str">
        <x:v>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v>
      </x:c>
      <x:c r="R1122"/>
      <x:c r="S1122"/>
      <x:c r="T1122" t="str">
        <x:v>Scope deferral only, not a merge. No active replacement selected.
Full pre-deferral master record and scoring snapshot are preserved in Repair Log.
Preserved supporting / related information:
About this subject / absorbed material:
• Isaiah's Altar Coal: A burning coal from the altar touches Isaiah's lips in his temple vision of cleansing and commission. Context: Isaiah 6:5–7 | Prophetic period | Shared canon.</x:v>
      </x:c>
      <x:c r="U1122"/>
    </x:row>
    <x:row r="1123" s="202" customFormat="1" ht="100" customHeight="1">
      <x:c r="A1123" t="str">
        <x:v>Parables, Dreams &amp; Visions</x:v>
      </x:c>
      <x:c r="B1123" t="str">
        <x:v>PDV-040</x:v>
      </x:c>
      <x:c r="C1123" t="str">
        <x:v>Ezekiel's Throne-Chariot Vision</x:v>
      </x:c>
      <x:c r="D1123" t="str">
        <x:v>Scripture</x:v>
      </x:c>
      <x:c r="E1123" t="str">
        <x:v>Parables, Dreams &amp; Visions — Shared Canon</x:v>
      </x:c>
      <x:c r="F1123" t="str">
        <x:v>Vision</x:v>
      </x:c>
      <x:c r="G1123" t="str">
        <x:v>Ezekiel sees living creatures, wheels within wheels, and a radiant throne revealing God's mobile glory.</x:v>
      </x:c>
      <x:c r="H1123" t="n">
        <x:v>5</x:v>
      </x:c>
      <x:c r="I1123" t="str">
        <x:v>5 — Foundational</x:v>
      </x:c>
      <x:c r="J1123" t="str">
        <x:v>Exceptional</x:v>
      </x:c>
      <x:c r="K1123" t="str">
        <x:v>Legendary</x:v>
      </x:c>
      <x:c r="L1123" t="str">
        <x:v>Yes</x:v>
      </x:c>
      <x:c r="M1123" t="str">
        <x:v>Ezekiel 1 | Shared canon</x:v>
      </x:c>
      <x:c r="N1123" t="str">
        <x:v>Ezekiel; Cherubim; Wheels; Glory of God</x:v>
      </x:c>
      <x:c r="O1123" t="str">
        <x:v>Idea</x:v>
      </x:c>
      <x:c r="P1123" t="str">
        <x:v>Migrated from Biblical Events.
Archived from the active catalog in v12. Prior final rarity: Legendary. Prior rarity and score inputs are historical, not approved for any future set.</x:v>
      </x:c>
      <x:c r="Q1123" t="str">
        <x:v>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v>
      </x:c>
      <x:c r="R1123"/>
      <x:c r="S1123"/>
      <x:c r="T1123" t="str">
        <x:v>Scope deferral only, not a merge. No active replacement selected.
Full pre-deferral master record and scoring snapshot are preserved in Repair Log.</x:v>
      </x:c>
      <x:c r="U1123"/>
    </x:row>
    <x:row r="1124" s="202" customFormat="1" ht="100" customHeight="1">
      <x:c r="A1124" t="str">
        <x:v>Parables, Dreams &amp; Visions</x:v>
      </x:c>
      <x:c r="B1124" t="str">
        <x:v>PDV-046</x:v>
      </x:c>
      <x:c r="C1124" t="str">
        <x:v>Golden Lampstand and Two Olive Trees</x:v>
      </x:c>
      <x:c r="D1124" t="str">
        <x:v>Scripture</x:v>
      </x:c>
      <x:c r="E1124" t="str">
        <x:v>Parables, Dreams &amp; Visions — Shared Canon</x:v>
      </x:c>
      <x:c r="F1124" t="str">
        <x:v>Vision</x:v>
      </x:c>
      <x:c r="G1124" t="str">
        <x:v>Zechariah sees a golden lampstand fed by two olive trees, paired with the message 'Not by might, nor by power, but by my Spirit.'</x:v>
      </x:c>
      <x:c r="H1124" t="n">
        <x:v>4</x:v>
      </x:c>
      <x:c r="I1124" t="str">
        <x:v>4 — Major</x:v>
      </x:c>
      <x:c r="J1124" t="str">
        <x:v>Exceptional</x:v>
      </x:c>
      <x:c r="K1124" t="str">
        <x:v>Rare</x:v>
      </x:c>
      <x:c r="L1124" t="str">
        <x:v>Maybe</x:v>
      </x:c>
      <x:c r="M1124" t="str">
        <x:v>Zechariah 4 | Shared canon</x:v>
      </x:c>
      <x:c r="N1124" t="str">
        <x:v>Zechariah; Zerubbabel; Lampstand; Olive Trees; Absorbed / related source concepts: Zechariah's Lampstand</x:v>
      </x:c>
      <x:c r="O1124" t="str">
        <x:v>Idea</x:v>
      </x:c>
      <x:c r="P1124" t="str">
        <x:v>Archived from the active catalog in v12. Prior final rarity: Rare. Prior rarity and score inputs are historical, not approved for any future set.</x:v>
      </x:c>
      <x:c r="Q1124" t="str">
        <x:v>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v>
      </x:c>
      <x:c r="R1124"/>
      <x:c r="S1124"/>
      <x:c r="T1124" t="str">
        <x:v>Scope deferral only, not a merge. No active replacement selected.
Full pre-deferral master record and scoring snapshot are preserved in Repair Log.
Preserved supporting / related information:
About this subject / absorbed material:
• Zechariah's Lampstand: A gold lampstand with a bowl and seven lamps anchors Zechariah's vision concerning God's Spirit and Zerubbabel. Context: Zechariah 4:1–14 | Post-exilic period | Shared canon.</x:v>
      </x:c>
      <x:c r="U1124"/>
    </x:row>
    <x:row r="1125" s="202" customFormat="1" ht="100" customHeight="1">
      <x:c r="A1125" t="str">
        <x:v>Parables, Dreams &amp; Visions</x:v>
      </x:c>
      <x:c r="B1125" t="str">
        <x:v>PDV-047</x:v>
      </x:c>
      <x:c r="C1125" t="str">
        <x:v>Zechariah's Flying Scroll</x:v>
      </x:c>
      <x:c r="D1125" t="str">
        <x:v>Scripture</x:v>
      </x:c>
      <x:c r="E1125" t="str">
        <x:v>Parables, Dreams &amp; Visions — Shared Canon</x:v>
      </x:c>
      <x:c r="F1125" t="str">
        <x:v>Vision</x:v>
      </x:c>
      <x:c r="G1125" t="str">
        <x:v>A gigantic scroll flies through the air as a sign of judgment against theft and false swearing.</x:v>
      </x:c>
      <x:c r="H1125" t="n">
        <x:v>3</x:v>
      </x:c>
      <x:c r="I1125" t="str">
        <x:v>3 — Significant</x:v>
      </x:c>
      <x:c r="J1125" t="str">
        <x:v>Exceptional</x:v>
      </x:c>
      <x:c r="K1125" t="str">
        <x:v>Uncommon</x:v>
      </x:c>
      <x:c r="L1125" t="str">
        <x:v>No</x:v>
      </x:c>
      <x:c r="M1125" t="str">
        <x:v>Zechariah 5:1–4 | Shared canon</x:v>
      </x:c>
      <x:c r="N1125" t="str">
        <x:v>Zechariah; Scroll; Judgment; Covenant</x:v>
      </x:c>
      <x:c r="O1125" t="str">
        <x:v>Idea</x:v>
      </x:c>
      <x:c r="P1125" t="str">
        <x:v>Archived from the active catalog in v12. Prior final rarity: Uncommon. Prior rarity and score inputs are historical, not approved for any future set.</x:v>
      </x:c>
      <x:c r="Q1125" t="str">
        <x:v>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v>
      </x:c>
      <x:c r="R1125"/>
      <x:c r="S1125"/>
      <x:c r="T1125" t="str">
        <x:v>Scope deferral only, not a merge. No active replacement selected.
Full pre-deferral master record and scoring snapshot are preserved in Repair Log.</x:v>
      </x:c>
      <x:c r="U1125"/>
    </x:row>
    <x:row r="1126" s="202" customFormat="1" ht="100" customHeight="1">
      <x:c r="A1126" t="str">
        <x:v>Traditions &amp; Practices</x:v>
      </x:c>
      <x:c r="B1126" t="str">
        <x:v>TP-035</x:v>
      </x:c>
      <x:c r="C1126" t="str">
        <x:v>Healing Prayer with Expectation of Divine Healing</x:v>
      </x:c>
      <x:c r="D1126" t="str">
        <x:v>Christian Practice</x:v>
      </x:c>
      <x:c r="E1126" t="str">
        <x:v>Traditions &amp; Practices — Christian Life</x:v>
      </x:c>
      <x:c r="F1126" t="str">
        <x:v>Charismatic / Pastoral Practice</x:v>
      </x:c>
      <x:c r="G1126" t="str">
        <x:v>Pentecostal and charismatic communities commonly pray explicitly for supernatural healing while affirming God's sovereignty over the outcome.</x:v>
      </x:c>
      <x:c r="H1126" t="n">
        <x:v>4</x:v>
      </x:c>
      <x:c r="I1126" t="str">
        <x:v>4 — Major</x:v>
      </x:c>
      <x:c r="J1126" t="str">
        <x:v>Exceptional</x:v>
      </x:c>
      <x:c r="K1126" t="str">
        <x:v>Common</x:v>
      </x:c>
      <x:c r="L1126" t="str">
        <x:v>Maybe</x:v>
      </x:c>
      <x:c r="M1126" t="str">
        <x:v>20th century onward | Pentecostal / Charismatic</x:v>
      </x:c>
      <x:c r="N1126" t="str">
        <x:v>Prayer for the Sick; Anointing; Spiritual Gifts</x:v>
      </x:c>
      <x:c r="O1126" t="str">
        <x:v>Idea</x:v>
      </x:c>
      <x:c r="P1126" t="str">
        <x:v>Archived from the active catalog in v12. Prior final rarity: Common. Prior rarity and score inputs are historical, not approved for any future set.</x:v>
      </x:c>
      <x:c r="Q1126" t="str">
        <x:v>v12: removed from the active initial collection at the user's explicit request. Retained for archive/provenance only; no doctrinal judgment, merge destination or future inclusion is inferred.</x:v>
      </x:c>
      <x:c r="R1126"/>
      <x:c r="S1126"/>
      <x:c r="T1126" t="str">
        <x:v>Scope deferral only, not a merge. No active replacement selected.
Full pre-deferral master record and scoring snapshot are preserved in Repair Log.</x:v>
      </x:c>
      <x:c r="U1126"/>
    </x:row>
    <x:row r="1127" s="202" customFormat="1" ht="100" customHeight="1">
      <x:c r="A1127" t="str">
        <x:v>Parables, Dreams &amp; Visions</x:v>
      </x:c>
      <x:c r="B1127" t="str">
        <x:v>PDV-044</x:v>
      </x:c>
      <x:c r="C1127" t="str">
        <x:v>Zechariah's Horsemen Among the Myrtle Trees</x:v>
      </x:c>
      <x:c r="D1127" t="str">
        <x:v>Scripture</x:v>
      </x:c>
      <x:c r="E1127" t="str">
        <x:v>Parables, Dreams &amp; Visions — Shared Canon</x:v>
      </x:c>
      <x:c r="F1127" t="str">
        <x:v>Vision</x:v>
      </x:c>
      <x:c r="G1127" t="str">
        <x:v>Zechariah sees mounted messengers among myrtle trees reporting on the earth, beginning a sequence of night visions.</x:v>
      </x:c>
      <x:c r="H1127" t="n">
        <x:v>3</x:v>
      </x:c>
      <x:c r="I1127" t="str">
        <x:v>3 — Significant</x:v>
      </x:c>
      <x:c r="J1127" t="str">
        <x:v>Exceptional</x:v>
      </x:c>
      <x:c r="K1127" t="str">
        <x:v>Uncommon</x:v>
      </x:c>
      <x:c r="L1127" t="str">
        <x:v>No</x:v>
      </x:c>
      <x:c r="M1127" t="str">
        <x:v>Zechariah 1:7–17 | Shared canon</x:v>
      </x:c>
      <x:c r="N1127" t="str">
        <x:v>Zechariah; Horsemen; Jerusalem; Night Visions</x:v>
      </x:c>
      <x:c r="O1127" t="str">
        <x:v>Idea</x:v>
      </x:c>
      <x:c r="P1127" t="str">
        <x:v>Archived from the active catalog in v13. Prior final rarity: Uncommon. Prior rarity and score inputs are historical, not approved for any future set.</x:v>
      </x:c>
      <x:c r="Q1127" t="str">
        <x:v>v13: explicitly deferred from the initial collection at the user's request because there is not yet a sufficiently clear, trustworthy visual treatment of this specific vision. Do not let the artwork misrepresent its meaning or suggest an ordinary historical scene. Retain for possible future prophetic-visions expansion; future scope, composition and rarity require a fresh decision.</x:v>
      </x:c>
      <x:c r="R1127"/>
      <x:c r="S1127"/>
      <x:c r="T1127" t="str">
        <x:v>Scope deferral only, not a merge. No active replacement selected. Full pre-deferral master record and scoring snapshot are preserved in Repair Log.</x:v>
      </x:c>
      <x:c r="U1127"/>
    </x:row>
    <x:row r="1128">
      <x:c r="A1128" t="str">
        <x:v>Biblical Items</x:v>
      </x:c>
      <x:c r="B1128" t="str">
        <x:v>BI-034</x:v>
      </x:c>
      <x:c r="C1128" t="str">
        <x:v>Queen of Sheba's Gifts</x:v>
      </x:c>
      <x:c r="D1128" t="str">
        <x:v>Scripture</x:v>
      </x:c>
      <x:c r="E1128" t="str">
        <x:v>Biblical Items — Shared Canon</x:v>
      </x:c>
      <x:c r="F1128" t="str">
        <x:v>Treasure</x:v>
      </x:c>
      <x:c r="G1128" t="str">
        <x:v>Gold, spices, and precious stones given to Solomon embody the international recognition of his wisdom and wealth.</x:v>
      </x:c>
      <x:c r="H1128" t="n">
        <x:v>3</x:v>
      </x:c>
      <x:c r="I1128" t="str">
        <x:v>3 — Significant</x:v>
      </x:c>
      <x:c r="J1128" t="str">
        <x:v>Exceptional</x:v>
      </x:c>
      <x:c r="K1128" t="str">
        <x:v>Common</x:v>
      </x:c>
      <x:c r="L1128" t="str">
        <x:v>Maybe</x:v>
      </x:c>
      <x:c r="M1128" t="str">
        <x:v>1 Kings 10:10 | United monarchy | Shared canon</x:v>
      </x:c>
      <x:c r="N1128" t="str">
        <x:v>Queen of Sheba; Solomon; Jerusalem</x:v>
      </x:c>
      <x:c r="O1128" t="str">
        <x:v>Idea</x:v>
      </x:c>
      <x:c r="P1128"/>
      <x:c r="Q1128" t="str">
        <x:v>v15: user-approved swap; retain the gift material within Solomon instead of a separate treasure illustration.</x:v>
      </x:c>
      <x:c r="R1128"/>
      <x:c r="S1128" t="str">
        <x:v>BP-012 Solomon</x:v>
      </x:c>
      <x:c r="T1128" t="str">
        <x:v>Description and reference copied into Solomon's related-context information box. Original scoring is preserved in Repair Log; no content is merged into the replacement event.</x:v>
      </x:c>
      <x:c r="U1128" t="str">
        <x:v>BE-127 The Temple Veil Is Torn</x:v>
      </x:c>
    </x:row>
  </x:sheetData>
  <x:mergeCells>
    <x:mergeCell ref="A1:T1"/>
  </x:mergeCells>
  <x:pageMargins left="0.7" right="0.7" top="0.75" bottom="0.75" header="0.3" footer="0.3"/>
  <x:tableParts count="1">
    <x:tablePart xmlns:r="http://schemas.openxmlformats.org/officeDocument/2006/relationships" r:id="R07bea28cd4be4ef6"/>
  </x:tableParts>
</x:worksheet>
</file>

<file path=xl/worksheets/sheet5.xml><?xml version="1.0" encoding="utf-8"?>
<x:worksheet xmlns:x="http://schemas.openxmlformats.org/spreadsheetml/2006/main">
  <x:sheetFormatPr baseColWidth="8" defaultRowHeight="14.25"/>
  <x:cols>
    <x:col min="1" max="1" width="42" style="202" customWidth="1"/>
    <x:col min="2" max="2" width="14" style="202" customWidth="1"/>
    <x:col min="3" max="3" width="14" style="202" customWidth="1"/>
    <x:col min="4" max="4" width="48" style="202" customWidth="1"/>
    <x:col min="5" max="5" width="22" style="202" customWidth="1"/>
    <x:col min="6" max="6" width="12" style="202" customWidth="1"/>
    <x:col min="7" max="7" width="50" style="202" customWidth="1"/>
    <x:col min="8" max="8" width="26" style="202" customWidth="1"/>
    <x:col min="9" max="9" width="30" style="202" customWidth="1"/>
    <x:col min="10" max="10" width="78" style="202" customWidth="1"/>
    <x:col min="11" max="11" width="32" style="202" customWidth="1"/>
    <x:col min="12" max="12" width="18" style="202" customWidth="1"/>
    <x:col min="13" max="15" width="12" style="202" customWidth="1"/>
  </x:cols>
  <x:sheetData>
    <x:row r="1" s="202" customFormat="1" ht="30" customHeight="1">
      <x:c r="A1" s="143" t="inlineStr">
        <x:is>
          <x:t xml:space="preserve">SANCTIFICATION TCG — PRODUCTION REVIEW</x:t>
        </x:is>
      </x:c>
    </x:row>
    <x:row r="3">
      <x:c r="A3" s="46" t="inlineStr">
        <x:is>
          <x:t xml:space="preserve">Set</x:t>
        </x:is>
      </x:c>
      <x:c r="B3" s="46" t="inlineStr">
        <x:is>
          <x:t xml:space="preserve">Current Cards</x:t>
        </x:is>
      </x:c>
      <x:c r="C3" s="46" t="inlineStr">
        <x:is>
          <x:t xml:space="preserve">High-level Risk</x:t>
        </x:is>
      </x:c>
      <x:c r="D3" s="46" t="inlineStr">
        <x:is>
          <x:t xml:space="preserve">Primary Concern</x:t>
        </x:is>
      </x:c>
      <x:c r="E3" s="46" t="inlineStr">
        <x:is>
          <x:t xml:space="preserve">Recommended Next Step</x:t>
        </x:is>
      </x:c>
      <x:c r="F3" s="46" t="inlineStr">
        <x:is>
          <x:t xml:space="preserve">Status</x:t>
        </x:is>
      </x:c>
      <x:c r="G3" s="46" t="inlineStr">
        <x:is>
          <x:t xml:space="preserve">Notes</x:t>
        </x:is>
      </x:c>
      <x:c r="H3" s="46" t="inlineStr">
        <x:is>
          <x:t xml:space="preserve">Art-Family Bias</x:t>
        </x:is>
      </x:c>
    </x:row>
    <x:row r="4" s="202" customFormat="1" ht="165.75" customHeight="1">
      <x:c r="A4" s="231" t="inlineStr">
        <x:is>
          <x:t xml:space="preserve">Biblical People — Shared Canon</x:t>
        </x:is>
      </x:c>
      <x:c r="B4" s="231" t="n">
        <x:f>COUNTIF('Final Card Catalog'!$D$4:$D$503,A4)</x:f>
        <x:v>89</x:v>
      </x:c>
      <x:c r="C4" s="231" t="inlineStr">
        <x:is>
          <x:t xml:space="preserve">Low</x:t>
        </x:is>
      </x:c>
      <x:c r="D4" s="231" t="inlineStr">
        <x:is>
          <x:t xml:space="preserve">People count reduced slightly; remaining concern is separating standalone portraits from stronger event-centered identities.</x:t>
        </x:is>
      </x:c>
      <x:c r="E4" s="231" t="str">
        <x:v>Develop the approved image premise and resolve recorded conditions before artwork; no general rarity re-review is required.</x:v>
      </x:c>
      <x:c r="F4" s="231" t="str">
        <x:v>Rarity baseline approved; art open</x:v>
      </x:c>
      <x:c r="G4" s="231" t="str">
        <x:v>Metadata repair v6; no roster, rarity or art-direction changes. v20: complete rarity baseline approved; no identities or completed-art locks changed.</x:v>
      </x:c>
      <x:c r="H4" s="231" t="inlineStr">
        <x:is>
          <x:t xml:space="preserve">Mixed</x:t>
        </x:is>
      </x:c>
    </x:row>
    <x:row r="5" s="202" customFormat="1" ht="76.5" customHeight="1">
      <x:c r="A5" s="231" t="inlineStr">
        <x:is>
          <x:t xml:space="preserve">Biblical Events — Shared Canon</x:t>
        </x:is>
      </x:c>
      <x:c r="B5" s="231" t="n">
        <x:f>COUNTIF('Final Card Catalog'!$D$4:$D$503,A5)</x:f>
        <x:v>126</x:v>
      </x:c>
      <x:c r="C5" s="231" t="inlineStr">
        <x:is>
          <x:t xml:space="preserve">Low</x:t>
        </x:is>
      </x:c>
      <x:c r="D5" s="231" t="str">
        <x:v>Biblical-event identities and working tiers now follow the approved v20 baseline. Preserve distinct images, emotional intent and source boundaries rather than reopen tiers by old formula scores.</x:v>
      </x:c>
      <x:c r="E5" s="231" t="str">
        <x:v>Develop the approved image premise and resolve recorded conditions before artwork; no general rarity re-review is required.</x:v>
      </x:c>
      <x:c r="F5" s="231" t="str">
        <x:v>Rarity baseline approved; art open</x:v>
      </x:c>
      <x:c r="G5" s="231" t="str">
        <x:v>New BE-127 uses archived BE-255. Rare is provisional; no component scores assigned. v20: complete rarity baseline approved; no identities or completed-art locks changed.</x:v>
      </x:c>
      <x:c r="H5" s="231" t="inlineStr">
        <x:is>
          <x:t xml:space="preserve">Narrative scene</x:t>
        </x:is>
      </x:c>
    </x:row>
    <x:row r="6" s="202" customFormat="1" ht="102" customHeight="1">
      <x:c r="A6" s="231" t="inlineStr">
        <x:is>
          <x:t xml:space="preserve">Biblical Places — Shared Canon</x:t>
        </x:is>
      </x:c>
      <x:c r="B6" s="231" t="n">
        <x:f>COUNTIF('Final Card Catalog'!$D$4:$D$503,A6)</x:f>
        <x:v>54</x:v>
      </x:c>
      <x:c r="C6" s="231" t="inlineStr">
        <x:is>
          <x:t xml:space="preserve">Medium</x:t>
        </x:is>
      </x:c>
      <x:c r="D6" s="231" t="inlineStr">
        <x:is>
          <x:t xml:space="preserve">Place count is unchanged in this repair; differentiate surviving landscapes from event-centered compositions.</x:t>
        </x:is>
      </x:c>
      <x:c r="E6" s="231" t="str">
        <x:v>Develop the approved image premise and resolve recorded conditions before artwork; no general rarity re-review is required.</x:v>
      </x:c>
      <x:c r="F6" s="231" t="str">
        <x:v>Rarity baseline approved; art open</x:v>
      </x:c>
      <x:c r="G6" s="231" t="str">
        <x:v>Metadata repair v6; no roster, rarity or art-direction changes. v20: complete rarity baseline approved; no identities or completed-art locks changed.</x:v>
      </x:c>
      <x:c r="H6" s="231" t="inlineStr">
        <x:is>
          <x:t xml:space="preserve">Landscape / architecture</x:t>
        </x:is>
      </x:c>
    </x:row>
    <x:row r="7" s="202" customFormat="1" ht="114.75" customHeight="1">
      <x:c r="A7" s="231" t="inlineStr">
        <x:is>
          <x:t xml:space="preserve">Biblical Items — Shared Canon</x:t>
        </x:is>
      </x:c>
      <x:c r="B7" s="231" t="n">
        <x:f>COUNTIF('Final Card Catalog'!$D$4:$D$503,A7)</x:f>
        <x:v>35</x:v>
      </x:c>
      <x:c r="C7" s="231" t="inlineStr">
        <x:is>
          <x:t xml:space="preserve">Medium</x:t>
        </x:is>
      </x:c>
      <x:c r="D7" s="231" t="str">
        <x:v>35 item cards remain. Queen of Sheba's Gifts is retained as related context within Solomon rather than a separate treasure illustration.</x:v>
      </x:c>
      <x:c r="E7" s="231" t="str">
        <x:v>Develop the approved image premise and resolve recorded conditions before artwork; no general rarity re-review is required.</x:v>
      </x:c>
      <x:c r="F7" s="231" t="str">
        <x:v>Rarity baseline approved; art open</x:v>
      </x:c>
      <x:c r="G7" s="231" t="str">
        <x:v>v15: BI-034 archived; content destination BP-012; slot replacement BE-127. v20: complete rarity baseline approved; no identities or completed-art locks changed.</x:v>
      </x:c>
      <x:c r="H7" s="231" t="inlineStr">
        <x:is>
          <x:t xml:space="preserve">Object / still life</x:t>
        </x:is>
      </x:c>
    </x:row>
    <x:row r="8" s="202" customFormat="1" ht="127.5" customHeight="1">
      <x:c r="A8" s="231" t="inlineStr">
        <x:is>
          <x:t xml:space="preserve">Parables, Dreams &amp; Visions — Shared Canon</x:t>
        </x:is>
      </x:c>
      <x:c r="B8" s="231" t="n">
        <x:f>COUNTIF('Final Card Catalog'!$D$4:$D$503,A8)</x:f>
        <x:v>42</x:v>
      </x:c>
      <x:c r="C8" s="231" t="inlineStr">
        <x:is>
          <x:t xml:space="preserve">Low</x:t>
        </x:is>
      </x:c>
      <x:c r="D8" s="231" t="inlineStr">
        <x:is>
          <x:t xml:space="preserve">All six previously recommended specific-vision deferrals are applied, in addition to the seven earlier vision deferrals. PDV-044 was explicitly deferred in v13 because a sufficiently trustworthy visual treatment is not established.</x:t>
        </x:is>
      </x:c>
      <x:c r="E8" s="231" t="str">
        <x:v>Deferred visions remain archived. Develop only active approved subjects; preserve their literary-form and interpretation conditions.</x:v>
      </x:c>
      <x:c r="F8" s="231" t="str">
        <x:v>Rarity baseline approved; art open</x:v>
      </x:c>
      <x:c r="G8" s="231" t="str">
        <x:v>PDV-044 joined the archive in v13. Existing art notes, surviving component scores and final rarities remain unchanged. v20: complete rarity baseline approved; no identities or completed-art locks changed.</x:v>
      </x:c>
      <x:c r="H8" s="231" t="inlineStr">
        <x:is>
          <x:t xml:space="preserve">Mixed</x:t>
        </x:is>
      </x:c>
    </x:row>
    <x:row r="9" s="202" customFormat="1" ht="102" customHeight="1">
      <x:c r="A9" s="231" t="inlineStr">
        <x:is>
          <x:t xml:space="preserve">Early Church History — ca. AD 64–451</x:t>
        </x:is>
      </x:c>
      <x:c r="B9" s="231" t="n">
        <x:f>COUNTIF('Final Card Catalog'!$D$4:$D$503,A9)</x:f>
        <x:v>41</x:v>
      </x:c>
      <x:c r="C9" s="231" t="inlineStr">
        <x:is>
          <x:t xml:space="preserve">Low</x:t>
        </x:is>
      </x:c>
      <x:c r="D9" s="231" t="inlineStr">
        <x:is>
          <x:t xml:space="preserve">Early Church overview material was tightened; the focus should move to clear art direction and metadata consistency.</x:t>
        </x:is>
      </x:c>
      <x:c r="E9" s="231" t="str">
        <x:v>Develop the approved image premise and resolve recorded conditions before artwork; no general rarity re-review is required.</x:v>
      </x:c>
      <x:c r="F9" s="231" t="str">
        <x:v>Rarity baseline approved; art open</x:v>
      </x:c>
      <x:c r="G9" s="231" t="str">
        <x:v>Metadata repair v6; no roster, rarity or art-direction changes. v20: complete rarity baseline approved; no identities or completed-art locks changed.</x:v>
      </x:c>
      <x:c r="H9" s="231" t="inlineStr">
        <x:is>
          <x:t xml:space="preserve">Mixed</x:t>
        </x:is>
      </x:c>
    </x:row>
    <x:row r="10" s="202" customFormat="1" ht="102" customHeight="1">
      <x:c r="A10" s="231" t="inlineStr">
        <x:is>
          <x:t xml:space="preserve">Church History Events — Christian History</x:t>
        </x:is>
      </x:c>
      <x:c r="B10" s="231" t="n">
        <x:f>COUNTIF('Final Card Catalog'!$D$4:$D$503,A10)</x:f>
        <x:v>14</x:v>
      </x:c>
      <x:c r="C10" s="231" t="inlineStr">
        <x:is>
          <x:t xml:space="preserve">Low</x:t>
        </x:is>
      </x:c>
      <x:c r="D10" s="231" t="inlineStr">
        <x:is>
          <x:t xml:space="preserve">Mostly strong; focus on bespoke event briefs.</x:t>
        </x:is>
      </x:c>
      <x:c r="E10" s="231" t="str">
        <x:v>Develop the approved image premise and resolve recorded conditions before artwork; no general rarity re-review is required.</x:v>
      </x:c>
      <x:c r="F10" s="231" t="str">
        <x:v>Rarity baseline approved; art open</x:v>
      </x:c>
      <x:c r="G10" s="231" t="str">
        <x:v>Metadata repair v6; no roster, rarity or art-direction changes. v20: complete rarity baseline approved; no identities or completed-art locks changed.</x:v>
      </x:c>
      <x:c r="H10" s="231" t="inlineStr">
        <x:is>
          <x:t xml:space="preserve">Narrative scene</x:t>
        </x:is>
      </x:c>
    </x:row>
    <x:row r="11" s="202" customFormat="1" ht="76.5" customHeight="1">
      <x:c r="A11" s="231" t="inlineStr">
        <x:is>
          <x:t xml:space="preserve">Councils &amp; Synods — Christian History</x:t>
        </x:is>
      </x:c>
      <x:c r="B11" s="231" t="n">
        <x:f>COUNTIF('Final Card Catalog'!$D$4:$D$503,A11)</x:f>
        <x:v>9</x:v>
      </x:c>
      <x:c r="C11" s="231" t="inlineStr">
        <x:is>
          <x:t xml:space="preserve">Medium</x:t>
        </x:is>
      </x:c>
      <x:c r="D11" s="231" t="inlineStr">
        <x:is>
          <x:t xml:space="preserve">Avoid cards feeling like generic clergy or ritual scenes.</x:t>
        </x:is>
      </x:c>
      <x:c r="E11" s="231" t="str">
        <x:v>Develop the approved image premise and resolve recorded conditions before artwork; no general rarity re-review is required.</x:v>
      </x:c>
      <x:c r="F11" s="231" t="str">
        <x:v>Rarity baseline approved; art open</x:v>
      </x:c>
      <x:c r="G11" s="231" t="str">
        <x:v>Metadata repair v6; no roster, rarity or art-direction changes. v20: complete rarity baseline approved; no identities or completed-art locks changed.</x:v>
      </x:c>
      <x:c r="H11" s="231" t="inlineStr">
        <x:is>
          <x:t xml:space="preserve">Institutional / ritual</x:t>
        </x:is>
      </x:c>
    </x:row>
    <x:row r="12" s="202" customFormat="1" ht="114.75" customHeight="1">
      <x:c r="A12" s="231" t="inlineStr">
        <x:is>
          <x:t xml:space="preserve">Theologians — Christian History</x:t>
        </x:is>
      </x:c>
      <x:c r="B12" s="231" t="n">
        <x:f>COUNTIF('Final Card Catalog'!$D$4:$D$503,A12)</x:f>
        <x:v>23</x:v>
      </x:c>
      <x:c r="C12" s="231" t="inlineStr">
        <x:is>
          <x:t xml:space="preserve">Low</x:t>
        </x:is>
      </x:c>
      <x:c r="D12" s="231" t="inlineStr">
        <x:is>
          <x:t xml:space="preserve">Normal art-direction differentiation pass.</x:t>
        </x:is>
      </x:c>
      <x:c r="E12" s="231" t="str">
        <x:v>Develop the approved image premise and resolve recorded conditions before artwork; no general rarity re-review is required.</x:v>
      </x:c>
      <x:c r="F12" s="231" t="str">
        <x:v>Rarity baseline approved; art open</x:v>
      </x:c>
      <x:c r="G12" s="231" t="str">
        <x:v>Metadata repair v6; no roster, rarity or art-direction changes. v20: complete rarity baseline approved; no identities or completed-art locks changed.</x:v>
      </x:c>
      <x:c r="H12" s="231" t="inlineStr">
        <x:is>
          <x:t xml:space="preserve">Mixed</x:t>
        </x:is>
      </x:c>
    </x:row>
    <x:row r="13" s="202" customFormat="1" ht="89.25" customHeight="1">
      <x:c r="A13" s="231" t="inlineStr">
        <x:is>
          <x:t xml:space="preserve">Controversies &amp; Movements — Christian History</x:t>
        </x:is>
      </x:c>
      <x:c r="B13" s="231" t="n">
        <x:f>COUNTIF('Final Card Catalog'!$D$4:$D$503,A13)</x:f>
        <x:v>33</x:v>
      </x:c>
      <x:c r="C13" s="231" t="inlineStr">
        <x:is>
          <x:t xml:space="preserve">Medium</x:t>
        </x:is>
      </x:c>
      <x:c r="D13" s="231" t="inlineStr">
        <x:is>
          <x:t xml:space="preserve">Avoid cards feeling like generic clergy or ritual scenes.</x:t>
        </x:is>
      </x:c>
      <x:c r="E13" s="231" t="str">
        <x:v>Develop the approved image premise and resolve recorded conditions before artwork; no general rarity re-review is required.</x:v>
      </x:c>
      <x:c r="F13" s="231" t="str">
        <x:v>Rarity baseline approved; art open</x:v>
      </x:c>
      <x:c r="G13" s="231" t="str">
        <x:v>Metadata repair v6; no roster, rarity or art-direction changes. v20: complete rarity baseline approved; no identities or completed-art locks changed.</x:v>
      </x:c>
      <x:c r="H13" s="231" t="inlineStr">
        <x:is>
          <x:t xml:space="preserve">Institutional / ritual</x:t>
        </x:is>
      </x:c>
    </x:row>
    <x:row r="14" s="202" customFormat="1" ht="102" customHeight="1">
      <x:c r="A14" s="231" t="inlineStr">
        <x:is>
          <x:t xml:space="preserve">Traditions &amp; Practices — Christian Life</x:t>
        </x:is>
      </x:c>
      <x:c r="B14" s="231" t="n">
        <x:f>COUNTIF('Final Card Catalog'!$D$4:$D$503,A14)</x:f>
        <x:v>34</x:v>
      </x:c>
      <x:c r="C14" s="231" t="inlineStr">
        <x:is>
          <x:t xml:space="preserve">Medium</x:t>
        </x:is>
      </x:c>
      <x:c r="D14" s="231" t="inlineStr">
        <x:is>
          <x:t xml:space="preserve">Healing Prayer with Expectation of Divine Healing (TP-035) removed at the user's request. All other 34 practice cards are unchanged.</x:t>
        </x:is>
      </x:c>
      <x:c r="E14" s="231" t="str">
        <x:v>Develop the approved image premise and resolve recorded conditions before artwork; no general rarity re-review is required.</x:v>
      </x:c>
      <x:c r="F14" s="231" t="str">
        <x:v>Rarity baseline approved; art open</x:v>
      </x:c>
      <x:c r="G14" s="231" t="str">
        <x:v>No inferred doctrinal judgment, content merge or substitute card. v20: complete rarity baseline approved; no identities or completed-art locks changed.</x:v>
      </x:c>
      <x:c r="H14" s="231" t="inlineStr">
        <x:is>
          <x:t xml:space="preserve">Institutional / ritual</x:t>
        </x:is>
      </x:c>
    </x:row>
    <x:row r="15" s="202" customFormat="1" ht="102" customHeight="1"/>
    <x:row r="16" s="202" customFormat="1" ht="114.75" customHeight="1"/>
    <x:row r="17" s="202" customFormat="1" ht="89.25" customHeight="1"/>
    <x:row r="18" s="202" customFormat="1" ht="89.25" customHeight="1">
      <x:c r="A18" s="122" t="inlineStr">
        <x:is>
          <x:t xml:space="preserve">Pending editorial work</x:t>
        </x:is>
      </x:c>
      <x:c r="B18" s="122" t="inlineStr">
        <x:is>
          <x:t xml:space="preserve">Issue</x:t>
        </x:is>
      </x:c>
      <x:c r="C18" s="122" t="inlineStr">
        <x:is>
          <x:t xml:space="preserve">What remains unchanged</x:t>
        </x:is>
      </x:c>
      <x:c r="D18" s="122" t="inlineStr">
        <x:is>
          <x:t xml:space="preserve">Next decision</x:t>
        </x:is>
      </x:c>
    </x:row>
    <x:row r="19" s="202" customFormat="1" ht="145" customHeight="1">
      <x:c r="A19" s="214" t="inlineStr">
        <x:is>
          <x:t xml:space="preserve">The Sun Stands Still — BE-092</x:t>
        </x:is>
      </x:c>
      <x:c r="B19" s="214" t="str">
        <x:v>Legacy score gap; tier approved</x:v>
      </x:c>
      <x:c r="C19" s="214" t="str">
        <x:v>Rare is retained under the v20 baseline. Original legacy components are blank; a separate draft assessment is preserved in Rarity Review.</x:v>
      </x:c>
      <x:c r="D19" s="214" t="str">
        <x:v>Resolve the recorded prolonged-daylight composition condition before artwork; no new tier approval is required.</x:v>
      </x:c>
    </x:row>
    <x:row r="20" s="202" customFormat="1" ht="145" customHeight="1">
      <x:c r="A20" s="214" t="inlineStr">
        <x:is>
          <x:t xml:space="preserve">Rarity calibration — legacy vs later additions</x:t>
        </x:is>
      </x:c>
      <x:c r="B20" s="214" t="str">
        <x:v>Approved baseline / diagnostic evidence</x:v>
      </x:c>
      <x:c r="C20" s="214" t="str">
        <x:v>v19 recommendations adopted as v20 final working tiers. All legacy inputs and v18 draft vectors are preserved.</x:v>
      </x:c>
      <x:c r="D20" s="214" t="str">
        <x:v>Keep numerical disagreements explicit; do not back-solve scores or reopen accepted tiers without a substantive new reason.</x:v>
      </x:c>
    </x:row>
    <x:row r="21" s="202" customFormat="1" ht="145" customHeight="1">
      <x:c r="A21" s="214" t="inlineStr">
        <x:is>
          <x:t xml:space="preserve">Hero flags / art budget</x:t>
        </x:is>
      </x:c>
      <x:c r="B21" s="214" t="inlineStr">
        <x:is>
          <x:t xml:space="preserve">Production-budget decision</x:t>
        </x:is>
      </x:c>
      <x:c r="C21" s="214" t="inlineStr">
        <x:is>
          <x:t xml:space="preserve">Deferred by user; legacy hero flags retained and excluded from this review.</x:t>
        </x:is>
      </x:c>
      <x:c r="D21" s="214" t="inlineStr">
        <x:is>
          <x:t xml:space="preserve">Deferred by user; revisit only during special-art planning, not current rarity calibration.</x:t>
        </x:is>
      </x:c>
    </x:row>
    <x:row r="22" s="202" customFormat="1" ht="145" customHeight="1">
      <x:c r="A22" s="214" t="inlineStr">
        <x:is>
          <x:t xml:space="preserve">Historical sources / tradition distinctions</x:t>
        </x:is>
      </x:c>
      <x:c r="B22" s="214" t="inlineStr">
        <x:is>
          <x:t xml:space="preserve">Independent source verification</x:t>
        </x:is>
      </x:c>
      <x:c r="C22" s="214" t="inlineStr">
        <x:is>
          <x:t xml:space="preserve">Recovered source URLs and caveats were carried forward, not independently checked. Peter's martyrdom, inverted-crucifixion imagery and humility interpretation need separately attributable evidence.</x:t>
        </x:is>
      </x:c>
      <x:c r="D22" s="214" t="inlineStr">
        <x:is>
          <x:t xml:space="preserve">Perform a sourced editorial verification pass before publishing historical copy.</x:t>
        </x:is>
      </x:c>
    </x:row>
    <x:row r="23" s="202" customFormat="1" ht="145" customHeight="1">
      <x:c r="A23" s="214" t="inlineStr">
        <x:is>
          <x:t xml:space="preserve">Deferred archive semantics</x:t>
        </x:is>
      </x:c>
      <x:c r="B23" s="214" t="inlineStr">
        <x:is>
          <x:t xml:space="preserve">Legacy proposals versus reactivated subjects</x:t>
        </x:is>
      </x:c>
      <x:c r="C23" s="214" t="inlineStr">
        <x:is>
          <x:t xml:space="preserve">Historic rows are retained for provenance. The Sun Stands Still archive entry is now marked as already active; other same-name records may represent distinct event/object concepts.</x:t>
        </x:is>
      </x:c>
      <x:c r="D23" s="214" t="inlineStr">
        <x:is>
          <x:t xml:space="preserve">Do not treat archive size or historical IDs as a count of unique future card identities.</x:t>
        </x:is>
      </x:c>
    </x:row>
    <x:row r="24" s="202" customFormat="1" ht="115" customHeight="1">
      <x:c r="A24" s="214" t="inlineStr">
        <x:is>
          <x:t xml:space="preserve">Spreadsheet layout</x:t>
        </x:is>
      </x:c>
      <x:c r="B24" s="214" t="inlineStr">
        <x:is>
          <x:t xml:space="preserve">Export limitation</x:t>
        </x:is>
      </x:c>
      <x:c r="C24" s="214" t="inlineStr">
        <x:is>
          <x:t xml:space="preserve">Table definitions and data validation are present, but frozen panes and filter buttons were not retained by the XLSX exporter.</x:t>
        </x:is>
      </x:c>
      <x:c r="D24" s="214" t="inlineStr">
        <x:is>
          <x:t xml:space="preserve">Set frozen headers and AutoFilter in the spreadsheet application; workbook data and calculations are unaffected.</x:t>
        </x:is>
      </x:c>
    </x:row>
    <x:row r="25" s="202" customFormat="1" ht="64" customHeight="1">
      <x:c r="A25" s="214" t="str">
        <x:v>Initial-set replacement slots</x:v>
      </x:c>
      <x:c r="B25" s="214" t="str">
        <x:v>No slots open</x:v>
      </x:c>
      <x:c r="C25" s="214" t="str">
        <x:v>500 active identities; all five completed locks and prior roster choices preserved.</x:v>
      </x:c>
      <x:c r="D25" s="214" t="str">
        <x:v>No vacancies: 500 identities. Rarity baseline approved in v20; no roster changes or new Legendary selections.</x:v>
      </x:c>
      <x:c r="E25" s="214" t="n"/>
      <x:c r="F25" s="214" t="n"/>
      <x:c r="G25" s="214" t="n"/>
      <x:c r="H25" s="214" t="n"/>
    </x:row>
    <x:row r="26" s="202" customFormat="1" ht="25.5" customHeight="1"/>
    <x:row r="27" s="202" customFormat="1" ht="70" customHeight="1">
      <x:c r="A27" s="214" t="inlineStr">
        <x:is>
          <x:t xml:space="preserve">Three v11 replacements</x:t>
        </x:is>
      </x:c>
      <x:c r="B27" s="214" t="str">
        <x:v>Working tiers approved; art open</x:v>
      </x:c>
      <x:c r="C27" s="214" t="str">
        <x:v>BE-122 is Rare, BE-123 is Uncommon, BE-124 is Rare in v20. Roster-only lock flags and original art notes remain unchanged.</x:v>
      </x:c>
      <x:c r="D27" s="214" t="str">
        <x:v>Continue composition/source work; original unscored legacy entries are separate from the approved tier decisions.</x:v>
      </x:c>
      <x:c r="E27" s="214" t="n"/>
      <x:c r="F27" s="214" t="n"/>
      <x:c r="G27" s="214" t="n"/>
      <x:c r="H27" s="214" t="n"/>
    </x:row>
    <x:row r="28" s="202" customFormat="1" ht="25.5" customHeight="1"/>
    <x:row r="29" s="202" customFormat="1" ht="25.5" customHeight="1">
      <x:c r="A29" t="str">
        <x:v>Seven v14 additions</x:v>
      </x:c>
      <x:c r="B29" t="str">
        <x:v>Working tiers approved; art open</x:v>
      </x:c>
      <x:c r="C29" t="str">
        <x:v>Seven v14 identities are retained. V20 adopts the v19 recommendations; art/interpretation conditions remain.</x:v>
      </x:c>
      <x:c r="D29" t="str">
        <x:v>Develop existing premises; preserve the camel/needle teaching distinction and the historically bounded ministry scenes.</x:v>
      </x:c>
    </x:row>
    <x:row r="30" s="202" customFormat="1" ht="25.5" customHeight="1">
      <x:c r="A30" t="str">
        <x:v>The Temple Veil Is Torn — BE-127</x:v>
      </x:c>
      <x:c r="B30" t="str">
        <x:v>Legendary approved; unscored</x:v>
      </x:c>
      <x:c r="C30" t="str">
        <x:v>Final Rarity is now Legendary. Its component scores remain blank; the existing brief is preserved.</x:v>
      </x:c>
      <x:c r="D30" t="str">
        <x:v>Establish defensible component inputs later; no further tier approval is required by this diagnostic.</x:v>
      </x:c>
    </x:row>
    <x:row r="31" s="202" customFormat="1" ht="25.5" customHeight="1"/>
    <x:row r="32" s="202" customFormat="1" ht="25.5" customHeight="1"/>
    <x:row r="33" s="202" customFormat="1" ht="25.5" customHeight="1"/>
    <x:row r="34" s="202" customFormat="1" ht="25.5" customHeight="1"/>
    <x:row r="35" s="202" customFormat="1" ht="25.5" customHeight="1"/>
    <x:row r="36" s="202" customFormat="1" ht="25.5" customHeight="1"/>
    <x:row r="37" s="202" customFormat="1" ht="25.5" customHeight="1"/>
    <x:row r="38" s="202" customFormat="1" ht="25.5" customHeight="1"/>
    <x:row r="39" s="202" customFormat="1" ht="25.5" customHeight="1"/>
    <x:row r="40" s="202" customFormat="1" ht="25.5" customHeight="1"/>
    <x:row r="41" s="202" customFormat="1" ht="25.5" customHeight="1"/>
    <x:row r="42" s="202" customFormat="1" ht="25.5" customHeight="1"/>
    <x:row r="43" s="202" customFormat="1" ht="25.5" customHeight="1"/>
    <x:row r="44" s="202" customFormat="1" ht="25.5" customHeight="1"/>
    <x:row r="45" s="202" customFormat="1" ht="25.5" customHeight="1"/>
    <x:row r="46" s="202" customFormat="1" ht="25.5" customHeight="1"/>
    <x:row r="47" s="202" customFormat="1" ht="25.5" customHeight="1"/>
    <x:row r="48" s="202" customFormat="1" ht="25.5" customHeight="1"/>
    <x:row r="49" s="202" customFormat="1" ht="25.5" customHeight="1"/>
    <x:row r="50" s="202" customFormat="1" ht="25.5" customHeight="1"/>
    <x:row r="51" s="202" customFormat="1" ht="25.5" customHeight="1"/>
    <x:row r="52" s="202" customFormat="1" ht="25.5" customHeight="1"/>
    <x:row r="53" s="202" customFormat="1" ht="25.5" customHeight="1"/>
    <x:row r="54" s="202" customFormat="1" ht="25.5" customHeight="1"/>
    <x:row r="55" s="202" customFormat="1" ht="25.5" customHeight="1"/>
    <x:row r="56" s="202" customFormat="1" ht="25.5" customHeight="1"/>
    <x:row r="57" s="202" customFormat="1" ht="25.5" customHeight="1"/>
    <x:row r="58" s="202" customFormat="1" ht="25.5" customHeight="1"/>
    <x:row r="59" s="202" customFormat="1" ht="25.5" customHeight="1"/>
    <x:row r="60" s="202" customFormat="1" ht="25.5" customHeight="1"/>
    <x:row r="61" s="202" customFormat="1" ht="25.5" customHeight="1"/>
    <x:row r="62" s="202" customFormat="1" ht="25.5" customHeight="1"/>
    <x:row r="63" s="202" customFormat="1" ht="25.5" customHeight="1"/>
    <x:row r="64" s="202" customFormat="1" ht="25.5" customHeight="1"/>
    <x:row r="65" s="202" customFormat="1" ht="25.5" customHeight="1"/>
    <x:row r="66" s="202" customFormat="1" ht="25.5" customHeight="1"/>
    <x:row r="67" s="202" customFormat="1" ht="25.5" customHeight="1"/>
    <x:row r="68" s="202" customFormat="1" ht="25.5" customHeight="1"/>
    <x:row r="69" s="202" customFormat="1" ht="25.5" customHeight="1"/>
    <x:row r="70" s="202" customFormat="1" ht="25.5" customHeight="1"/>
    <x:row r="71" s="202" customFormat="1" ht="25.5" customHeight="1"/>
    <x:row r="72" s="202" customFormat="1" ht="25.5" customHeight="1"/>
    <x:row r="73" s="202" customFormat="1" ht="25.5" customHeight="1"/>
    <x:row r="74" s="202" customFormat="1" ht="25.5" customHeight="1"/>
    <x:row r="75" s="202" customFormat="1" ht="25.5" customHeight="1"/>
    <x:row r="76" s="202" customFormat="1" ht="25.5" customHeight="1"/>
    <x:row r="77" s="202" customFormat="1" ht="25.5" customHeight="1"/>
    <x:row r="78" s="202" customFormat="1" ht="25.5" customHeight="1"/>
    <x:row r="79" s="202" customFormat="1" ht="25.5" customHeight="1"/>
    <x:row r="80" s="202" customFormat="1" ht="25.5" customHeight="1"/>
    <x:row r="81" s="202" customFormat="1" ht="25.5" customHeight="1"/>
    <x:row r="82" s="202" customFormat="1" ht="25.5" customHeight="1"/>
    <x:row r="83" s="202" customFormat="1" ht="25.5" customHeight="1"/>
    <x:row r="84" s="202" customFormat="1" ht="25.5" customHeight="1"/>
    <x:row r="85" s="202" customFormat="1" ht="25.5" customHeight="1"/>
    <x:row r="86" s="202" customFormat="1" ht="25.5" customHeight="1"/>
    <x:row r="87" s="202" customFormat="1" ht="25.5" customHeight="1"/>
    <x:row r="88" s="202" customFormat="1" ht="25.5" customHeight="1"/>
    <x:row r="89" s="202" customFormat="1" ht="25.5" customHeight="1"/>
    <x:row r="90" s="202" customFormat="1" ht="25.5" customHeight="1"/>
    <x:row r="91" s="202" customFormat="1" ht="25.5" customHeight="1"/>
    <x:row r="92" s="202" customFormat="1" ht="25.5" customHeight="1"/>
    <x:row r="93" s="202" customFormat="1" ht="25.5" customHeight="1"/>
    <x:row r="94" s="202" customFormat="1" ht="25.5" customHeight="1"/>
    <x:row r="95" s="202" customFormat="1" ht="25.5" customHeight="1"/>
    <x:row r="96" s="202" customFormat="1" ht="25.5" customHeight="1"/>
    <x:row r="97" s="202" customFormat="1" ht="25.5" customHeight="1"/>
    <x:row r="98" s="202" customFormat="1" ht="25.5" customHeight="1"/>
    <x:row r="99" s="202" customFormat="1" ht="25.5" customHeight="1"/>
    <x:row r="100" s="202" customFormat="1" ht="25.5" customHeight="1"/>
    <x:row r="101" s="202" customFormat="1" ht="25.5" customHeight="1"/>
    <x:row r="102" s="202" customFormat="1" ht="25.5" customHeight="1"/>
    <x:row r="103" s="202" customFormat="1" ht="25.5" customHeight="1"/>
    <x:row r="104" s="202" customFormat="1" ht="25.5" customHeight="1"/>
    <x:row r="105" s="202" customFormat="1" ht="25.5" customHeight="1"/>
    <x:row r="106" s="202" customFormat="1" ht="25.5" customHeight="1"/>
    <x:row r="107" s="202" customFormat="1" ht="25.5" customHeight="1"/>
    <x:row r="108" s="202" customFormat="1" ht="25.5" customHeight="1"/>
    <x:row r="109" s="202" customFormat="1" ht="25.5" customHeight="1"/>
    <x:row r="110" s="202" customFormat="1" ht="25.5" customHeight="1"/>
    <x:row r="111" s="202" customFormat="1" ht="25.5" customHeight="1"/>
    <x:row r="112" s="202" customFormat="1" ht="25.5" customHeight="1"/>
    <x:row r="194" s="202" customFormat="1" ht="25.5" customHeight="1"/>
    <x:row r="195" s="202" customFormat="1" ht="25.5" customHeight="1"/>
    <x:row r="196" s="202" customFormat="1" ht="25.5" customHeight="1"/>
    <x:row r="197" s="202" customFormat="1" ht="25.5" customHeight="1"/>
    <x:row r="198" s="202" customFormat="1" ht="25.5" customHeight="1"/>
    <x:row r="199" s="202" customFormat="1" ht="25.5" customHeight="1"/>
    <x:row r="200" s="202" customFormat="1" ht="25.5" customHeight="1"/>
    <x:row r="201" s="202" customFormat="1" ht="25.5" customHeight="1"/>
    <x:row r="202" s="202" customFormat="1" ht="25.5" customHeight="1"/>
    <x:row r="203" s="202" customFormat="1" ht="25.5" customHeight="1"/>
    <x:row r="204" s="202" customFormat="1" ht="25.5" customHeight="1"/>
    <x:row r="205" s="202" customFormat="1" ht="25.5" customHeight="1"/>
    <x:row r="206" s="202" customFormat="1" ht="25.5" customHeight="1"/>
    <x:row r="207" s="202" customFormat="1" ht="25.5" customHeight="1"/>
    <x:row r="208" s="202" customFormat="1" ht="25.5" customHeight="1"/>
    <x:row r="209" s="202" customFormat="1" ht="25.5" customHeight="1"/>
    <x:row r="210" s="202" customFormat="1" ht="25.5" customHeight="1"/>
    <x:row r="211" s="202" customFormat="1" ht="25.5" customHeight="1"/>
    <x:row r="212" s="202" customFormat="1" ht="25.5" customHeight="1"/>
    <x:row r="213" s="202" customFormat="1" ht="25.5" customHeight="1"/>
    <x:row r="214" s="202" customFormat="1" ht="25.5" customHeight="1"/>
    <x:row r="215" s="202" customFormat="1" ht="25.5" customHeight="1"/>
    <x:row r="216" s="202" customFormat="1" ht="25.5" customHeight="1"/>
    <x:row r="217" s="202" customFormat="1" ht="25.5" customHeight="1"/>
    <x:row r="218" s="202" customFormat="1" ht="25.5" customHeight="1"/>
    <x:row r="219" s="202" customFormat="1" ht="25.5" customHeight="1"/>
    <x:row r="220" s="202" customFormat="1" ht="25.5" customHeight="1"/>
    <x:row r="221" s="202" customFormat="1" ht="25.5" customHeight="1"/>
    <x:row r="222" s="202" customFormat="1" ht="25.5" customHeight="1"/>
    <x:row r="223" s="202" customFormat="1" ht="25.5" customHeight="1"/>
    <x:row r="224" s="202" customFormat="1" ht="25.5" customHeight="1"/>
    <x:row r="225" s="202" customFormat="1" ht="25.5" customHeight="1"/>
    <x:row r="226" s="202" customFormat="1" ht="25.5" customHeight="1"/>
    <x:row r="227" s="202" customFormat="1" ht="25.5" customHeight="1"/>
    <x:row r="228" s="202" customFormat="1" ht="25.5" customHeight="1"/>
    <x:row r="229" s="202" customFormat="1" ht="25.5" customHeight="1"/>
    <x:row r="230" s="202" customFormat="1" ht="25.5" customHeight="1"/>
    <x:row r="231" s="202" customFormat="1" ht="25.5" customHeight="1"/>
    <x:row r="232" s="202" customFormat="1" ht="25.5" customHeight="1"/>
    <x:row r="233" s="202" customFormat="1" ht="25.5" customHeight="1"/>
    <x:row r="234" s="202" customFormat="1" ht="25.5" customHeight="1"/>
    <x:row r="235" s="202" customFormat="1" ht="25.5" customHeight="1"/>
    <x:row r="236" s="202" customFormat="1" ht="25.5" customHeight="1"/>
    <x:row r="237" s="202" customFormat="1" ht="25.5" customHeight="1"/>
    <x:row r="238" s="202" customFormat="1" ht="25.5" customHeight="1"/>
    <x:row r="239" s="202" customFormat="1" ht="25.5" customHeight="1"/>
    <x:row r="240" s="202" customFormat="1" ht="25.5" customHeight="1"/>
    <x:row r="241" s="202" customFormat="1" ht="25.5" customHeight="1"/>
    <x:row r="242" s="202" customFormat="1" ht="25.5" customHeight="1"/>
    <x:row r="243" s="202" customFormat="1" ht="25.5" customHeight="1"/>
    <x:row r="244" s="202" customFormat="1" ht="25.5" customHeight="1"/>
    <x:row r="245" s="202" customFormat="1" ht="25.5" customHeight="1"/>
    <x:row r="246" s="202" customFormat="1" ht="25.5" customHeight="1"/>
    <x:row r="247" s="202" customFormat="1" ht="25.5" customHeight="1"/>
    <x:row r="248" s="202" customFormat="1" ht="25.5" customHeight="1"/>
    <x:row r="249" s="202" customFormat="1" ht="25.5" customHeight="1"/>
    <x:row r="250" s="202" customFormat="1" ht="25.5" customHeight="1"/>
    <x:row r="251" s="202" customFormat="1" ht="25.5" customHeight="1"/>
    <x:row r="252" s="202" customFormat="1" ht="25.5" customHeight="1"/>
    <x:row r="253" s="202" customFormat="1" ht="25.5" customHeight="1"/>
    <x:row r="254" s="202" customFormat="1" ht="25.5" customHeight="1"/>
    <x:row r="255" s="202" customFormat="1" ht="25.5" customHeight="1"/>
    <x:row r="256" s="202" customFormat="1" ht="25.5" customHeight="1"/>
    <x:row r="257" s="202" customFormat="1" ht="25.5" customHeight="1"/>
    <x:row r="258" s="202" customFormat="1" ht="25.5" customHeight="1"/>
    <x:row r="259" s="202" customFormat="1" ht="25.5" customHeight="1"/>
    <x:row r="260" s="202" customFormat="1" ht="25.5" customHeight="1"/>
    <x:row r="261" s="202" customFormat="1" ht="25.5" customHeight="1"/>
    <x:row r="262" s="202" customFormat="1" ht="25.5" customHeight="1"/>
    <x:row r="263" s="202" customFormat="1" ht="25.5" customHeight="1"/>
    <x:row r="264" s="202" customFormat="1" ht="25.5" customHeight="1"/>
    <x:row r="265" s="202" customFormat="1" ht="25.5" customHeight="1"/>
    <x:row r="266" s="202" customFormat="1" ht="25.5" customHeight="1"/>
    <x:row r="267" s="202" customFormat="1" ht="25.5" customHeight="1"/>
    <x:row r="268" s="202" customFormat="1" ht="25.5" customHeight="1"/>
    <x:row r="269" s="202" customFormat="1" ht="25.5" customHeight="1"/>
    <x:row r="270" s="202" customFormat="1" ht="25.5" customHeight="1"/>
    <x:row r="271" s="202" customFormat="1" ht="25.5" customHeight="1"/>
    <x:row r="272" s="202" customFormat="1" ht="25.5" customHeight="1"/>
    <x:row r="273" s="202" customFormat="1" ht="25.5" customHeight="1"/>
    <x:row r="274" s="202" customFormat="1" ht="25.5" customHeight="1"/>
    <x:row r="275" s="202" customFormat="1" ht="25.5" customHeight="1"/>
    <x:row r="276" s="202" customFormat="1" ht="25.5" customHeight="1"/>
    <x:row r="277" s="202" customFormat="1" ht="25.5" customHeight="1"/>
    <x:row r="278" s="202" customFormat="1" ht="25.5" customHeight="1"/>
    <x:row r="279" s="202" customFormat="1" ht="25.5" customHeight="1"/>
    <x:row r="280" s="202" customFormat="1" ht="25.5" customHeight="1"/>
    <x:row r="281" s="202" customFormat="1" ht="25.5" customHeight="1"/>
    <x:row r="282" s="202" customFormat="1" ht="25.5" customHeight="1"/>
    <x:row r="283" s="202" customFormat="1" ht="25.5" customHeight="1"/>
    <x:row r="284" s="202" customFormat="1" ht="25.5" customHeight="1"/>
    <x:row r="285" s="202" customFormat="1" ht="25.5" customHeight="1"/>
    <x:row r="286" s="202" customFormat="1" ht="25.5" customHeight="1"/>
    <x:row r="287" s="202" customFormat="1" ht="25.5" customHeight="1"/>
    <x:row r="288" s="202" customFormat="1" ht="25.5" customHeight="1"/>
    <x:row r="289" s="202" customFormat="1" ht="25.5" customHeight="1"/>
    <x:row r="290" s="202" customFormat="1" ht="25.5" customHeight="1"/>
    <x:row r="291" s="202" customFormat="1" ht="25.5" customHeight="1"/>
    <x:row r="292" s="202" customFormat="1" ht="25.5" customHeight="1"/>
    <x:row r="293" s="202" customFormat="1" ht="25.5" customHeight="1"/>
    <x:row r="294" s="202" customFormat="1" ht="25.5" customHeight="1"/>
    <x:row r="295" s="202" customFormat="1" ht="25.5" customHeight="1"/>
    <x:row r="296" s="202" customFormat="1" ht="25.5" customHeight="1"/>
    <x:row r="297" s="202" customFormat="1" ht="25.5" customHeight="1"/>
    <x:row r="298" s="202" customFormat="1" ht="25.5" customHeight="1"/>
    <x:row r="299" s="202" customFormat="1" ht="25.5" customHeight="1"/>
    <x:row r="300" s="202" customFormat="1" ht="25.5" customHeight="1"/>
    <x:row r="301" s="202" customFormat="1" ht="25.5" customHeight="1"/>
    <x:row r="302" s="202" customFormat="1" ht="25.5" customHeight="1"/>
    <x:row r="303" s="202" customFormat="1" ht="25.5" customHeight="1"/>
    <x:row r="304" s="202" customFormat="1" ht="25.5" customHeight="1"/>
    <x:row r="305" s="202" customFormat="1" ht="25.5" customHeight="1"/>
    <x:row r="306" s="202" customFormat="1" ht="25.5" customHeight="1"/>
    <x:row r="307" s="202" customFormat="1" ht="25.5" customHeight="1"/>
    <x:row r="308" s="202" customFormat="1" ht="25.5" customHeight="1"/>
    <x:row r="309" s="202" customFormat="1" ht="25.5" customHeight="1"/>
    <x:row r="310" s="202" customFormat="1" ht="25.5" customHeight="1"/>
    <x:row r="311" s="202" customFormat="1" ht="25.5" customHeight="1"/>
    <x:row r="312" s="202" customFormat="1" ht="25.5" customHeight="1"/>
    <x:row r="313" s="202" customFormat="1" ht="25.5" customHeight="1"/>
    <x:row r="314" s="202" customFormat="1" ht="25.5" customHeight="1"/>
    <x:row r="315" s="202" customFormat="1" ht="25.5" customHeight="1"/>
    <x:row r="316" s="202" customFormat="1" ht="25.5" customHeight="1"/>
    <x:row r="317" s="202" customFormat="1" ht="25.5" customHeight="1"/>
    <x:row r="318" s="202" customFormat="1" ht="25.5" customHeight="1"/>
    <x:row r="319" s="202" customFormat="1" ht="25.5" customHeight="1"/>
    <x:row r="320" s="202" customFormat="1" ht="25.5" customHeight="1"/>
    <x:row r="321" s="202" customFormat="1" ht="25.5" customHeight="1"/>
    <x:row r="322" s="202" customFormat="1" ht="25.5" customHeight="1"/>
    <x:row r="327" s="202" customFormat="1" ht="25.5" customHeight="1"/>
    <x:row r="427" s="202" customFormat="1" ht="25.5" customHeight="1"/>
    <x:row r="428" s="202" customFormat="1" ht="25.5" customHeight="1"/>
    <x:row r="429" s="202" customFormat="1" ht="25.5" customHeight="1"/>
    <x:row r="430" s="202" customFormat="1" ht="25.5" customHeight="1"/>
    <x:row r="431" s="202" customFormat="1" ht="25.5" customHeight="1"/>
    <x:row r="432" s="202" customFormat="1" ht="25.5" customHeight="1"/>
    <x:row r="433" s="202" customFormat="1" ht="25.5" customHeight="1"/>
    <x:row r="434" s="202" customFormat="1" ht="25.5" customHeight="1"/>
    <x:row r="435" s="202" customFormat="1" ht="25.5" customHeight="1"/>
    <x:row r="436" s="202" customFormat="1" ht="25.5" customHeight="1"/>
    <x:row r="437" s="202" customFormat="1" ht="25.5" customHeight="1"/>
    <x:row r="438" s="202" customFormat="1" ht="25.5" customHeight="1"/>
    <x:row r="439" s="202" customFormat="1" ht="25.5" customHeight="1"/>
    <x:row r="440" s="202" customFormat="1" ht="25.5" customHeight="1"/>
    <x:row r="441" s="202" customFormat="1" ht="25.5" customHeight="1"/>
    <x:row r="442" s="202" customFormat="1" ht="25.5" customHeight="1"/>
    <x:row r="443" s="202" customFormat="1" ht="25.5" customHeight="1"/>
    <x:row r="444" s="202" customFormat="1" ht="25.5" customHeight="1"/>
    <x:row r="445" s="202" customFormat="1" ht="25.5" customHeight="1"/>
    <x:row r="446" s="202" customFormat="1" ht="25.5" customHeight="1"/>
    <x:row r="447" s="202" customFormat="1" ht="25.5" customHeight="1"/>
    <x:row r="448" s="202" customFormat="1" ht="25.5" customHeight="1"/>
    <x:row r="449" s="202" customFormat="1" ht="25.5" customHeight="1"/>
    <x:row r="450" s="202" customFormat="1" ht="25.5" customHeight="1"/>
    <x:row r="451" s="202" customFormat="1" ht="25.5" customHeight="1"/>
    <x:row r="452" s="202" customFormat="1" ht="25.5" customHeight="1"/>
    <x:row r="453" s="202" customFormat="1" ht="25.5" customHeight="1"/>
    <x:row r="454" s="202" customFormat="1" ht="25.5" customHeight="1"/>
    <x:row r="455" s="202" customFormat="1" ht="25.5" customHeight="1"/>
    <x:row r="456" s="202" customFormat="1" ht="25.5" customHeight="1"/>
    <x:row r="457" s="202" customFormat="1" ht="25.5" customHeight="1"/>
    <x:row r="458" s="202" customFormat="1" ht="25.5" customHeight="1"/>
    <x:row r="459" s="202" customFormat="1" ht="25.5" customHeight="1"/>
    <x:row r="460" s="202" customFormat="1" ht="25.5" customHeight="1"/>
    <x:row r="461" s="202" customFormat="1" ht="25.5" customHeight="1"/>
    <x:row r="462" s="202" customFormat="1" ht="25.5" customHeight="1"/>
    <x:row r="463" s="202" customFormat="1" ht="25.5" customHeight="1"/>
    <x:row r="464" s="202" customFormat="1" ht="25.5" customHeight="1"/>
    <x:row r="465" s="202" customFormat="1" ht="25.5" customHeight="1"/>
    <x:row r="466" s="202" customFormat="1" ht="25.5" customHeight="1"/>
    <x:row r="467" s="202" customFormat="1" ht="25.5" customHeight="1"/>
    <x:row r="468" s="202" customFormat="1" ht="25.5" customHeight="1"/>
    <x:row r="469" s="202" customFormat="1" ht="25.5" customHeight="1"/>
    <x:row r="470" s="202" customFormat="1" ht="25.5" customHeight="1"/>
    <x:row r="471" s="202" customFormat="1" ht="25.5" customHeight="1"/>
    <x:row r="472" s="202" customFormat="1" ht="25.5" customHeight="1"/>
    <x:row r="473" s="202" customFormat="1" ht="25.5" customHeight="1"/>
    <x:row r="474" s="202" customFormat="1" ht="25.5" customHeight="1"/>
    <x:row r="475" s="202" customFormat="1" ht="25.5" customHeight="1"/>
    <x:row r="476" s="202" customFormat="1" ht="25.5" customHeight="1"/>
    <x:row r="477" s="202" customFormat="1" ht="25.5" customHeight="1"/>
    <x:row r="478" s="202" customFormat="1" ht="25.5" customHeight="1"/>
    <x:row r="479" s="202" customFormat="1" ht="25.5" customHeight="1"/>
    <x:row r="480" s="202" customFormat="1" ht="25.5" customHeight="1"/>
    <x:row r="481" s="202" customFormat="1" ht="25.5" customHeight="1"/>
    <x:row r="482" s="202" customFormat="1" ht="25.5" customHeight="1"/>
    <x:row r="483" s="202" customFormat="1" ht="25.5" customHeight="1"/>
    <x:row r="484" s="202" customFormat="1" ht="25.5" customHeight="1"/>
    <x:row r="485" s="202" customFormat="1" ht="25.5" customHeight="1"/>
    <x:row r="651" s="202" customFormat="1" ht="178.5" customHeight="1"/>
    <x:row r="652" s="202" customFormat="1" ht="178.5" customHeight="1"/>
    <x:row r="761" s="202" customFormat="1" ht="216.75" customHeight="1"/>
    <x:row r="762" s="202" customFormat="1" ht="216.75" customHeight="1"/>
    <x:row r="763" s="202" customFormat="1" ht="216.75" customHeight="1"/>
    <x:row r="764" s="202" customFormat="1" ht="216.75" customHeight="1"/>
    <x:row r="765" s="202" customFormat="1" ht="216.75" customHeight="1"/>
    <x:row r="766" s="202" customFormat="1" ht="216.75" customHeight="1"/>
    <x:row r="767" s="202" customFormat="1" ht="191.25" customHeight="1"/>
    <x:row r="768" s="202" customFormat="1" ht="216.75" customHeight="1"/>
    <x:row r="769" s="202" customFormat="1" ht="216.75" customHeight="1"/>
    <x:row r="770" s="202" customFormat="1" ht="242.25" customHeight="1"/>
  </x:sheetData>
  <x:mergeCells>
    <x:mergeCell ref="A1:H1"/>
  </x:mergeCells>
  <x:conditionalFormatting sqref="A21:A770">
    <x:cfRule type="expression" dxfId="5" priority="1">
      <x:formula>A21="Critical"</x:formula>
    </x:cfRule>
    <x:cfRule type="expression" dxfId="4" priority="2">
      <x:formula>A21="High"</x:formula>
    </x:cfRule>
    <x:cfRule type="expression" dxfId="3" priority="3">
      <x:formula>A21="Medium"</x:formula>
    </x:cfRule>
  </x:conditionalFormatting>
  <x:pageMargins left="0.7" right="0.7" top="0.75" bottom="0.75" header="0.3" footer="0.3"/>
</x:worksheet>
</file>

<file path=xl/worksheets/sheet6.xml><?xml version="1.0" encoding="utf-8"?>
<x:worksheet xmlns:x="http://schemas.openxmlformats.org/spreadsheetml/2006/main">
  <x:sheetFormatPr baseColWidth="8" defaultRowHeight="14.25"/>
  <x:cols>
    <x:col min="1" max="1" width="16" style="202" customWidth="1"/>
    <x:col min="2" max="2" width="40" style="202" customWidth="1"/>
    <x:col min="3" max="3" width="40" style="202" customWidth="1"/>
    <x:col min="4" max="4" width="22" style="202" customWidth="1"/>
    <x:col min="5" max="5" width="58" style="202" customWidth="1"/>
    <x:col min="6" max="6" width="32" style="202" customWidth="1"/>
    <x:col min="7" max="7" width="42" style="202" customWidth="1"/>
    <x:col min="8" max="8" width="42" style="202" customWidth="1"/>
    <x:col min="9" max="9" width="42" style="202" customWidth="1"/>
    <x:col min="10" max="10" width="14" style="202" customWidth="1"/>
  </x:cols>
  <x:sheetData>
    <x:row r="1" s="202" customFormat="1" ht="30" customHeight="1">
      <x:c r="A1" s="143" t="inlineStr">
        <x:is>
          <x:t xml:space="preserve">SANCTIFICATION TCG — REFINEMENT LEDGER</x:t>
        </x:is>
      </x:c>
    </x:row>
    <x:row r="3" s="202" customFormat="1" ht="38" customHeight="1">
      <x:c r="A3" s="115" t="inlineStr">
        <x:is>
          <x:t xml:space="preserve">Action</x:t>
        </x:is>
      </x:c>
      <x:c r="B3" s="115" t="inlineStr">
        <x:is>
          <x:t xml:space="preserve">Removed / Replaced Card</x:t>
        </x:is>
      </x:c>
      <x:c r="C3" s="115" t="inlineStr">
        <x:is>
          <x:t xml:space="preserve">Original Recorded Destination</x:t>
        </x:is>
      </x:c>
      <x:c r="D3" s="115" t="inlineStr">
        <x:is>
          <x:t xml:space="preserve">Type</x:t>
        </x:is>
      </x:c>
      <x:c r="E3" s="115" t="inlineStr">
        <x:is>
          <x:t xml:space="preserve">Reason</x:t>
        </x:is>
      </x:c>
      <x:c r="F3" s="115" t="inlineStr">
        <x:is>
          <x:t xml:space="preserve">Notes</x:t>
        </x:is>
      </x:c>
      <x:c r="G3" s="122" t="inlineStr">
        <x:is>
          <x:t xml:space="preserve">Current Content Destination</x:t>
        </x:is>
      </x:c>
      <x:c r="H3" s="122" t="inlineStr">
        <x:is>
          <x:t xml:space="preserve">Replacement Active Card</x:t>
        </x:is>
      </x:c>
    </x:row>
    <x:row r="4" s="202" customFormat="1" ht="64" customHeight="1">
      <x:c r="A4" s="231" t="inlineStr">
        <x:is>
          <x:t xml:space="preserve">Direct swap</x:t>
        </x:is>
      </x:c>
      <x:c r="B4" s="231" t="inlineStr">
        <x:is>
          <x:t xml:space="preserve">Ahasuerus's Golden Scepter</x:t>
        </x:is>
      </x:c>
      <x:c r="C4" s="231" t="inlineStr">
        <x:is>
          <x:t xml:space="preserve">Ahasuerus (Xerxes)</x:t>
        </x:is>
      </x:c>
      <x:c r="D4" s="231" t="inlineStr">
        <x:is>
          <x:t xml:space="preserve">Replacement</x:t>
        </x:is>
      </x:c>
      <x:c r="E4" s="231" t="inlineStr">
        <x:is>
          <x:t xml:space="preserve">Replaced with a more visually distinctive or event-centered card.</x:t>
        </x:is>
      </x:c>
      <x:c r="F4" s="231" t="inlineStr">
        <x:is>
          <x:t xml:space="preserve">Applied in final-v2 refinement pass.</x:t>
        </x:is>
      </x:c>
      <x:c r="G4" s="214" t="inlineStr">
        <x:is>
          <x:t xml:space="preserve">BP-093 Ahasuerus (Xerxes)</x:t>
        </x:is>
      </x:c>
      <x:c r="H4" s="214" t="inlineStr">
        <x:is>
          <x:t xml:space="preserve">BP-093 Ahasuerus (Xerxes)</x:t>
        </x:is>
      </x:c>
    </x:row>
    <x:row r="5" s="202" customFormat="1" ht="64" customHeight="1">
      <x:c r="A5" s="231" t="inlineStr">
        <x:is>
          <x:t xml:space="preserve">Direct swap</x:t>
        </x:is>
      </x:c>
      <x:c r="B5" s="231" t="inlineStr">
        <x:is>
          <x:t xml:space="preserve">Mordecai's Royal Robe</x:t>
        </x:is>
      </x:c>
      <x:c r="C5" s="231" t="inlineStr">
        <x:is>
          <x:t xml:space="preserve">Samson and the Lion</x:t>
        </x:is>
      </x:c>
      <x:c r="D5" s="231" t="inlineStr">
        <x:is>
          <x:t xml:space="preserve">Replacement</x:t>
        </x:is>
      </x:c>
      <x:c r="E5" s="231" t="inlineStr">
        <x:is>
          <x:t xml:space="preserve">Replaced with a more visually distinctive or event-centered card.</x:t>
        </x:is>
      </x:c>
      <x:c r="F5" s="231" t="inlineStr">
        <x:is>
          <x:t xml:space="preserve">Applied in final-v2 refinement pass.</x:t>
        </x:is>
      </x:c>
      <x:c r="G5" s="214" t="inlineStr">
        <x:is>
          <x:t xml:space="preserve">BP-023 Esther</x:t>
        </x:is>
      </x:c>
      <x:c r="H5" s="214" t="inlineStr">
        <x:is>
          <x:t xml:space="preserve">BE-093 Samson and the Lion</x:t>
        </x:is>
      </x:c>
    </x:row>
    <x:row r="6" s="202" customFormat="1" ht="64" customHeight="1">
      <x:c r="A6" s="231" t="inlineStr">
        <x:is>
          <x:t xml:space="preserve">Direct swap</x:t>
        </x:is>
      </x:c>
      <x:c r="B6" s="231" t="inlineStr">
        <x:is>
          <x:t xml:space="preserve">Susa</x:t>
        </x:is>
      </x:c>
      <x:c r="C6" s="231" t="inlineStr">
        <x:is>
          <x:t xml:space="preserve">Death of Samson</x:t>
        </x:is>
      </x:c>
      <x:c r="D6" s="231" t="inlineStr">
        <x:is>
          <x:t xml:space="preserve">Replacement</x:t>
        </x:is>
      </x:c>
      <x:c r="E6" s="231" t="inlineStr">
        <x:is>
          <x:t xml:space="preserve">Replaced with a more visually distinctive or event-centered card.</x:t>
        </x:is>
      </x:c>
      <x:c r="F6" s="231" t="inlineStr">
        <x:is>
          <x:t xml:space="preserve">Applied in final-v2 refinement pass.</x:t>
        </x:is>
      </x:c>
      <x:c r="G6" s="214" t="inlineStr">
        <x:is>
          <x:t xml:space="preserve">BPL-053 Persia</x:t>
        </x:is>
      </x:c>
      <x:c r="H6" s="214" t="inlineStr">
        <x:is>
          <x:t xml:space="preserve">BE-095 Death of Samson</x:t>
        </x:is>
      </x:c>
    </x:row>
    <x:row r="7" s="202" customFormat="1" ht="64" customHeight="1">
      <x:c r="A7" s="231" t="inlineStr">
        <x:is>
          <x:t xml:space="preserve">Direct swap</x:t>
        </x:is>
      </x:c>
      <x:c r="B7" s="231" t="inlineStr">
        <x:is>
          <x:t xml:space="preserve">Mordecai</x:t>
        </x:is>
      </x:c>
      <x:c r="C7" s="231" t="inlineStr">
        <x:is>
          <x:t xml:space="preserve">Samson and Delilah</x:t>
        </x:is>
      </x:c>
      <x:c r="D7" s="231" t="inlineStr">
        <x:is>
          <x:t xml:space="preserve">Replacement</x:t>
        </x:is>
      </x:c>
      <x:c r="E7" s="231" t="inlineStr">
        <x:is>
          <x:t xml:space="preserve">Replaced with a more visually distinctive or event-centered card.</x:t>
        </x:is>
      </x:c>
      <x:c r="F7" s="231" t="inlineStr">
        <x:is>
          <x:t xml:space="preserve">Applied in final-v2 refinement pass.</x:t>
        </x:is>
      </x:c>
      <x:c r="G7" s="214" t="inlineStr">
        <x:is>
          <x:t xml:space="preserve">BP-023 Esther</x:t>
        </x:is>
      </x:c>
      <x:c r="H7" s="214" t="inlineStr">
        <x:is>
          <x:t xml:space="preserve">BE-094 Samson and Delilah</x:t>
        </x:is>
      </x:c>
    </x:row>
    <x:row r="8" s="202" customFormat="1" ht="64" customHeight="1">
      <x:c r="A8" s="231" t="inlineStr">
        <x:is>
          <x:t xml:space="preserve">Direct swap</x:t>
        </x:is>
      </x:c>
      <x:c r="B8" s="231" t="inlineStr">
        <x:is>
          <x:t xml:space="preserve">Martyrdom of Peter and Paul in Rome</x:t>
        </x:is>
      </x:c>
      <x:c r="C8" s="231" t="inlineStr">
        <x:is>
          <x:t xml:space="preserve">Martyrdom of Saint Peter</x:t>
        </x:is>
      </x:c>
      <x:c r="D8" s="231" t="inlineStr">
        <x:is>
          <x:t xml:space="preserve">Replacement</x:t>
        </x:is>
      </x:c>
      <x:c r="E8" s="231" t="inlineStr">
        <x:is>
          <x:t xml:space="preserve">Replaced with a more visually distinctive or event-centered card.</x:t>
        </x:is>
      </x:c>
      <x:c r="F8" s="231" t="inlineStr">
        <x:is>
          <x:t xml:space="preserve">Applied in final-v2 refinement pass.</x:t>
        </x:is>
      </x:c>
      <x:c r="G8" s="214" t="inlineStr">
        <x:is>
          <x:t xml:space="preserve">ECH-002 Martyrdom of Saint Peter</x:t>
        </x:is>
      </x:c>
      <x:c r="H8" s="214" t="inlineStr">
        <x:is>
          <x:t xml:space="preserve">ECH-002 Martyrdom of Saint Peter</x:t>
        </x:is>
      </x:c>
    </x:row>
    <x:row r="9" s="202" customFormat="1" ht="64" customHeight="1">
      <x:c r="A9" s="231" t="inlineStr">
        <x:is>
          <x:t xml:space="preserve">Direct swap</x:t>
        </x:is>
      </x:c>
      <x:c r="B9" s="231" t="inlineStr">
        <x:is>
          <x:t xml:space="preserve">Letters of Ignatius of Antioch</x:t>
        </x:is>
      </x:c>
      <x:c r="C9" s="231" t="inlineStr">
        <x:is>
          <x:t xml:space="preserve">Martyrdom of Ignatius</x:t>
        </x:is>
      </x:c>
      <x:c r="D9" s="231" t="inlineStr">
        <x:is>
          <x:t xml:space="preserve">Replacement</x:t>
        </x:is>
      </x:c>
      <x:c r="E9" s="231" t="inlineStr">
        <x:is>
          <x:t xml:space="preserve">Replaced with a more visually distinctive or event-centered card.</x:t>
        </x:is>
      </x:c>
      <x:c r="F9" s="231" t="inlineStr">
        <x:is>
          <x:t xml:space="preserve">Applied in final-v2 refinement pass.</x:t>
        </x:is>
      </x:c>
      <x:c r="G9" s="214" t="inlineStr">
        <x:is>
          <x:t xml:space="preserve">ECH-005 Martyrdom of Ignatius</x:t>
        </x:is>
      </x:c>
      <x:c r="H9" s="214" t="inlineStr">
        <x:is>
          <x:t xml:space="preserve">ECH-005 Martyrdom of Ignatius</x:t>
        </x:is>
      </x:c>
    </x:row>
    <x:row r="10" s="202" customFormat="1" ht="64" customHeight="1">
      <x:c r="A10" s="231" t="inlineStr">
        <x:is>
          <x:t xml:space="preserve">Direct swap</x:t>
        </x:is>
      </x:c>
      <x:c r="B10" s="231" t="inlineStr">
        <x:is>
          <x:t xml:space="preserve">First Apology of Justin Martyr</x:t>
        </x:is>
      </x:c>
      <x:c r="C10" s="231" t="inlineStr">
        <x:is>
          <x:t xml:space="preserve">Martyrdom of Justin and Companions</x:t>
        </x:is>
      </x:c>
      <x:c r="D10" s="231" t="inlineStr">
        <x:is>
          <x:t xml:space="preserve">Replacement</x:t>
        </x:is>
      </x:c>
      <x:c r="E10" s="231" t="inlineStr">
        <x:is>
          <x:t xml:space="preserve">Replaced with a more visually distinctive or event-centered card.</x:t>
        </x:is>
      </x:c>
      <x:c r="F10" s="231" t="inlineStr">
        <x:is>
          <x:t xml:space="preserve">Applied in final-v2 refinement pass.</x:t>
        </x:is>
      </x:c>
      <x:c r="G10" s="214" t="inlineStr">
        <x:is>
          <x:t xml:space="preserve">ECH-008 Martyrdom of Justin and Companions</x:t>
        </x:is>
      </x:c>
      <x:c r="H10" s="214" t="inlineStr">
        <x:is>
          <x:t xml:space="preserve">ECH-008 Martyrdom of Justin and Companions</x:t>
        </x:is>
      </x:c>
    </x:row>
    <x:row r="11" s="202" customFormat="1" ht="64" customHeight="1">
      <x:c r="A11" s="231" t="inlineStr">
        <x:is>
          <x:t xml:space="preserve">Direct swap</x:t>
        </x:is>
      </x:c>
      <x:c r="B11" s="231" t="inlineStr">
        <x:is>
          <x:t xml:space="preserve">Life of Antony</x:t>
        </x:is>
      </x:c>
      <x:c r="C11" s="231" t="inlineStr">
        <x:is>
          <x:t xml:space="preserve">Antony's Withdrawal to the Desert</x:t>
        </x:is>
      </x:c>
      <x:c r="D11" s="231" t="inlineStr">
        <x:is>
          <x:t xml:space="preserve">Replacement</x:t>
        </x:is>
      </x:c>
      <x:c r="E11" s="231" t="inlineStr">
        <x:is>
          <x:t xml:space="preserve">Replaced with a more visually distinctive or event-centered card.</x:t>
        </x:is>
      </x:c>
      <x:c r="F11" s="231" t="inlineStr">
        <x:is>
          <x:t xml:space="preserve">Applied in final-v2 refinement pass.</x:t>
        </x:is>
      </x:c>
      <x:c r="G11" s="214" t="inlineStr">
        <x:is>
          <x:t xml:space="preserve">ECH-032 Antony's Withdrawal to the Desert</x:t>
        </x:is>
      </x:c>
      <x:c r="H11" s="214" t="inlineStr">
        <x:is>
          <x:t xml:space="preserve">ECH-032 Antony's Withdrawal to the Desert</x:t>
        </x:is>
      </x:c>
    </x:row>
    <x:row r="12" s="202" customFormat="1" ht="64" customHeight="1">
      <x:c r="A12" s="231" t="inlineStr">
        <x:is>
          <x:t xml:space="preserve">Direct swap</x:t>
        </x:is>
      </x:c>
      <x:c r="B12" s="231" t="inlineStr">
        <x:is>
          <x:t xml:space="preserve">The Chi-Rho and Labarum</x:t>
        </x:is>
      </x:c>
      <x:c r="C12" s="231" t="inlineStr">
        <x:is>
          <x:t xml:space="preserve">Constantine's Baptism</x:t>
        </x:is>
      </x:c>
      <x:c r="D12" s="231" t="inlineStr">
        <x:is>
          <x:t xml:space="preserve">Replacement</x:t>
        </x:is>
      </x:c>
      <x:c r="E12" s="231" t="inlineStr">
        <x:is>
          <x:t xml:space="preserve">Replaced with a more visually distinctive or event-centered card.</x:t>
        </x:is>
      </x:c>
      <x:c r="F12" s="231" t="inlineStr">
        <x:is>
          <x:t xml:space="preserve">Applied in final-v2 refinement pass.</x:t>
        </x:is>
      </x:c>
      <x:c r="G12" s="214" t="inlineStr">
        <x:is>
          <x:t xml:space="preserve">ECH-022 Battle of the Milvian Bridge</x:t>
        </x:is>
      </x:c>
      <x:c r="H12" s="214" t="inlineStr">
        <x:is>
          <x:t xml:space="preserve">ECH-023 Constantine's Baptism</x:t>
        </x:is>
      </x:c>
    </x:row>
    <x:row r="13" s="202" customFormat="1" ht="64" customHeight="1">
      <x:c r="A13" s="231" t="inlineStr">
        <x:is>
          <x:t xml:space="preserve">Direct swap</x:t>
        </x:is>
      </x:c>
      <x:c r="B13" s="231" t="inlineStr">
        <x:is>
          <x:t xml:space="preserve">Byzantine Iconoclasm</x:t>
        </x:is>
      </x:c>
      <x:c r="C13" s="231" t="inlineStr">
        <x:is>
          <x:t xml:space="preserve">Triumph of Orthodoxy / Restoration of the Icons</x:t>
        </x:is>
      </x:c>
      <x:c r="D13" s="231" t="inlineStr">
        <x:is>
          <x:t xml:space="preserve">Replacement</x:t>
        </x:is>
      </x:c>
      <x:c r="E13" s="231" t="inlineStr">
        <x:is>
          <x:t xml:space="preserve">Replaced with a more visually distinctive or event-centered card.</x:t>
        </x:is>
      </x:c>
      <x:c r="F13" s="231" t="inlineStr">
        <x:is>
          <x:t xml:space="preserve">Applied in final-v2 refinement pass.</x:t>
        </x:is>
      </x:c>
      <x:c r="G13" s="214" t="inlineStr">
        <x:is>
          <x:t xml:space="preserve">CHE-001 Triumph of Orthodoxy / Restoration of the Icons</x:t>
        </x:is>
      </x:c>
      <x:c r="H13" s="214" t="inlineStr">
        <x:is>
          <x:t xml:space="preserve">CHE-001 Triumph of Orthodoxy / Restoration of the Icons</x:t>
        </x:is>
      </x:c>
    </x:row>
    <x:row r="14" s="202" customFormat="1" ht="64" customHeight="1">
      <x:c r="A14" s="231" t="inlineStr">
        <x:is>
          <x:t xml:space="preserve">Direct swap</x:t>
        </x:is>
      </x:c>
      <x:c r="B14" s="231" t="inlineStr">
        <x:is>
          <x:t xml:space="preserve">Investiture Controversy</x:t>
        </x:is>
      </x:c>
      <x:c r="C14" s="231" t="inlineStr">
        <x:is>
          <x:t xml:space="preserve">Henry IV at Canossa</x:t>
        </x:is>
      </x:c>
      <x:c r="D14" s="231" t="inlineStr">
        <x:is>
          <x:t xml:space="preserve">Replacement</x:t>
        </x:is>
      </x:c>
      <x:c r="E14" s="231" t="inlineStr">
        <x:is>
          <x:t xml:space="preserve">Replaced with a more visually distinctive or event-centered card.</x:t>
        </x:is>
      </x:c>
      <x:c r="F14" s="231" t="inlineStr">
        <x:is>
          <x:t xml:space="preserve">Applied in final-v2 refinement pass.</x:t>
        </x:is>
      </x:c>
      <x:c r="G14" s="214" t="inlineStr">
        <x:is>
          <x:t xml:space="preserve">CHE-002 Henry IV at Canossa</x:t>
        </x:is>
      </x:c>
      <x:c r="H14" s="214" t="inlineStr">
        <x:is>
          <x:t xml:space="preserve">CHE-002 Henry IV at Canossa</x:t>
        </x:is>
      </x:c>
    </x:row>
    <x:row r="15" s="202" customFormat="1" ht="64" customHeight="1">
      <x:c r="A15" s="231" t="inlineStr">
        <x:is>
          <x:t xml:space="preserve">Direct swap</x:t>
        </x:is>
      </x:c>
      <x:c r="B15" s="231" t="inlineStr">
        <x:is>
          <x:t xml:space="preserve">Pentecostal Movement</x:t>
        </x:is>
      </x:c>
      <x:c r="C15" s="231" t="inlineStr">
        <x:is>
          <x:t xml:space="preserve">Azusa Street Revival</x:t>
        </x:is>
      </x:c>
      <x:c r="D15" s="231" t="inlineStr">
        <x:is>
          <x:t xml:space="preserve">Replacement</x:t>
        </x:is>
      </x:c>
      <x:c r="E15" s="231" t="inlineStr">
        <x:is>
          <x:t xml:space="preserve">Replaced with a more visually distinctive or event-centered card.</x:t>
        </x:is>
      </x:c>
      <x:c r="F15" s="231" t="inlineStr">
        <x:is>
          <x:t xml:space="preserve">Applied in final-v2 refinement pass.</x:t>
        </x:is>
      </x:c>
      <x:c r="G15" s="214" t="inlineStr">
        <x:is>
          <x:t xml:space="preserve">CHE-003 Azusa Street Revival</x:t>
        </x:is>
      </x:c>
      <x:c r="H15" s="214" t="inlineStr">
        <x:is>
          <x:t xml:space="preserve">CHE-003 Azusa Street Revival</x:t>
        </x:is>
      </x:c>
    </x:row>
    <x:row r="16" s="202" customFormat="1" ht="64" customHeight="1">
      <x:c r="A16" s="231" t="inlineStr">
        <x:is>
          <x:t xml:space="preserve">Collision cut</x:t>
        </x:is>
      </x:c>
      <x:c r="B16" s="231" t="inlineStr">
        <x:is>
          <x:t xml:space="preserve">Jesus Walks on Water</x:t>
        </x:is>
      </x:c>
      <x:c r="C16" s="231" t="inlineStr">
        <x:is>
          <x:t xml:space="preserve">Peter Walking on Water</x:t>
        </x:is>
      </x:c>
      <x:c r="D16" s="231" t="inlineStr">
        <x:is>
          <x:t xml:space="preserve">Merge into stronger surviving concept</x:t>
        </x:is>
      </x:c>
      <x:c r="E16" s="231" t="inlineStr">
        <x:is>
          <x:t xml:space="preserve">Removed because it overlapped too heavily with a stronger existing card concept.</x:t>
        </x:is>
      </x:c>
      <x:c r="F16" s="231" t="inlineStr">
        <x:is>
          <x:t xml:space="preserve">Applied in final-v2 refinement pass.</x:t>
        </x:is>
      </x:c>
      <x:c r="G16" s="214" t="inlineStr">
        <x:is>
          <x:t xml:space="preserve">BE-090 Peter Walking on Water</x:t>
        </x:is>
      </x:c>
      <x:c r="H16" s="214" t="n"/>
    </x:row>
    <x:row r="17" s="202" customFormat="1" ht="64" customHeight="1">
      <x:c r="A17" s="231" t="inlineStr">
        <x:is>
          <x:t xml:space="preserve">Collision cut</x:t>
        </x:is>
      </x:c>
      <x:c r="B17" s="231" t="inlineStr">
        <x:is>
          <x:t xml:space="preserve">Water Jars at Carmel</x:t>
        </x:is>
      </x:c>
      <x:c r="C17" s="231" t="inlineStr">
        <x:is>
          <x:t xml:space="preserve">Elijah on Mount Carmel</x:t>
        </x:is>
      </x:c>
      <x:c r="D17" s="231" t="inlineStr">
        <x:is>
          <x:t xml:space="preserve">Merge into stronger surviving concept</x:t>
        </x:is>
      </x:c>
      <x:c r="E17" s="231" t="inlineStr">
        <x:is>
          <x:t xml:space="preserve">Removed because it overlapped too heavily with a stronger existing card concept.</x:t>
        </x:is>
      </x:c>
      <x:c r="F17" s="231" t="inlineStr">
        <x:is>
          <x:t xml:space="preserve">Applied in final-v2 refinement pass.</x:t>
        </x:is>
      </x:c>
      <x:c r="G17" s="214" t="inlineStr">
        <x:is>
          <x:t xml:space="preserve">BE-029 Elijah on Mount Carmel</x:t>
        </x:is>
      </x:c>
      <x:c r="H17" s="214" t="n"/>
    </x:row>
    <x:row r="18" s="202" customFormat="1" ht="64" customHeight="1">
      <x:c r="A18" s="231" t="inlineStr">
        <x:is>
          <x:t xml:space="preserve">Collision cut</x:t>
        </x:is>
      </x:c>
      <x:c r="B18" s="231" t="inlineStr">
        <x:is>
          <x:t xml:space="preserve">Water Jars and Wine at Cana</x:t>
        </x:is>
      </x:c>
      <x:c r="C18" s="231" t="inlineStr">
        <x:is>
          <x:t xml:space="preserve">Wedding at Cana</x:t>
        </x:is>
      </x:c>
      <x:c r="D18" s="231" t="inlineStr">
        <x:is>
          <x:t xml:space="preserve">Merge into stronger surviving concept</x:t>
        </x:is>
      </x:c>
      <x:c r="E18" s="231" t="inlineStr">
        <x:is>
          <x:t xml:space="preserve">Removed because it overlapped too heavily with a stronger existing card concept.</x:t>
        </x:is>
      </x:c>
      <x:c r="F18" s="231" t="inlineStr">
        <x:is>
          <x:t xml:space="preserve">Applied in final-v2 refinement pass.</x:t>
        </x:is>
      </x:c>
      <x:c r="G18" s="214" t="inlineStr">
        <x:is>
          <x:t xml:space="preserve">BE-043 Wedding at Cana</x:t>
        </x:is>
      </x:c>
      <x:c r="H18" s="214" t="n"/>
    </x:row>
    <x:row r="19" s="202" customFormat="1" ht="64" customHeight="1">
      <x:c r="A19" s="231" t="inlineStr">
        <x:is>
          <x:t xml:space="preserve">Collision cut</x:t>
        </x:is>
      </x:c>
      <x:c r="B19" s="231" t="inlineStr">
        <x:is>
          <x:t xml:space="preserve">Five Barley Loaves</x:t>
        </x:is>
      </x:c>
      <x:c r="C19" s="231" t="inlineStr">
        <x:is>
          <x:t xml:space="preserve">Feeding of the Five Thousand</x:t>
        </x:is>
      </x:c>
      <x:c r="D19" s="231" t="inlineStr">
        <x:is>
          <x:t xml:space="preserve">Merge into stronger surviving concept</x:t>
        </x:is>
      </x:c>
      <x:c r="E19" s="231" t="inlineStr">
        <x:is>
          <x:t xml:space="preserve">Removed because it overlapped too heavily with a stronger existing card concept.</x:t>
        </x:is>
      </x:c>
      <x:c r="F19" s="231" t="inlineStr">
        <x:is>
          <x:t xml:space="preserve">Applied in final-v2 refinement pass.</x:t>
        </x:is>
      </x:c>
      <x:c r="G19" s="214" t="inlineStr">
        <x:is>
          <x:t xml:space="preserve">BE-050 Feeding of the Five Thousand</x:t>
        </x:is>
      </x:c>
      <x:c r="H19" s="214" t="n"/>
    </x:row>
    <x:row r="20" s="202" customFormat="1" ht="64" customHeight="1">
      <x:c r="A20" s="231" t="inlineStr">
        <x:is>
          <x:t xml:space="preserve">Collision cut</x:t>
        </x:is>
      </x:c>
      <x:c r="B20" s="231" t="inlineStr">
        <x:is>
          <x:t xml:space="preserve">Lazarus's Grave Cloths</x:t>
        </x:is>
      </x:c>
      <x:c r="C20" s="231" t="inlineStr">
        <x:is>
          <x:t xml:space="preserve">Raising of Lazarus</x:t>
        </x:is>
      </x:c>
      <x:c r="D20" s="231" t="inlineStr">
        <x:is>
          <x:t xml:space="preserve">Merge into stronger surviving concept</x:t>
        </x:is>
      </x:c>
      <x:c r="E20" s="231" t="inlineStr">
        <x:is>
          <x:t xml:space="preserve">Removed because it overlapped too heavily with a stronger existing card concept.</x:t>
        </x:is>
      </x:c>
      <x:c r="F20" s="231" t="inlineStr">
        <x:is>
          <x:t xml:space="preserve">Applied in final-v2 refinement pass.</x:t>
        </x:is>
      </x:c>
      <x:c r="G20" s="214" t="inlineStr">
        <x:is>
          <x:t xml:space="preserve">BE-054 Raising of Lazarus</x:t>
        </x:is>
      </x:c>
      <x:c r="H20" s="214" t="n"/>
    </x:row>
    <x:row r="21" s="202" customFormat="1" ht="64" customHeight="1">
      <x:c r="A21" s="231" t="inlineStr">
        <x:is>
          <x:t xml:space="preserve">Collision cut</x:t>
        </x:is>
      </x:c>
      <x:c r="B21" s="231" t="inlineStr">
        <x:is>
          <x:t xml:space="preserve">Burial Cloth and Spices of Jesus</x:t>
        </x:is>
      </x:c>
      <x:c r="C21" s="231" t="inlineStr">
        <x:is>
          <x:t xml:space="preserve">Burial of Jesus</x:t>
        </x:is>
      </x:c>
      <x:c r="D21" s="231" t="inlineStr">
        <x:is>
          <x:t xml:space="preserve">Merge into stronger surviving concept</x:t>
        </x:is>
      </x:c>
      <x:c r="E21" s="231" t="inlineStr">
        <x:is>
          <x:t xml:space="preserve">Removed because it overlapped too heavily with a stronger existing card concept.</x:t>
        </x:is>
      </x:c>
      <x:c r="F21" s="231" t="inlineStr">
        <x:is>
          <x:t xml:space="preserve">Applied in final-v2 refinement pass.</x:t>
        </x:is>
      </x:c>
      <x:c r="G21" s="214" t="inlineStr">
        <x:is>
          <x:t xml:space="preserve">BE-064 Burial of Jesus</x:t>
        </x:is>
      </x:c>
      <x:c r="H21" s="214" t="n"/>
    </x:row>
    <x:row r="22" s="202" customFormat="1" ht="64" customHeight="1">
      <x:c r="A22" s="231" t="inlineStr">
        <x:is>
          <x:t xml:space="preserve">Collision cut</x:t>
        </x:is>
      </x:c>
      <x:c r="B22" s="231" t="inlineStr">
        <x:is>
          <x:t xml:space="preserve">Peter's Sword</x:t>
        </x:is>
      </x:c>
      <x:c r="C22" s="231" t="inlineStr">
        <x:is>
          <x:t xml:space="preserve">Arrest of Jesus</x:t>
        </x:is>
      </x:c>
      <x:c r="D22" s="231" t="inlineStr">
        <x:is>
          <x:t xml:space="preserve">Merge into stronger surviving concept</x:t>
        </x:is>
      </x:c>
      <x:c r="E22" s="231" t="inlineStr">
        <x:is>
          <x:t xml:space="preserve">Removed because it overlapped too heavily with a stronger existing card concept.</x:t>
        </x:is>
      </x:c>
      <x:c r="F22" s="231" t="inlineStr">
        <x:is>
          <x:t xml:space="preserve">Applied in final-v2 refinement pass.</x:t>
        </x:is>
      </x:c>
      <x:c r="G22" s="214" t="inlineStr">
        <x:is>
          <x:t xml:space="preserve">BE-059 Arrest of Jesus</x:t>
        </x:is>
      </x:c>
      <x:c r="H22" s="214" t="n"/>
    </x:row>
    <x:row r="23" s="202" customFormat="1" ht="64" customHeight="1">
      <x:c r="A23" s="231" t="inlineStr">
        <x:is>
          <x:t xml:space="preserve">Collision cut</x:t>
        </x:is>
      </x:c>
      <x:c r="B23" s="231" t="inlineStr">
        <x:is>
          <x:t xml:space="preserve">Samuel's Horn of Oil</x:t>
        </x:is>
      </x:c>
      <x:c r="C23" s="231" t="inlineStr">
        <x:is>
          <x:t xml:space="preserve">David Anointed by Samuel</x:t>
        </x:is>
      </x:c>
      <x:c r="D23" s="231" t="inlineStr">
        <x:is>
          <x:t xml:space="preserve">Merge into stronger surviving concept</x:t>
        </x:is>
      </x:c>
      <x:c r="E23" s="231" t="inlineStr">
        <x:is>
          <x:t xml:space="preserve">Removed because it overlapped too heavily with a stronger existing card concept.</x:t>
        </x:is>
      </x:c>
      <x:c r="F23" s="231" t="inlineStr">
        <x:is>
          <x:t xml:space="preserve">Applied in final-v2 refinement pass.</x:t>
        </x:is>
      </x:c>
      <x:c r="G23" s="214" t="inlineStr">
        <x:is>
          <x:t xml:space="preserve">BE-023 David Anointed by Samuel</x:t>
        </x:is>
      </x:c>
      <x:c r="H23" s="214" t="n"/>
    </x:row>
    <x:row r="24" s="202" customFormat="1" ht="64" customHeight="1">
      <x:c r="A24" s="231" t="inlineStr">
        <x:is>
          <x:t xml:space="preserve">Collision cut</x:t>
        </x:is>
      </x:c>
      <x:c r="B24" s="231" t="inlineStr">
        <x:is>
          <x:t xml:space="preserve">Net with 153 Fish</x:t>
        </x:is>
      </x:c>
      <x:c r="C24" s="231" t="inlineStr">
        <x:is>
          <x:t xml:space="preserve">Miraculous Catch of Fish</x:t>
        </x:is>
      </x:c>
      <x:c r="D24" s="231" t="inlineStr">
        <x:is>
          <x:t xml:space="preserve">Merge into stronger surviving concept</x:t>
        </x:is>
      </x:c>
      <x:c r="E24" s="231" t="inlineStr">
        <x:is>
          <x:t xml:space="preserve">Removed because it overlapped too heavily with a stronger existing card concept.</x:t>
        </x:is>
      </x:c>
      <x:c r="F24" s="231" t="inlineStr">
        <x:is>
          <x:t xml:space="preserve">Applied in final-v2 refinement pass.</x:t>
        </x:is>
      </x:c>
      <x:c r="G24" s="214" t="inlineStr">
        <x:is>
          <x:t xml:space="preserve">BE-103 Breakfast by the Sea</x:t>
        </x:is>
      </x:c>
      <x:c r="H24" s="214" t="n"/>
    </x:row>
    <x:row r="25" s="202" customFormat="1" ht="64" customHeight="1">
      <x:c r="A25" t="inlineStr">
        <x:is>
          <x:t xml:space="preserve">Collision swap</x:t>
        </x:is>
      </x:c>
      <x:c r="B25" t="inlineStr">
        <x:is>
          <x:t xml:space="preserve">Gideon's Jars and Torches</x:t>
        </x:is>
      </x:c>
      <x:c r="C25" t="inlineStr">
        <x:is>
          <x:t xml:space="preserve">BE-096 Gideon's Three Hundred</x:t>
        </x:is>
      </x:c>
      <x:c r="D25" t="inlineStr">
        <x:is>
          <x:t xml:space="preserve">Direct scene upgrade</x:t>
        </x:is>
      </x:c>
      <x:c r="E25" t="inlineStr">
        <x:is>
          <x:t xml:space="preserve">The event absorbs the retired prop/place and produces a stronger standalone illustration.</x:t>
        </x:is>
      </x:c>
      <x:c r="F25" t="inlineStr">
        <x:is>
          <x:t xml:space="preserve">Freed slot used for BE-096 Gideon's Three Hundred.</x:t>
        </x:is>
      </x:c>
      <x:c r="G25" s="214" t="inlineStr">
        <x:is>
          <x:t xml:space="preserve">BE-096 Gideon's Three Hundred</x:t>
        </x:is>
      </x:c>
      <x:c r="H25" s="214" t="inlineStr">
        <x:is>
          <x:t xml:space="preserve">BE-096 Gideon's Three Hundred</x:t>
        </x:is>
      </x:c>
    </x:row>
    <x:row r="26" s="202" customFormat="1" ht="64" customHeight="1">
      <x:c r="A26" t="inlineStr">
        <x:is>
          <x:t xml:space="preserve">Collision cut + slot replacement</x:t>
        </x:is>
      </x:c>
      <x:c r="B26" t="inlineStr">
        <x:is>
          <x:t xml:space="preserve">Elijah's Mantle Passed to Elisha</x:t>
        </x:is>
      </x:c>
      <x:c r="C26" t="inlineStr">
        <x:is>
          <x:t xml:space="preserve">BE-030 Elijah Taken Up in a Whirlwind</x:t>
        </x:is>
      </x:c>
      <x:c r="D26" t="inlineStr">
        <x:is>
          <x:t xml:space="preserve">Merge + promote</x:t>
        </x:is>
      </x:c>
      <x:c r="E26" t="inlineStr">
        <x:is>
          <x:t xml:space="preserve">The retired concept is folded into Elijah Taken Up in a Whirlwind; its freed slot promotes a stronger event.</x:t>
        </x:is>
      </x:c>
      <x:c r="F26" t="inlineStr">
        <x:is>
          <x:t xml:space="preserve">Freed slot used for BE-097 Elijah at Horeb.</x:t>
        </x:is>
      </x:c>
      <x:c r="G26" s="214" t="inlineStr">
        <x:is>
          <x:t xml:space="preserve">BE-030 Elijah Taken Up in a Whirlwind</x:t>
        </x:is>
      </x:c>
      <x:c r="H26" s="214" t="inlineStr">
        <x:is>
          <x:t xml:space="preserve">BE-097 Elijah at Horeb</x:t>
        </x:is>
      </x:c>
    </x:row>
    <x:row r="27" s="202" customFormat="1" ht="64" customHeight="1">
      <x:c r="A27" t="inlineStr">
        <x:is>
          <x:t xml:space="preserve">Collision cut + slot replacement</x:t>
        </x:is>
      </x:c>
      <x:c r="B27" t="inlineStr">
        <x:is>
          <x:t xml:space="preserve">Isaiah's Altar Coal</x:t>
        </x:is>
      </x:c>
      <x:c r="C27" t="inlineStr">
        <x:is>
          <x:t xml:space="preserve">PDV-039 Isaiah's Temple Vision</x:t>
        </x:is>
      </x:c>
      <x:c r="D27" t="inlineStr">
        <x:is>
          <x:t xml:space="preserve">Merge + promote</x:t>
        </x:is>
      </x:c>
      <x:c r="E27" t="inlineStr">
        <x:is>
          <x:t xml:space="preserve">The retired concept is folded into Isaiah's Temple Vision; its freed slot promotes a stronger event.</x:t>
        </x:is>
      </x:c>
      <x:c r="F27" t="inlineStr">
        <x:is>
          <x:t xml:space="preserve">Freed slot used for BE-098 Dagon Falls Before the Ark.
v12: PDV-039 Isaiah's Temple Vision is now deferred. Its absorbed content remains in the archive; no active content destination is assigned. Original recorded destination is historical.</x:t>
        </x:is>
      </x:c>
      <x:c r="G27" s="214" t="n"/>
      <x:c r="H27" s="214" t="inlineStr">
        <x:is>
          <x:t xml:space="preserve">BE-098 Dagon Falls Before the Ark</x:t>
        </x:is>
      </x:c>
    </x:row>
    <x:row r="28" s="202" customFormat="1" ht="64" customHeight="1">
      <x:c r="A28" t="inlineStr">
        <x:is>
          <x:t xml:space="preserve">Collision cut + slot replacement</x:t>
        </x:is>
      </x:c>
      <x:c r="B28" t="inlineStr">
        <x:is>
          <x:t xml:space="preserve">Jacob's Well</x:t>
        </x:is>
      </x:c>
      <x:c r="C28" t="inlineStr">
        <x:is>
          <x:t xml:space="preserve">BE-046 Jesus and the Samaritan Woman</x:t>
        </x:is>
      </x:c>
      <x:c r="D28" t="inlineStr">
        <x:is>
          <x:t xml:space="preserve">Merge + promote</x:t>
        </x:is>
      </x:c>
      <x:c r="E28" t="inlineStr">
        <x:is>
          <x:t xml:space="preserve">The retired concept is folded into Jesus and the Samaritan Woman; its freed slot promotes a stronger event.</x:t>
        </x:is>
      </x:c>
      <x:c r="F28" t="inlineStr">
        <x:is>
          <x:t xml:space="preserve">Freed slot used for BE-099 Balaam and the Donkey.</x:t>
        </x:is>
      </x:c>
      <x:c r="G28" s="214" t="inlineStr">
        <x:is>
          <x:t xml:space="preserve">BE-046 Jesus and the Samaritan Woman</x:t>
        </x:is>
      </x:c>
      <x:c r="H28" s="214" t="inlineStr">
        <x:is>
          <x:t xml:space="preserve">BE-099 Balaam and the Donkey</x:t>
        </x:is>
      </x:c>
    </x:row>
    <x:row r="29" s="202" customFormat="1" ht="64" customHeight="1">
      <x:c r="A29" t="inlineStr">
        <x:is>
          <x:t xml:space="preserve">Collision cut + slot replacement</x:t>
        </x:is>
      </x:c>
      <x:c r="B29" t="inlineStr">
        <x:is>
          <x:t xml:space="preserve">Pool of Siloam</x:t>
        </x:is>
      </x:c>
      <x:c r="C29" t="inlineStr">
        <x:is>
          <x:t xml:space="preserve">BE-091 Healing of the Man Born Blind</x:t>
        </x:is>
      </x:c>
      <x:c r="D29" t="inlineStr">
        <x:is>
          <x:t xml:space="preserve">Merge + promote</x:t>
        </x:is>
      </x:c>
      <x:c r="E29" t="inlineStr">
        <x:is>
          <x:t xml:space="preserve">The retired concept is folded into Healing of the Man Born Blind; its freed slot promotes a stronger event.</x:t>
        </x:is>
      </x:c>
      <x:c r="F29" t="inlineStr">
        <x:is>
          <x:t xml:space="preserve">Freed slot used for BE-100 Deborah and Barak Defeat Sisera.</x:t>
        </x:is>
      </x:c>
      <x:c r="G29" s="214" t="inlineStr">
        <x:is>
          <x:t xml:space="preserve">BE-091 Healing of the Man Born Blind</x:t>
        </x:is>
      </x:c>
      <x:c r="H29" s="214" t="inlineStr">
        <x:is>
          <x:t xml:space="preserve">BE-100 Deborah and Barak Defeat Sisera</x:t>
        </x:is>
      </x:c>
    </x:row>
    <x:row r="30" s="202" customFormat="1" ht="64" customHeight="1">
      <x:c r="A30" t="inlineStr">
        <x:is>
          <x:t xml:space="preserve">Collision swap</x:t>
        </x:is>
      </x:c>
      <x:c r="B30" t="inlineStr">
        <x:is>
          <x:t xml:space="preserve">En-gedi</x:t>
        </x:is>
      </x:c>
      <x:c r="C30" t="inlineStr">
        <x:is>
          <x:t xml:space="preserve">BE-101 David Spares Saul at En-gedi</x:t>
        </x:is>
      </x:c>
      <x:c r="D30" t="inlineStr">
        <x:is>
          <x:t xml:space="preserve">Direct scene upgrade</x:t>
        </x:is>
      </x:c>
      <x:c r="E30" t="inlineStr">
        <x:is>
          <x:t xml:space="preserve">The event absorbs the retired prop/place and produces a stronger standalone illustration.</x:t>
        </x:is>
      </x:c>
      <x:c r="F30" t="inlineStr">
        <x:is>
          <x:t xml:space="preserve">Freed slot used for BE-101 David Spares Saul at En-gedi.</x:t>
        </x:is>
      </x:c>
      <x:c r="G30" s="214" t="inlineStr">
        <x:is>
          <x:t xml:space="preserve">BE-101 David Spares Saul at En-gedi</x:t>
        </x:is>
      </x:c>
      <x:c r="H30" s="214" t="inlineStr">
        <x:is>
          <x:t xml:space="preserve">BE-101 David Spares Saul at En-gedi</x:t>
        </x:is>
      </x:c>
    </x:row>
    <x:row r="31" s="202" customFormat="1" ht="64" customHeight="1">
      <x:c r="A31" t="inlineStr">
        <x:is>
          <x:t xml:space="preserve">Collision swap</x:t>
        </x:is>
      </x:c>
      <x:c r="B31" t="inlineStr">
        <x:is>
          <x:t xml:space="preserve">Alabaster Jar</x:t>
        </x:is>
      </x:c>
      <x:c r="C31" t="inlineStr">
        <x:is>
          <x:t xml:space="preserve">BE-102 Anointing at Bethany</x:t>
        </x:is>
      </x:c>
      <x:c r="D31" t="inlineStr">
        <x:is>
          <x:t xml:space="preserve">Direct scene upgrade</x:t>
        </x:is>
      </x:c>
      <x:c r="E31" t="inlineStr">
        <x:is>
          <x:t xml:space="preserve">The event absorbs the retired prop/place and produces a stronger standalone illustration.</x:t>
        </x:is>
      </x:c>
      <x:c r="F31" t="inlineStr">
        <x:is>
          <x:t xml:space="preserve">Freed slot used for BE-102 Anointing at Bethany.</x:t>
        </x:is>
      </x:c>
      <x:c r="G31" s="214" t="inlineStr">
        <x:is>
          <x:t xml:space="preserve">BE-102 Anointing at Bethany</x:t>
        </x:is>
      </x:c>
      <x:c r="H31" s="214" t="inlineStr">
        <x:is>
          <x:t xml:space="preserve">BE-102 Anointing at Bethany</x:t>
        </x:is>
      </x:c>
    </x:row>
    <x:row r="32" s="202" customFormat="1" ht="64" customHeight="1">
      <x:c r="A32" t="inlineStr">
        <x:is>
          <x:t xml:space="preserve">Collision swap</x:t>
        </x:is>
      </x:c>
      <x:c r="B32" t="inlineStr">
        <x:is>
          <x:t xml:space="preserve">Charcoal Fire by the Sea</x:t>
        </x:is>
      </x:c>
      <x:c r="C32" t="inlineStr">
        <x:is>
          <x:t xml:space="preserve">BE-103 Breakfast by the Sea</x:t>
        </x:is>
      </x:c>
      <x:c r="D32" t="inlineStr">
        <x:is>
          <x:t xml:space="preserve">Direct scene upgrade</x:t>
        </x:is>
      </x:c>
      <x:c r="E32" t="inlineStr">
        <x:is>
          <x:t xml:space="preserve">The event absorbs the retired prop/place and produces a stronger standalone illustration.</x:t>
        </x:is>
      </x:c>
      <x:c r="F32" t="inlineStr">
        <x:is>
          <x:t xml:space="preserve">Freed slot used for BE-103 Breakfast by the Sea.</x:t>
        </x:is>
      </x:c>
      <x:c r="G32" s="214" t="inlineStr">
        <x:is>
          <x:t xml:space="preserve">BE-103 Breakfast by the Sea</x:t>
        </x:is>
      </x:c>
      <x:c r="H32" s="214" t="inlineStr">
        <x:is>
          <x:t xml:space="preserve">BE-103 Breakfast by the Sea</x:t>
        </x:is>
      </x:c>
    </x:row>
    <x:row r="33" s="202" customFormat="1" ht="64" customHeight="1">
      <x:c r="A33" t="inlineStr">
        <x:is>
          <x:t xml:space="preserve">Collision swap</x:t>
        </x:is>
      </x:c>
      <x:c r="B33" t="inlineStr">
        <x:is>
          <x:t xml:space="preserve">Belshazzar's Temple Vessels</x:t>
        </x:is>
      </x:c>
      <x:c r="C33" t="inlineStr">
        <x:is>
          <x:t xml:space="preserve">BE-104 Writing on the Wall</x:t>
        </x:is>
      </x:c>
      <x:c r="D33" t="inlineStr">
        <x:is>
          <x:t xml:space="preserve">Direct scene upgrade</x:t>
        </x:is>
      </x:c>
      <x:c r="E33" t="inlineStr">
        <x:is>
          <x:t xml:space="preserve">The event absorbs the retired prop/place and produces a stronger standalone illustration.</x:t>
        </x:is>
      </x:c>
      <x:c r="F33" t="inlineStr">
        <x:is>
          <x:t xml:space="preserve">Freed slot used for BE-104 Writing on the Wall.</x:t>
        </x:is>
      </x:c>
      <x:c r="G33" s="214" t="inlineStr">
        <x:is>
          <x:t xml:space="preserve">BE-104 Writing on the Wall</x:t>
        </x:is>
      </x:c>
      <x:c r="H33" s="214" t="inlineStr">
        <x:is>
          <x:t xml:space="preserve">BE-104 Writing on the Wall</x:t>
        </x:is>
      </x:c>
    </x:row>
    <x:row r="34" s="202" customFormat="1" ht="64" customHeight="1">
      <x:c r="A34" t="inlineStr">
        <x:is>
          <x:t xml:space="preserve">Collision cut + slot replacement</x:t>
        </x:is>
      </x:c>
      <x:c r="B34" t="inlineStr">
        <x:is>
          <x:t xml:space="preserve">The Manger</x:t>
        </x:is>
      </x:c>
      <x:c r="C34" t="inlineStr">
        <x:is>
          <x:t xml:space="preserve">BE-039 The Nativity</x:t>
        </x:is>
      </x:c>
      <x:c r="D34" t="inlineStr">
        <x:is>
          <x:t xml:space="preserve">Merge + promote</x:t>
        </x:is>
      </x:c>
      <x:c r="E34" t="inlineStr">
        <x:is>
          <x:t xml:space="preserve">The retired concept is folded into The Nativity; its freed slot promotes a stronger event.</x:t>
        </x:is>
      </x:c>
      <x:c r="F34" t="inlineStr">
        <x:is>
          <x:t xml:space="preserve">Freed slot used for BE-105 Angels Announce Jesus' Birth to the Shepherds.</x:t>
        </x:is>
      </x:c>
      <x:c r="G34" s="214" t="inlineStr">
        <x:is>
          <x:t xml:space="preserve">BE-039 The Nativity</x:t>
        </x:is>
      </x:c>
      <x:c r="H34" s="214" t="inlineStr">
        <x:is>
          <x:t xml:space="preserve">BE-105 Angels Announce Jesus' Birth to the Shepherds</x:t>
        </x:is>
      </x:c>
    </x:row>
    <x:row r="35" s="202" customFormat="1" ht="64" customHeight="1">
      <x:c r="A35" t="inlineStr">
        <x:is>
          <x:t xml:space="preserve">Collision cut + slot replacement</x:t>
        </x:is>
      </x:c>
      <x:c r="B35" t="inlineStr">
        <x:is>
          <x:t xml:space="preserve">Pillar of Boaz</x:t>
        </x:is>
      </x:c>
      <x:c r="C35" t="inlineStr">
        <x:is>
          <x:t xml:space="preserve">BE-027 Solomon Builds and Dedicates the Temple</x:t>
        </x:is>
      </x:c>
      <x:c r="D35" t="inlineStr">
        <x:is>
          <x:t xml:space="preserve">Merge + promote</x:t>
        </x:is>
      </x:c>
      <x:c r="E35" t="inlineStr">
        <x:is>
          <x:t xml:space="preserve">The retired concept is folded into Solomon Builds and Dedicates the Temple; its freed slot promotes a stronger event.</x:t>
        </x:is>
      </x:c>
      <x:c r="F35" t="inlineStr">
        <x:is>
          <x:t xml:space="preserve">Freed slot used for BE-106 Nathan Confronts David.</x:t>
        </x:is>
      </x:c>
      <x:c r="G35" s="214" t="inlineStr">
        <x:is>
          <x:t xml:space="preserve">BE-027 Solomon Builds and Dedicates the Temple</x:t>
        </x:is>
      </x:c>
      <x:c r="H35" s="214" t="inlineStr">
        <x:is>
          <x:t xml:space="preserve">BE-106 Nathan Confronts David</x:t>
        </x:is>
      </x:c>
    </x:row>
    <x:row r="36" s="202" customFormat="1" ht="64" customHeight="1">
      <x:c r="A36" t="inlineStr">
        <x:is>
          <x:t xml:space="preserve">Collision cut + slot replacement</x:t>
        </x:is>
      </x:c>
      <x:c r="B36" t="inlineStr">
        <x:is>
          <x:t xml:space="preserve">Temple Veil</x:t>
        </x:is>
      </x:c>
      <x:c r="C36" t="inlineStr">
        <x:is>
          <x:t xml:space="preserve">BE-027 Solomon Builds and Dedicates the Temple</x:t>
        </x:is>
      </x:c>
      <x:c r="D36" t="inlineStr">
        <x:is>
          <x:t xml:space="preserve">Merge + promote</x:t>
        </x:is>
      </x:c>
      <x:c r="E36" t="inlineStr">
        <x:is>
          <x:t xml:space="preserve">The retired concept is folded into Solomon Builds and Dedicates the Temple; its freed slot promotes a stronger event.</x:t>
        </x:is>
      </x:c>
      <x:c r="F36" t="inlineStr">
        <x:is>
          <x:t xml:space="preserve">Freed slot used for BE-107 Ark Brought to Jerusalem.</x:t>
        </x:is>
      </x:c>
      <x:c r="G36" s="214" t="inlineStr">
        <x:is>
          <x:t xml:space="preserve">BE-027 Solomon Builds and Dedicates the Temple</x:t>
        </x:is>
      </x:c>
      <x:c r="H36" s="214" t="inlineStr">
        <x:is>
          <x:t xml:space="preserve">BE-107 Ark Brought to Jerusalem</x:t>
        </x:is>
      </x:c>
    </x:row>
    <x:row r="37" s="202" customFormat="1" ht="64" customHeight="1">
      <x:c r="A37" t="inlineStr">
        <x:is>
          <x:t xml:space="preserve">Collision cut + slot replacement</x:t>
        </x:is>
      </x:c>
      <x:c r="B37" t="inlineStr">
        <x:is>
          <x:t xml:space="preserve">Bethany</x:t>
        </x:is>
      </x:c>
      <x:c r="C37" t="inlineStr">
        <x:is>
          <x:t xml:space="preserve">BE-054 Raising of Lazarus</x:t>
        </x:is>
      </x:c>
      <x:c r="D37" t="inlineStr">
        <x:is>
          <x:t xml:space="preserve">Merge + promote</x:t>
        </x:is>
      </x:c>
      <x:c r="E37" t="inlineStr">
        <x:is>
          <x:t xml:space="preserve">The retired concept is folded into Raising of Lazarus; its freed slot promotes a stronger event.</x:t>
        </x:is>
      </x:c>
      <x:c r="F37" t="inlineStr">
        <x:is>
          <x:t xml:space="preserve">Freed slot used for BE-108 Peter Escapes from Prison.</x:t>
        </x:is>
      </x:c>
      <x:c r="G37" s="214" t="inlineStr">
        <x:is>
          <x:t xml:space="preserve">BE-054 Raising of Lazarus</x:t>
        </x:is>
      </x:c>
      <x:c r="H37" s="214" t="inlineStr">
        <x:is>
          <x:t xml:space="preserve">BE-108 Peter Escapes from Prison</x:t>
        </x:is>
      </x:c>
    </x:row>
    <x:row r="38" s="202" customFormat="1" ht="64" customHeight="1">
      <x:c r="A38" t="inlineStr">
        <x:is>
          <x:t xml:space="preserve">Collision cut + slot replacement</x:t>
        </x:is>
      </x:c>
      <x:c r="B38" t="inlineStr">
        <x:is>
          <x:t xml:space="preserve">Lazarus of Bethany</x:t>
        </x:is>
      </x:c>
      <x:c r="C38" t="inlineStr">
        <x:is>
          <x:t xml:space="preserve">BE-054 Raising of Lazarus</x:t>
        </x:is>
      </x:c>
      <x:c r="D38" t="inlineStr">
        <x:is>
          <x:t xml:space="preserve">Merge + promote</x:t>
        </x:is>
      </x:c>
      <x:c r="E38" t="inlineStr">
        <x:is>
          <x:t xml:space="preserve">The retired concept is folded into Raising of Lazarus; its freed slot promotes a stronger event.</x:t>
        </x:is>
      </x:c>
      <x:c r="F38" t="inlineStr">
        <x:is>
          <x:t xml:space="preserve">Freed slot used for BE-109 Peter Raises Tabitha.</x:t>
        </x:is>
      </x:c>
      <x:c r="G38" s="214" t="inlineStr">
        <x:is>
          <x:t xml:space="preserve">BE-054 Raising of Lazarus</x:t>
        </x:is>
      </x:c>
      <x:c r="H38" s="214" t="inlineStr">
        <x:is>
          <x:t xml:space="preserve">BE-109 Peter Raises Tabitha</x:t>
        </x:is>
      </x:c>
    </x:row>
    <x:row r="39" s="202" customFormat="1" ht="64" customHeight="1">
      <x:c r="A39" t="inlineStr">
        <x:is>
          <x:t xml:space="preserve">Collision cut + slot replacement</x:t>
        </x:is>
      </x:c>
      <x:c r="B39" t="inlineStr">
        <x:is>
          <x:t xml:space="preserve">Athens</x:t>
        </x:is>
      </x:c>
      <x:c r="C39" t="inlineStr">
        <x:is>
          <x:t xml:space="preserve">BE-078 Paul in Athens</x:t>
        </x:is>
      </x:c>
      <x:c r="D39" t="inlineStr">
        <x:is>
          <x:t xml:space="preserve">Merge + promote</x:t>
        </x:is>
      </x:c>
      <x:c r="E39" t="inlineStr">
        <x:is>
          <x:t xml:space="preserve">The retired concept is folded into Paul in Athens; its freed slot promotes a stronger event.</x:t>
        </x:is>
      </x:c>
      <x:c r="F39" t="inlineStr">
        <x:is>
          <x:t xml:space="preserve">Freed slot used for BE-110 Paul and Barnabas at Lystra.</x:t>
        </x:is>
      </x:c>
      <x:c r="G39" s="214" t="inlineStr">
        <x:is>
          <x:t xml:space="preserve">BE-078 Paul in Athens</x:t>
        </x:is>
      </x:c>
      <x:c r="H39" s="214" t="inlineStr">
        <x:is>
          <x:t xml:space="preserve">BE-110 Paul and Barnabas at Lystra</x:t>
        </x:is>
      </x:c>
    </x:row>
    <x:row r="40" s="202" customFormat="1" ht="64" customHeight="1">
      <x:c r="A40" t="inlineStr">
        <x:is>
          <x:t xml:space="preserve">Collision cut + slot replacement</x:t>
        </x:is>
      </x:c>
      <x:c r="B40" t="inlineStr">
        <x:is>
          <x:t xml:space="preserve">Ephesus</x:t>
        </x:is>
      </x:c>
      <x:c r="C40" t="inlineStr">
        <x:is>
          <x:t xml:space="preserve">BE-079 Riot at Ephesus</x:t>
        </x:is>
      </x:c>
      <x:c r="D40" t="inlineStr">
        <x:is>
          <x:t xml:space="preserve">Merge + promote</x:t>
        </x:is>
      </x:c>
      <x:c r="E40" t="inlineStr">
        <x:is>
          <x:t xml:space="preserve">The retired concept is folded into Riot at Ephesus; its freed slot promotes a stronger event.</x:t>
        </x:is>
      </x:c>
      <x:c r="F40" t="inlineStr">
        <x:is>
          <x:t xml:space="preserve">Freed slot used for BE-111 Paul Arrested in Jerusalem.</x:t>
        </x:is>
      </x:c>
      <x:c r="G40" s="214" t="inlineStr">
        <x:is>
          <x:t xml:space="preserve">BE-079 Riot at Ephesus</x:t>
        </x:is>
      </x:c>
      <x:c r="H40" s="214" t="inlineStr">
        <x:is>
          <x:t xml:space="preserve">BE-111 Paul Arrested in Jerusalem</x:t>
        </x:is>
      </x:c>
    </x:row>
    <x:row r="41" s="202" customFormat="1" ht="64" customHeight="1">
      <x:c r="A41" t="inlineStr">
        <x:is>
          <x:t xml:space="preserve">Collision cut + slot replacement</x:t>
        </x:is>
      </x:c>
      <x:c r="B41" t="inlineStr">
        <x:is>
          <x:t xml:space="preserve">Philippi</x:t>
        </x:is>
      </x:c>
      <x:c r="C41" t="inlineStr">
        <x:is>
          <x:t xml:space="preserve">BE-077 Paul and Silas in the Philippian Prison</x:t>
        </x:is>
      </x:c>
      <x:c r="D41" t="inlineStr">
        <x:is>
          <x:t xml:space="preserve">Merge + promote</x:t>
        </x:is>
      </x:c>
      <x:c r="E41" t="inlineStr">
        <x:is>
          <x:t xml:space="preserve">The retired concept is folded into Paul and Silas in the Philippian Prison; its freed slot promotes a stronger event.</x:t>
        </x:is>
      </x:c>
      <x:c r="F41" t="inlineStr">
        <x:is>
          <x:t xml:space="preserve">Freed slot used for BE-112 Healing of the Lame Man at the Beautiful Gate.</x:t>
        </x:is>
      </x:c>
      <x:c r="G41" s="214" t="inlineStr">
        <x:is>
          <x:t xml:space="preserve">BE-077 Paul and Silas in the Philippian Prison</x:t>
        </x:is>
      </x:c>
      <x:c r="H41" s="214" t="inlineStr">
        <x:is>
          <x:t xml:space="preserve">BE-112 Healing of the Lame Man at the Beautiful Gate</x:t>
        </x:is>
      </x:c>
    </x:row>
    <x:row r="42" s="202" customFormat="1" ht="64" customHeight="1">
      <x:c r="A42" t="inlineStr">
        <x:is>
          <x:t xml:space="preserve">Collision cut + slot replacement</x:t>
        </x:is>
      </x:c>
      <x:c r="B42" t="inlineStr">
        <x:is>
          <x:t xml:space="preserve">Goliath</x:t>
        </x:is>
      </x:c>
      <x:c r="C42" t="inlineStr">
        <x:is>
          <x:t xml:space="preserve">BE-024 David and Goliath</x:t>
        </x:is>
      </x:c>
      <x:c r="D42" t="inlineStr">
        <x:is>
          <x:t xml:space="preserve">Merge + promote</x:t>
        </x:is>
      </x:c>
      <x:c r="E42" t="inlineStr">
        <x:is>
          <x:t xml:space="preserve">The retired concept is folded into David and Goliath; its freed slot promotes a stronger event.</x:t>
        </x:is>
      </x:c>
      <x:c r="F42" t="inlineStr">
        <x:is>
          <x:t xml:space="preserve">Freed slot used for BE-113 Moses Sees God's Glory.</x:t>
        </x:is>
      </x:c>
      <x:c r="G42" s="214" t="inlineStr">
        <x:is>
          <x:t xml:space="preserve">BE-024 David and Goliath</x:t>
        </x:is>
      </x:c>
      <x:c r="H42" s="214" t="inlineStr">
        <x:is>
          <x:t xml:space="preserve">BE-113 Moses Sees God's Glory</x:t>
        </x:is>
      </x:c>
    </x:row>
    <x:row r="43" s="202" customFormat="1" ht="64" customHeight="1">
      <x:c r="A43" t="inlineStr">
        <x:is>
          <x:t xml:space="preserve">Collision cut + slot replacement</x:t>
        </x:is>
      </x:c>
      <x:c r="B43" t="inlineStr">
        <x:is>
          <x:t xml:space="preserve">Cornelius</x:t>
        </x:is>
      </x:c>
      <x:c r="C43" t="inlineStr">
        <x:is>
          <x:t xml:space="preserve">BE-075 Cornelius Receives the Holy Spirit</x:t>
        </x:is>
      </x:c>
      <x:c r="D43" t="inlineStr">
        <x:is>
          <x:t xml:space="preserve">Merge + promote</x:t>
        </x:is>
      </x:c>
      <x:c r="E43" t="inlineStr">
        <x:is>
          <x:t xml:space="preserve">The retired concept is folded into Cornelius Receives the Holy Spirit; its freed slot promotes a stronger event.</x:t>
        </x:is>
      </x:c>
      <x:c r="F43" t="inlineStr">
        <x:is>
          <x:t xml:space="preserve">Freed slot used for BE-114 Naaman Healed of Leprosy.</x:t>
        </x:is>
      </x:c>
      <x:c r="G43" s="214" t="inlineStr">
        <x:is>
          <x:t xml:space="preserve">BE-075 Cornelius Receives the Holy Spirit</x:t>
        </x:is>
      </x:c>
      <x:c r="H43" s="214" t="inlineStr">
        <x:is>
          <x:t xml:space="preserve">BE-114 Naaman Healed of Leprosy</x:t>
        </x:is>
      </x:c>
    </x:row>
    <x:row r="44" s="202" customFormat="1" ht="64" customHeight="1">
      <x:c r="A44" t="inlineStr">
        <x:is>
          <x:t xml:space="preserve">Collision cut + slot replacement</x:t>
        </x:is>
      </x:c>
      <x:c r="B44" t="inlineStr">
        <x:is>
          <x:t xml:space="preserve">Muratorian Fragment</x:t>
        </x:is>
      </x:c>
      <x:c r="C44" t="inlineStr">
        <x:is>
          <x:t xml:space="preserve">ECH-029 Athanasius's 39th Festal Letter</x:t>
        </x:is>
      </x:c>
      <x:c r="D44" t="inlineStr">
        <x:is>
          <x:t xml:space="preserve">Merge + promote</x:t>
        </x:is>
      </x:c>
      <x:c r="E44" t="inlineStr">
        <x:is>
          <x:t xml:space="preserve">The retired concept is folded into Athanasius's 39th Festal Letter; its freed slot promotes a stronger event.</x:t>
        </x:is>
      </x:c>
      <x:c r="F44" t="inlineStr">
        <x:is>
          <x:t xml:space="preserve">Freed slot used for BE-115 Death of Absalom.</x:t>
        </x:is>
      </x:c>
      <x:c r="G44" s="214" t="inlineStr">
        <x:is>
          <x:t xml:space="preserve">ECH-029 Athanasius's 39th Festal Letter</x:t>
        </x:is>
      </x:c>
      <x:c r="H44" s="214" t="inlineStr">
        <x:is>
          <x:t xml:space="preserve">BE-115 Death of Absalom</x:t>
        </x:is>
      </x:c>
    </x:row>
    <x:row r="45" s="202" customFormat="1" ht="64" customHeight="1">
      <x:c r="A45" t="inlineStr">
        <x:is>
          <x:t xml:space="preserve">Collision cut + slot replacement</x:t>
        </x:is>
      </x:c>
      <x:c r="B45" t="inlineStr">
        <x:is>
          <x:t xml:space="preserve">Dagon's Idol</x:t>
        </x:is>
      </x:c>
      <x:c r="C45" t="inlineStr">
        <x:is>
          <x:t xml:space="preserve">BE-098 Dagon Falls Before the Ark</x:t>
        </x:is>
      </x:c>
      <x:c r="D45" t="inlineStr">
        <x:is>
          <x:t xml:space="preserve">Merge + promote</x:t>
        </x:is>
      </x:c>
      <x:c r="E45" t="inlineStr">
        <x:is>
          <x:t xml:space="preserve">The retired item concept is folded into the stronger event card; its freed slot promotes a distinct household miracle.</x:t>
        </x:is>
      </x:c>
      <x:c r="F45" t="inlineStr">
        <x:is>
          <x:t xml:space="preserve">Freed slot used for BE-116 Widow's Oil Multiplied.</x:t>
        </x:is>
      </x:c>
      <x:c r="G45" s="214" t="inlineStr">
        <x:is>
          <x:t xml:space="preserve">BE-098 Dagon Falls Before the Ark</x:t>
        </x:is>
      </x:c>
      <x:c r="H45" s="214" t="inlineStr">
        <x:is>
          <x:t xml:space="preserve">BE-116 Widow's Oil Multiplied</x:t>
        </x:is>
      </x:c>
    </x:row>
    <x:row r="46" s="202" customFormat="1" ht="64" customHeight="1">
      <x:c r="A46" t="inlineStr">
        <x:is>
          <x:t xml:space="preserve">Collision cut + slot replacement</x:t>
        </x:is>
      </x:c>
      <x:c r="B46" t="inlineStr">
        <x:is>
          <x:t xml:space="preserve">Rise of Egyptian Monasticism</x:t>
        </x:is>
      </x:c>
      <x:c r="C46" t="inlineStr">
        <x:is>
          <x:t xml:space="preserve">ECH-034 The Desert Fathers and Mothers</x:t>
        </x:is>
      </x:c>
      <x:c r="D46" t="inlineStr">
        <x:is>
          <x:t xml:space="preserve">Merge + promote</x:t>
        </x:is>
      </x:c>
      <x:c r="E46" t="inlineStr">
        <x:is>
          <x:t xml:space="preserve">The broad overview is folded into the surviving monastic cards; its freed slot promotes a warm, distinctive Jesus scene.</x:t>
        </x:is>
      </x:c>
      <x:c r="F46" t="inlineStr">
        <x:is>
          <x:t xml:space="preserve">Freed slot used for BE-117 Jesus Blesses the Children.</x:t>
        </x:is>
      </x:c>
      <x:c r="G46" s="214" t="inlineStr">
        <x:is>
          <x:t xml:space="preserve">ECH-034 The Desert Fathers and Mothers</x:t>
        </x:is>
      </x:c>
      <x:c r="H46" s="214" t="inlineStr">
        <x:is>
          <x:t xml:space="preserve">BE-117 Jesus Blesses the Children</x:t>
        </x:is>
      </x:c>
    </x:row>
    <x:row r="47" s="202" customFormat="1" ht="110" customHeight="1">
      <x:c r="A47" s="205" t="inlineStr">
        <x:is>
          <x:t xml:space="preserve">Scope deferral</x:t>
        </x:is>
      </x:c>
      <x:c r="B47" s="205" t="inlineStr">
        <x:is>
          <x:t xml:space="preserve">PDV-050 Son of Man Among the Lampstands</x:t>
        </x:is>
      </x:c>
      <x:c r="C47" s="205" t="n"/>
      <x:c r="D47" s="205" t="inlineStr">
        <x:is>
          <x:t xml:space="preserve">Future expansion candidate</x:t>
        </x:is>
      </x:c>
      <x:c r="E47" s="205" t="inlineStr">
        <x:is>
          <x:t xml:space="preserve">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t>
        </x:is>
      </x:c>
      <x:c r="F47" s="205" t="inlineStr">
        <x:is>
          <x:t xml:space="preserve">Potential 'Revelations' expansion; not a merge, no replacement selected.</x:t>
        </x:is>
      </x:c>
      <x:c r="G47" s="205" t="n"/>
      <x:c r="H47" s="205" t="n"/>
    </x:row>
    <x:row r="48" s="202" customFormat="1" ht="110" customHeight="1">
      <x:c r="A48" s="205" t="inlineStr">
        <x:is>
          <x:t xml:space="preserve">Scope deferral</x:t>
        </x:is>
      </x:c>
      <x:c r="B48" s="205" t="inlineStr">
        <x:is>
          <x:t xml:space="preserve">PDV-051 The Heavenly Throne Room</x:t>
        </x:is>
      </x:c>
      <x:c r="C48" s="205" t="n"/>
      <x:c r="D48" s="205" t="inlineStr">
        <x:is>
          <x:t xml:space="preserve">Future expansion candidate</x:t>
        </x:is>
      </x:c>
      <x:c r="E48" s="205" t="inlineStr">
        <x:is>
          <x:t xml:space="preserve">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t>
        </x:is>
      </x:c>
      <x:c r="F48" s="205" t="inlineStr">
        <x:is>
          <x:t xml:space="preserve">Potential 'Revelations' expansion; not a merge, no replacement selected.</x:t>
        </x:is>
      </x:c>
      <x:c r="G48" s="205" t="n"/>
      <x:c r="H48" s="205" t="n"/>
    </x:row>
    <x:row r="49" s="202" customFormat="1" ht="110" customHeight="1">
      <x:c r="A49" s="205" t="inlineStr">
        <x:is>
          <x:t xml:space="preserve">Scope deferral</x:t>
        </x:is>
      </x:c>
      <x:c r="B49" s="205" t="inlineStr">
        <x:is>
          <x:t xml:space="preserve">PDV-053 The Woman Clothed with the Sun and the Dragon</x:t>
        </x:is>
      </x:c>
      <x:c r="C49" s="205" t="n"/>
      <x:c r="D49" s="205" t="inlineStr">
        <x:is>
          <x:t xml:space="preserve">Future expansion candidate</x:t>
        </x:is>
      </x:c>
      <x:c r="E49" s="205" t="inlineStr">
        <x:is>
          <x:t xml:space="preserve">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t>
        </x:is>
      </x:c>
      <x:c r="F49" s="205" t="inlineStr">
        <x:is>
          <x:t xml:space="preserve">Potential 'Revelations' expansion; not a merge, no replacement selected.</x:t>
        </x:is>
      </x:c>
      <x:c r="G49" s="205" t="n"/>
      <x:c r="H49" s="205" t="n"/>
    </x:row>
    <x:row r="50" s="202" customFormat="1" ht="110" customHeight="1">
      <x:c r="A50" s="205" t="inlineStr">
        <x:is>
          <x:t xml:space="preserve">Scope deferral</x:t>
        </x:is>
      </x:c>
      <x:c r="B50" s="205" t="inlineStr">
        <x:is>
          <x:t xml:space="preserve">PDV-054 The Lamb and the 144,000 on Mount Zion</x:t>
        </x:is>
      </x:c>
      <x:c r="C50" s="205" t="n"/>
      <x:c r="D50" s="205" t="inlineStr">
        <x:is>
          <x:t xml:space="preserve">Future expansion candidate</x:t>
        </x:is>
      </x:c>
      <x:c r="E50" s="205" t="inlineStr">
        <x:is>
          <x:t xml:space="preserve">Deferred from the initial collection at the user's request to avoid visually misrepresenting apocalyptic imagery without an agreed interpretation and art brief. Candidate for a possible future 'Revelations' expansion; not an exclusion of Revelation as a book. No replacement has been selected.</x:t>
        </x:is>
      </x:c>
      <x:c r="F50" s="205" t="inlineStr">
        <x:is>
          <x:t xml:space="preserve">Potential 'Revelations' expansion; not a merge, no replacement selected.</x:t>
        </x:is>
      </x:c>
      <x:c r="G50" s="205" t="n"/>
      <x:c r="H50" s="205" t="n"/>
    </x:row>
    <x:row r="51" s="202" customFormat="1" ht="112" customHeight="1">
      <x:c r="A51" t="inlineStr">
        <x:is>
          <x:t xml:space="preserve">Scope deferral</x:t>
        </x:is>
      </x:c>
      <x:c r="B51" t="inlineStr">
        <x:is>
          <x:t xml:space="preserve">PDV-038 Daniel's Vision of the Ram and Goat</x:t>
        </x:is>
      </x:c>
      <x:c r="D51" t="inlineStr">
        <x:is>
          <x:t xml:space="preserve">Future reconsideration</x:t>
        </x:is>
      </x:c>
      <x:c r="E51" t="inlineStr">
        <x:is>
          <x:t xml:space="preserve">Deferred from the initial set at the user's request during the prophetic-vision review. Hold until the visual treatment can clearly communicate a vision or symbolic act without misleading historical or theological interpretation. Future inclusion requires a new scope/art decision; no replacement or future rarity is approved.</x:t>
        </x:is>
      </x:c>
      <x:c r="F51" t="inlineStr">
        <x:is>
          <x:t xml:space="preserve">Deferred, not merged. No replacement assigned; archive includes prior Rare rating. v11: slot filled by BE-122 Battle with Amalek. No educational content merge is implied.</x:t>
        </x:is>
      </x:c>
      <x:c r="H51" t="inlineStr">
        <x:is>
          <x:t xml:space="preserve">BE-122 Battle with Amalek</x:t>
        </x:is>
      </x:c>
    </x:row>
    <x:row r="52" s="202" customFormat="1" ht="112" customHeight="1">
      <x:c r="A52" t="inlineStr">
        <x:is>
          <x:t xml:space="preserve">Scope deferral</x:t>
        </x:is>
      </x:c>
      <x:c r="B52" t="inlineStr">
        <x:is>
          <x:t xml:space="preserve">PDV-042 Ezekiel Eats the Scroll</x:t>
        </x:is>
      </x:c>
      <x:c r="D52" t="inlineStr">
        <x:is>
          <x:t xml:space="preserve">Future reconsideration</x:t>
        </x:is>
      </x:c>
      <x:c r="E52" t="inlineStr">
        <x:is>
          <x:t xml:space="preserve">Deferred from the initial set at the user's request during the prophetic-vision review. Hold until the visual treatment can clearly communicate a vision or symbolic act without misleading historical or theological interpretation. Future inclusion requires a new scope/art decision; no replacement or future rarity is approved.</x:t>
        </x:is>
      </x:c>
      <x:c r="F52" t="inlineStr">
        <x:is>
          <x:t xml:space="preserve">Deferred, not merged. No replacement assigned; archive includes prior Rare rating. v11: slot filled by BE-123 The Boy Jesus in the Temple. No educational content merge is implied.</x:t>
        </x:is>
      </x:c>
      <x:c r="H52" t="inlineStr">
        <x:is>
          <x:t xml:space="preserve">BE-123 The Boy Jesus in the Temple</x:t>
        </x:is>
      </x:c>
    </x:row>
    <x:row r="53" s="202" customFormat="1" ht="112" customHeight="1">
      <x:c r="A53" t="inlineStr">
        <x:is>
          <x:t xml:space="preserve">Scope deferral</x:t>
        </x:is>
      </x:c>
      <x:c r="B53" t="inlineStr">
        <x:is>
          <x:t xml:space="preserve">PDV-045 Joshua the High Priest Before the Angel</x:t>
        </x:is>
      </x:c>
      <x:c r="D53" t="inlineStr">
        <x:is>
          <x:t xml:space="preserve">Future reconsideration</x:t>
        </x:is>
      </x:c>
      <x:c r="E53" t="inlineStr">
        <x:is>
          <x:t xml:space="preserve">Deferred from the initial set at the user's request during the prophetic-vision review. Hold until the visual treatment can clearly communicate a vision or symbolic act without misleading historical or theological interpretation. Future inclusion requires a new scope/art decision; no replacement or future rarity is approved.</x:t>
        </x:is>
      </x:c>
      <x:c r="F53" t="inlineStr">
        <x:is>
          <x:t xml:space="preserve">Deferred, not merged. No replacement assigned; archive includes prior Rare rating. v11: slot filled by BE-124 Jeremiah's Rescue from the Cistern. No educational content merge is implied.</x:t>
        </x:is>
      </x:c>
      <x:c r="H53" t="inlineStr">
        <x:is>
          <x:t xml:space="preserve">BE-124 Jeremiah's Rescue from the Cistern</x:t>
        </x:is>
      </x:c>
    </x:row>
    <x:row r="54" s="202" customFormat="1" ht="88" customHeight="1">
      <x:c r="A54" s="214" t="inlineStr">
        <x:is>
          <x:t xml:space="preserve">Roster addition approved</x:t>
        </x:is>
      </x:c>
      <x:c r="B54" s="214" t="inlineStr">
        <x:is>
          <x:t xml:space="preserve">Deferred candidate Battle with Amalek</x:t>
        </x:is>
      </x:c>
      <x:c r="C54" s="214" t="n"/>
      <x:c r="D54" s="214" t="inlineStr">
        <x:is>
          <x:t xml:space="preserve">Restore / new event</x:t>
        </x:is>
      </x:c>
      <x:c r="E54" s="214" t="inlineStr">
        <x:is>
          <x:t xml:space="preserve">Approved by user to fill one v10 slot; composition and emotion recorded.</x:t>
        </x:is>
      </x:c>
      <x:c r="F54" s="214" t="inlineStr">
        <x:is>
          <x:t xml:space="preserve">Roster locked only. Rarity/artwork remain open; component scoring deferred.</x:t>
        </x:is>
      </x:c>
      <x:c r="G54" s="214" t="n"/>
      <x:c r="H54" s="214" t="inlineStr">
        <x:is>
          <x:t xml:space="preserve">BE-122 Battle with Amalek</x:t>
        </x:is>
      </x:c>
    </x:row>
    <x:row r="55" s="202" customFormat="1" ht="88" customHeight="1">
      <x:c r="A55" s="214" t="inlineStr">
        <x:is>
          <x:t xml:space="preserve">Roster addition approved</x:t>
        </x:is>
      </x:c>
      <x:c r="B55" s="214" t="inlineStr">
        <x:is>
          <x:t xml:space="preserve">Deferred candidate The Boy Jesus in the Temple</x:t>
        </x:is>
      </x:c>
      <x:c r="C55" s="214" t="n"/>
      <x:c r="D55" s="214" t="inlineStr">
        <x:is>
          <x:t xml:space="preserve">Restore / new event</x:t>
        </x:is>
      </x:c>
      <x:c r="E55" s="214" t="inlineStr">
        <x:is>
          <x:t xml:space="preserve">Approved by user to fill one v10 slot; composition and emotion recorded.</x:t>
        </x:is>
      </x:c>
      <x:c r="F55" s="214" t="inlineStr">
        <x:is>
          <x:t xml:space="preserve">Roster locked only. Rarity/artwork remain open; component scoring deferred.</x:t>
        </x:is>
      </x:c>
      <x:c r="G55" s="214" t="n"/>
      <x:c r="H55" s="214" t="inlineStr">
        <x:is>
          <x:t xml:space="preserve">BE-123 The Boy Jesus in the Temple</x:t>
        </x:is>
      </x:c>
    </x:row>
    <x:row r="56" s="202" customFormat="1" ht="88" customHeight="1">
      <x:c r="A56" s="214" t="inlineStr">
        <x:is>
          <x:t xml:space="preserve">Roster addition approved</x:t>
        </x:is>
      </x:c>
      <x:c r="B56" s="214" t="inlineStr">
        <x:is>
          <x:t xml:space="preserve">New event identity from Jeremiah 38:1–13</x:t>
        </x:is>
      </x:c>
      <x:c r="C56" s="214" t="n"/>
      <x:c r="D56" s="214" t="inlineStr">
        <x:is>
          <x:t xml:space="preserve">Restore / new event</x:t>
        </x:is>
      </x:c>
      <x:c r="E56" s="214" t="inlineStr">
        <x:is>
          <x:t xml:space="preserve">Approved by user to fill one v10 slot; composition and emotion recorded.</x:t>
        </x:is>
      </x:c>
      <x:c r="F56" s="214" t="inlineStr">
        <x:is>
          <x:t xml:space="preserve">Roster locked only. Rarity/artwork remain open; component scoring deferred.</x:t>
        </x:is>
      </x:c>
      <x:c r="G56" s="214" t="n"/>
      <x:c r="H56" s="214" t="inlineStr">
        <x:is>
          <x:t xml:space="preserve">BE-124 Jeremiah's Rescue from the Cistern</x:t>
        </x:is>
      </x:c>
    </x:row>
    <x:row r="57" s="202" customFormat="1" ht="108" customHeight="1">
      <x:c r="A57" t="inlineStr">
        <x:is>
          <x:t xml:space="preserve">Scope deferral</x:t>
        </x:is>
      </x:c>
      <x:c r="B57" t="inlineStr">
        <x:is>
          <x:t xml:space="preserve">PDV-037 Daniel's Vision of Four Beasts and the Ancient of Days</x:t>
        </x:is>
      </x:c>
      <x:c r="D57" t="inlineStr">
        <x:is>
          <x:t xml:space="preserve">Archive only; no merge</x:t>
        </x:is>
      </x:c>
      <x:c r="E57" t="inlineStr">
        <x:is>
          <x:t xml:space="preserve">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t>
        </x:is>
      </x:c>
      <x:c r="F57" t="inlineStr">
        <x:is>
          <x:t xml:space="preserve">v12: six vacancies opened in total. Preserve prior content/scoring in archive; replacement remains unselected.</x:t>
        </x:is>
      </x:c>
    </x:row>
    <x:row r="58" s="202" customFormat="1" ht="108" customHeight="1">
      <x:c r="A58" t="inlineStr">
        <x:is>
          <x:t xml:space="preserve">Scope deferral</x:t>
        </x:is>
      </x:c>
      <x:c r="B58" t="inlineStr">
        <x:is>
          <x:t xml:space="preserve">PDV-039 Isaiah's Temple Vision</x:t>
        </x:is>
      </x:c>
      <x:c r="D58" t="inlineStr">
        <x:is>
          <x:t xml:space="preserve">Archive only; no merge</x:t>
        </x:is>
      </x:c>
      <x:c r="E58" t="inlineStr">
        <x:is>
          <x:t xml:space="preserve">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t>
        </x:is>
      </x:c>
      <x:c r="F58" t="inlineStr">
        <x:is>
          <x:t xml:space="preserve">v12: six vacancies opened in total. Preserve prior content/scoring in archive; replacement remains unselected.</x:t>
        </x:is>
      </x:c>
    </x:row>
    <x:row r="59" s="202" customFormat="1" ht="108" customHeight="1">
      <x:c r="A59" t="inlineStr">
        <x:is>
          <x:t xml:space="preserve">Scope deferral</x:t>
        </x:is>
      </x:c>
      <x:c r="B59" t="inlineStr">
        <x:is>
          <x:t xml:space="preserve">PDV-040 Ezekiel's Throne-Chariot Vision</x:t>
        </x:is>
      </x:c>
      <x:c r="D59" t="inlineStr">
        <x:is>
          <x:t xml:space="preserve">Archive only; no merge</x:t>
        </x:is>
      </x:c>
      <x:c r="E59" t="inlineStr">
        <x:is>
          <x:t xml:space="preserve">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t>
        </x:is>
      </x:c>
      <x:c r="F59" t="inlineStr">
        <x:is>
          <x:t xml:space="preserve">v12: six vacancies opened in total. Preserve prior content/scoring in archive; replacement remains unselected.</x:t>
        </x:is>
      </x:c>
    </x:row>
    <x:row r="60" s="202" customFormat="1" ht="108" customHeight="1">
      <x:c r="A60" t="inlineStr">
        <x:is>
          <x:t xml:space="preserve">Scope deferral</x:t>
        </x:is>
      </x:c>
      <x:c r="B60" t="inlineStr">
        <x:is>
          <x:t xml:space="preserve">PDV-046 Golden Lampstand and Two Olive Trees</x:t>
        </x:is>
      </x:c>
      <x:c r="D60" t="inlineStr">
        <x:is>
          <x:t xml:space="preserve">Archive only; no merge</x:t>
        </x:is>
      </x:c>
      <x:c r="E60" t="inlineStr">
        <x:is>
          <x:t xml:space="preserve">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t>
        </x:is>
      </x:c>
      <x:c r="F60" t="inlineStr">
        <x:is>
          <x:t xml:space="preserve">v12: six vacancies opened in total. Preserve prior content/scoring in archive; replacement remains unselected.</x:t>
        </x:is>
      </x:c>
    </x:row>
    <x:row r="61" s="202" customFormat="1" ht="108" customHeight="1">
      <x:c r="A61" t="inlineStr">
        <x:is>
          <x:t xml:space="preserve">Scope deferral</x:t>
        </x:is>
      </x:c>
      <x:c r="B61" t="inlineStr">
        <x:is>
          <x:t xml:space="preserve">PDV-047 Zechariah's Flying Scroll</x:t>
        </x:is>
      </x:c>
      <x:c r="D61" t="inlineStr">
        <x:is>
          <x:t xml:space="preserve">Archive only; no merge</x:t>
        </x:is>
      </x:c>
      <x:c r="E61" t="inlineStr">
        <x:is>
          <x:t xml:space="preserve">v12: removed from the initial collection at the user's request. Earlier vision deferrals were mistakenly left pending. Hold this prophetic vision until a deliberate visual and educational treatment avoids misrepresenting God, symbolic imagery or the nature of the vision. Not a rejection of the biblical passage; future inclusion requires a separate scope/art decision.</x:t>
        </x:is>
      </x:c>
      <x:c r="F61" t="inlineStr">
        <x:is>
          <x:t xml:space="preserve">v12: six vacancies opened in total. Preserve prior content/scoring in archive; replacement remains unselected.</x:t>
        </x:is>
      </x:c>
    </x:row>
    <x:row r="62" s="202" customFormat="1" ht="108" customHeight="1">
      <x:c r="A62" t="inlineStr">
        <x:is>
          <x:t xml:space="preserve">Scope deferral</x:t>
        </x:is>
      </x:c>
      <x:c r="B62" t="inlineStr">
        <x:is>
          <x:t xml:space="preserve">TP-035 Healing Prayer with Expectation of Divine Healing</x:t>
        </x:is>
      </x:c>
      <x:c r="D62" t="inlineStr">
        <x:is>
          <x:t xml:space="preserve">Archive only; no merge</x:t>
        </x:is>
      </x:c>
      <x:c r="E62" t="inlineStr">
        <x:is>
          <x:t xml:space="preserve">v12: removed from the active initial collection at the user's explicit request. Retained for archive/provenance only; no doctrinal judgment, merge destination or future inclusion is inferred.</x:t>
        </x:is>
      </x:c>
      <x:c r="F62" t="inlineStr">
        <x:is>
          <x:t xml:space="preserve">v12: six vacancies opened in total. Preserve prior content/scoring in archive; replacement remains unselected.</x:t>
        </x:is>
      </x:c>
    </x:row>
    <x:row r="63" s="202" customFormat="1" ht="38.25" customHeight="1">
      <x:c r="A63" t="inlineStr">
        <x:is>
          <x:t xml:space="preserve">Scope deferral</x:t>
        </x:is>
      </x:c>
      <x:c r="B63" t="inlineStr">
        <x:is>
          <x:t xml:space="preserve">PDV-044 Zechariah's Horsemen Among the Myrtle Trees</x:t>
        </x:is>
      </x:c>
      <x:c r="D63" t="inlineStr">
        <x:is>
          <x:t xml:space="preserve">Archive only; no merge</x:t>
        </x:is>
      </x:c>
      <x:c r="E63" t="inlineStr">
        <x:is>
          <x:t xml:space="preserve">v13: explicitly deferred from the initial collection at the user's request because there is not yet a sufficiently clear, trustworthy visual treatment of this specific vision. Do not let the artwork misrepresent its meaning or suggest an ordinary historical scene. Retain for possible future prophetic-visions expansion; future scope, composition and rarity require a fresh decision.</x:t>
        </x:is>
      </x:c>
      <x:c r="F63" t="inlineStr">
        <x:is>
          <x:t xml:space="preserve">v13: one additional vacancy; seven total. No replacement or rarity promotion selected.</x:t>
        </x:is>
      </x:c>
    </x:row>
    <x:row r="64" s="202" customFormat="1" ht="76" customHeight="1">
      <x:c r="A64" t="str">
        <x:v>Approved swap</x:v>
      </x:c>
      <x:c r="B64" t="str">
        <x:v>BI-034 Queen of Sheba's Gifts</x:v>
      </x:c>
      <x:c r="C64" t="str">
        <x:v>BP-012 Solomon</x:v>
      </x:c>
      <x:c r="D64" t="str">
        <x:v>Merge + promote</x:v>
      </x:c>
      <x:c r="E64" t="str">
        <x:v>Gift details preserved with Solomon; the unrelated freed slot promotes the temple-veil tearing event.</x:v>
      </x:c>
      <x:c r="F64" t="str">
        <x:v>v15: deferred BE-255 promoted as BE-127. Rare remains provisional; no promotion approved.</x:v>
      </x:c>
      <x:c r="G64" t="str">
        <x:v>BP-012 Solomon</x:v>
      </x:c>
      <x:c r="H64" t="str">
        <x:v>BE-127 The Temple Veil Is Torn</x:v>
      </x:c>
    </x:row>
    <x:row r="65" s="202" customFormat="1" ht="38.25" customHeight="1"/>
    <x:row r="66" s="202" customFormat="1" ht="38.25" customHeight="1"/>
    <x:row r="67" s="202" customFormat="1" ht="38.25" customHeight="1"/>
    <x:row r="68" s="202" customFormat="1" ht="38.25" customHeight="1"/>
    <x:row r="69" s="202" customFormat="1" ht="38.25" customHeight="1"/>
    <x:row r="70" s="202" customFormat="1" ht="38.25" customHeight="1"/>
    <x:row r="71" s="202" customFormat="1" ht="38.25" customHeight="1"/>
    <x:row r="72" s="202" customFormat="1" ht="38.25" customHeight="1"/>
    <x:row r="73" s="202" customFormat="1" ht="38.25" customHeight="1"/>
    <x:row r="74" s="202" customFormat="1" ht="38.25" customHeight="1"/>
    <x:row r="75" s="202" customFormat="1" ht="38.25" customHeight="1"/>
    <x:row r="76" s="202" customFormat="1" ht="38.25" customHeight="1"/>
    <x:row r="77" s="202" customFormat="1" ht="38.25" customHeight="1"/>
    <x:row r="78" s="202" customFormat="1" ht="38.25" customHeight="1"/>
    <x:row r="79" s="202" customFormat="1" ht="38.25" customHeight="1"/>
    <x:row r="80" s="202" customFormat="1" ht="38.25" customHeight="1"/>
    <x:row r="81" s="202" customFormat="1" ht="38.25" customHeight="1"/>
    <x:row r="82" s="202" customFormat="1" ht="38.25" customHeight="1"/>
    <x:row r="83" s="202" customFormat="1" ht="38.25" customHeight="1"/>
    <x:row r="84" s="202" customFormat="1" ht="38.25" customHeight="1"/>
    <x:row r="85" s="202" customFormat="1" ht="38.25" customHeight="1"/>
    <x:row r="86" s="202" customFormat="1" ht="38.25" customHeight="1"/>
    <x:row r="87" s="202" customFormat="1" ht="38.25" customHeight="1"/>
    <x:row r="88" s="202" customFormat="1" ht="38.25" customHeight="1"/>
    <x:row r="89" s="202" customFormat="1" ht="38.25" customHeight="1"/>
    <x:row r="90" s="202" customFormat="1" ht="38.25" customHeight="1"/>
    <x:row r="91" s="202" customFormat="1" ht="38.25" customHeight="1"/>
    <x:row r="92" s="202" customFormat="1" ht="38.25" customHeight="1"/>
    <x:row r="93" s="202" customFormat="1" ht="38.25" customHeight="1"/>
    <x:row r="94" s="202" customFormat="1" ht="38.25" customHeight="1"/>
    <x:row r="95" s="202" customFormat="1" ht="38.25" customHeight="1"/>
    <x:row r="96" s="202" customFormat="1" ht="38.25" customHeight="1"/>
    <x:row r="97" s="202" customFormat="1" ht="38.25" customHeight="1"/>
    <x:row r="98" s="202" customFormat="1" ht="38.25" customHeight="1"/>
    <x:row r="99" s="202" customFormat="1" ht="38.25" customHeight="1"/>
    <x:row r="100" s="202" customFormat="1" ht="38.25" customHeight="1"/>
    <x:row r="101" s="202" customFormat="1" ht="38.25" customHeight="1"/>
    <x:row r="102" s="202" customFormat="1" ht="38.25" customHeight="1"/>
    <x:row r="103" s="202" customFormat="1" ht="38.25" customHeight="1"/>
    <x:row r="104" s="202" customFormat="1" ht="38.25" customHeight="1"/>
    <x:row r="105" s="202" customFormat="1" ht="38.25" customHeight="1"/>
    <x:row r="106" s="202" customFormat="1" ht="38.25" customHeight="1"/>
    <x:row r="107" s="202" customFormat="1" ht="38.25" customHeight="1"/>
    <x:row r="108" s="202" customFormat="1" ht="38.25" customHeight="1"/>
    <x:row r="109" s="202" customFormat="1" ht="38.25" customHeight="1"/>
    <x:row r="110" s="202" customFormat="1" ht="38.25" customHeight="1"/>
    <x:row r="111" s="202" customFormat="1" ht="38.25" customHeight="1"/>
    <x:row r="112" s="202" customFormat="1" ht="38.25" customHeight="1"/>
    <x:row r="113" s="202" customFormat="1" ht="38.25" customHeight="1"/>
    <x:row r="114" s="202" customFormat="1" ht="38.25" customHeight="1"/>
    <x:row r="115" s="202" customFormat="1" ht="38.25" customHeight="1"/>
    <x:row r="116" s="202" customFormat="1" ht="38.25" customHeight="1"/>
    <x:row r="117" s="202" customFormat="1" ht="38.25" customHeight="1"/>
    <x:row r="118" s="202" customFormat="1" ht="38.25" customHeight="1"/>
  </x:sheetData>
  <x:mergeCells>
    <x:mergeCell ref="A1:F1"/>
  </x:mergeCells>
  <x:pageMargins left="0.7" right="0.7" top="0.75" bottom="0.75" header="0.3" footer="0.3"/>
  <x:tableParts count="1">
    <x:tablePart xmlns:r="http://schemas.openxmlformats.org/officeDocument/2006/relationships" r:id="R661dc97b231f41d4"/>
  </x:tableParts>
</x:worksheet>
</file>

<file path=xl/worksheets/sheet7.xml><?xml version="1.0" encoding="utf-8"?>
<x:worksheet xmlns:x="http://schemas.openxmlformats.org/spreadsheetml/2006/main">
  <x:sheetFormatPr baseColWidth="8" defaultRowHeight="14.25"/>
  <x:cols>
    <x:col min="1" max="1" width="9" style="202" customWidth="1"/>
    <x:col min="2" max="2" width="24" style="202" customWidth="1"/>
    <x:col min="3" max="3" width="12" style="202" customWidth="1"/>
    <x:col min="4" max="4" width="42" style="202" customWidth="1"/>
    <x:col min="5" max="5" width="24" style="202" customWidth="1"/>
    <x:col min="6" max="6" width="15" style="202" customWidth="1"/>
    <x:col min="7" max="7" width="20" style="202" customWidth="1"/>
    <x:col min="8" max="11" width="18" style="202" customWidth="1"/>
    <x:col min="9" max="9" width="18" style="202" customWidth="1"/>
    <x:col min="10" max="10" width="18" style="202" customWidth="1"/>
    <x:col min="11" max="11" width="18" style="202" customWidth="1"/>
    <x:col min="12" max="12" width="20" style="202" customWidth="1"/>
    <x:col min="13" max="13" width="20" style="202" customWidth="1"/>
    <x:col min="14" max="14" width="24" style="202" customWidth="1"/>
    <x:col min="15" max="15" width="18" style="202" customWidth="1"/>
    <x:col min="16" max="16" width="30" style="202" customWidth="1"/>
    <x:col min="17" max="17" width="80" style="202" customWidth="1"/>
    <x:col min="18" max="18" width="22" style="202" customWidth="1"/>
    <x:col min="19" max="19" width="22" style="202" customWidth="1"/>
  </x:cols>
  <x:sheetData>
    <x:row r="1" s="202" customFormat="1" ht="30" customHeight="1">
      <x:c r="A1" s="143" t="inlineStr">
        <x:is>
          <x:t xml:space="preserve">SANCTIFICATION TCG — GLOBAL RARITY CALIBRATION</x:t>
        </x:is>
      </x:c>
    </x:row>
    <x:row r="3" s="202" customFormat="1" ht="38.25" customHeight="1">
      <x:c r="A3" s="46" t="inlineStr">
        <x:is>
          <x:t xml:space="preserve">Scoring Component</x:t>
        </x:is>
      </x:c>
      <x:c r="B3" s="46" t="inlineStr">
        <x:is>
          <x:t xml:space="preserve">Weight</x:t>
        </x:is>
      </x:c>
      <x:c r="D3" s="46" t="inlineStr">
        <x:is>
          <x:t xml:space="preserve">Proposed Rarity</x:t>
        </x:is>
      </x:c>
      <x:c r="E3" s="46" t="inlineStr">
        <x:is>
          <x:t xml:space="preserve">Minimum Impact Score</x:t>
        </x:is>
      </x:c>
      <x:c r="G3" s="46" t="inlineStr">
        <x:is>
          <x:t xml:space="preserve">Approved Final Rarity</x:t>
        </x:is>
      </x:c>
      <x:c r="H3" s="46" t="inlineStr">
        <x:is>
          <x:t xml:space="preserve">Cards</x:t>
        </x:is>
      </x:c>
      <x:c r="I3" s="46" t="inlineStr">
        <x:is>
          <x:t xml:space="preserve">Share</x:t>
        </x:is>
      </x:c>
      <x:c r="K3" s="122" t="inlineStr">
        <x:is>
          <x:t xml:space="preserve">Scored Proposal</x:t>
        </x:is>
      </x:c>
      <x:c r="L3" s="122" t="inlineStr">
        <x:is>
          <x:t xml:space="preserve">Cards</x:t>
        </x:is>
      </x:c>
      <x:c r="M3" s="122" t="inlineStr">
        <x:is>
          <x:t xml:space="preserve">Share of active</x:t>
        </x:is>
      </x:c>
    </x:row>
    <x:row r="4">
      <x:c r="A4" s="231" t="inlineStr">
        <x:is>
          <x:t xml:space="preserve">Significance / Recognition</x:t>
        </x:is>
      </x:c>
      <x:c r="B4" s="238" t="n">
        <x:v>0.4</x:v>
      </x:c>
      <x:c r="D4" s="231" t="inlineStr">
        <x:is>
          <x:t xml:space="preserve">Legendary</x:t>
        </x:is>
      </x:c>
      <x:c r="E4" s="239" t="n">
        <x:v>89</x:v>
      </x:c>
      <x:c r="G4" s="231" t="inlineStr">
        <x:is>
          <x:t xml:space="preserve">Legendary</x:t>
        </x:is>
      </x:c>
      <x:c r="H4" s="231" t="n">
        <x:f>COUNTIF('Final Card Catalog'!$J$4:$J$503,G4)</x:f>
        <x:v>18</x:v>
      </x:c>
      <x:c r="I4" s="233" t="n">
        <x:f>H4/$H$9</x:f>
        <x:v>0.036</x:v>
      </x:c>
      <x:c r="K4" s="205" t="inlineStr">
        <x:is>
          <x:t xml:space="preserve">Legendary</x:t>
        </x:is>
      </x:c>
      <x:c r="L4" s="205" t="n">
        <x:f>COUNTIF($M$14:$M$509,K4)</x:f>
        <x:v>14</x:v>
      </x:c>
      <x:c r="M4" s="266" t="n">
        <x:f>L4/$H$9</x:f>
        <x:v>0.028</x:v>
      </x:c>
    </x:row>
    <x:row r="5">
      <x:c r="A5" s="231" t="inlineStr">
        <x:is>
          <x:t xml:space="preserve">Artwork Potential</x:t>
        </x:is>
      </x:c>
      <x:c r="B5" s="238" t="n">
        <x:v>0.3</x:v>
      </x:c>
      <x:c r="D5" s="231" t="inlineStr">
        <x:is>
          <x:t xml:space="preserve">Extraordinary</x:t>
        </x:is>
      </x:c>
      <x:c r="E5" s="239" t="n">
        <x:v>83</x:v>
      </x:c>
      <x:c r="G5" s="231" t="inlineStr">
        <x:is>
          <x:t xml:space="preserve">Extraordinary</x:t>
        </x:is>
      </x:c>
      <x:c r="H5" s="231" t="n">
        <x:f>COUNTIF('Final Card Catalog'!$J$4:$J$503,G5)</x:f>
        <x:v>58</x:v>
      </x:c>
      <x:c r="I5" s="233" t="n">
        <x:f>H5/$H$9</x:f>
        <x:v>0.116</x:v>
      </x:c>
      <x:c r="K5" s="205" t="inlineStr">
        <x:is>
          <x:t xml:space="preserve">Extraordinary</x:t>
        </x:is>
      </x:c>
      <x:c r="L5" s="205" t="n">
        <x:f>COUNTIF($M$14:$M$509,K5)</x:f>
        <x:v>59</x:v>
      </x:c>
      <x:c r="M5" s="266" t="n">
        <x:f>L5/$H$9</x:f>
        <x:v>0.118</x:v>
      </x:c>
    </x:row>
    <x:row r="6">
      <x:c r="A6" s="231" t="inlineStr">
        <x:is>
          <x:t xml:space="preserve">Narrative / Emotional Impact</x:t>
        </x:is>
      </x:c>
      <x:c r="B6" s="238" t="n">
        <x:v>0.2</x:v>
      </x:c>
      <x:c r="D6" s="231" t="inlineStr">
        <x:is>
          <x:t xml:space="preserve">Rare</x:t>
        </x:is>
      </x:c>
      <x:c r="E6" s="239" t="n">
        <x:v>77</x:v>
      </x:c>
      <x:c r="G6" s="231" t="inlineStr">
        <x:is>
          <x:t xml:space="preserve">Rare</x:t>
        </x:is>
      </x:c>
      <x:c r="H6" s="231" t="n">
        <x:f>COUNTIF('Final Card Catalog'!$J$4:$J$503,G6)</x:f>
        <x:v>135</x:v>
      </x:c>
      <x:c r="I6" s="233" t="n">
        <x:f>H6/$H$9</x:f>
        <x:v>0.27</x:v>
      </x:c>
      <x:c r="K6" s="205" t="inlineStr">
        <x:is>
          <x:t xml:space="preserve">Rare</x:t>
        </x:is>
      </x:c>
      <x:c r="L6" s="205" t="n">
        <x:f>COUNTIF($M$14:$M$509,K6)</x:f>
        <x:v>120</x:v>
      </x:c>
      <x:c r="M6" s="266" t="n">
        <x:f>L6/$H$9</x:f>
        <x:v>0.24</x:v>
      </x:c>
    </x:row>
    <x:row r="7">
      <x:c r="A7" s="231" t="inlineStr">
        <x:is>
          <x:t xml:space="preserve">Collectible Uniqueness</x:t>
        </x:is>
      </x:c>
      <x:c r="B7" s="238" t="n">
        <x:v>0.1</x:v>
      </x:c>
      <x:c r="D7" s="231" t="inlineStr">
        <x:is>
          <x:t xml:space="preserve">Uncommon</x:t>
        </x:is>
      </x:c>
      <x:c r="E7" s="239" t="n">
        <x:v>67</x:v>
      </x:c>
      <x:c r="G7" s="231" t="inlineStr">
        <x:is>
          <x:t xml:space="preserve">Uncommon</x:t>
        </x:is>
      </x:c>
      <x:c r="H7" s="231" t="n">
        <x:f>COUNTIF('Final Card Catalog'!$J$4:$J$503,G7)</x:f>
        <x:v>135</x:v>
      </x:c>
      <x:c r="I7" s="233" t="n">
        <x:f>H7/$H$9</x:f>
        <x:v>0.27</x:v>
      </x:c>
      <x:c r="K7" s="205" t="inlineStr">
        <x:is>
          <x:t xml:space="preserve">Uncommon</x:t>
        </x:is>
      </x:c>
      <x:c r="L7" s="205" t="n">
        <x:f>COUNTIF($M$14:$M$509,K7)</x:f>
        <x:v>127</x:v>
      </x:c>
      <x:c r="M7" s="266" t="n">
        <x:f>L7/$H$9</x:f>
        <x:v>0.254</x:v>
      </x:c>
    </x:row>
    <x:row r="8">
      <x:c r="A8" s="205" t="inlineStr">
        <x:is>
          <x:t xml:space="preserve">Weight total</x:t>
        </x:is>
      </x:c>
      <x:c r="B8" s="267" t="n">
        <x:f>SUM(B4:B7)</x:f>
        <x:v>0.9999999999999999</x:v>
      </x:c>
      <x:c r="D8" s="231" t="inlineStr">
        <x:is>
          <x:t xml:space="preserve">Common</x:t>
        </x:is>
      </x:c>
      <x:c r="E8" s="239" t="n">
        <x:v>0</x:v>
      </x:c>
      <x:c r="G8" s="231" t="inlineStr">
        <x:is>
          <x:t xml:space="preserve">Common</x:t>
        </x:is>
      </x:c>
      <x:c r="H8" s="231" t="n">
        <x:f>COUNTIF('Final Card Catalog'!$J$4:$J$503,G8)</x:f>
        <x:v>154</x:v>
      </x:c>
      <x:c r="I8" s="233" t="n">
        <x:f>H8/$H$9</x:f>
        <x:v>0.308</x:v>
      </x:c>
      <x:c r="K8" s="205" t="inlineStr">
        <x:is>
          <x:t xml:space="preserve">Common</x:t>
        </x:is>
      </x:c>
      <x:c r="L8" s="205" t="n">
        <x:f>COUNTIF($M$14:$M$509,K8)</x:f>
        <x:v>168</x:v>
      </x:c>
      <x:c r="M8" s="266" t="n">
        <x:f>L8/$H$9</x:f>
        <x:v>0.336</x:v>
      </x:c>
    </x:row>
    <x:row r="9">
      <x:c r="A9" s="205" t="inlineStr">
        <x:is>
          <x:t xml:space="preserve">Component maximum</x:t>
        </x:is>
      </x:c>
      <x:c r="B9" s="268" t="n">
        <x:v>10</x:v>
      </x:c>
      <x:c r="G9" s="50" t="inlineStr">
        <x:is>
          <x:t xml:space="preserve">Total active</x:t>
        </x:is>
      </x:c>
      <x:c r="H9" s="50" t="n">
        <x:f>COUNTA('Final Card Catalog'!$A$4:$A$503)</x:f>
        <x:v>500</x:v>
      </x:c>
      <x:c r="I9" s="262" t="n">
        <x:f>SUM(I4:I8)</x:f>
        <x:v>1</x:v>
      </x:c>
      <x:c r="K9" s="205" t="inlineStr">
        <x:is>
          <x:t xml:space="preserve">Needs scoring</x:t>
        </x:is>
      </x:c>
      <x:c r="L9" s="205" t="n">
        <x:f>COUNTIF($S$14:$S$513,"Needs scoring")</x:f>
        <x:v>12</x:v>
      </x:c>
      <x:c r="M9" s="205" t="n"/>
    </x:row>
    <x:row r="10" s="202" customFormat="1" ht="46" customHeight="1">
      <x:c r="A10" s="240" t="str">
        <x:v>v20: Final Rarity is the approved v19 baseline. Historical component inputs and score proposals are preserved, not used to reverse editorial decisions. 'Approved tier / legacy differs' is diagnostic; 'Needs scoring' means missing legacy inputs, not missing tier approval. Five completed-card locks remain intact.</x:v>
      </x:c>
      <x:c r="B10" s="235" t="n"/>
      <x:c r="C10" s="235" t="n"/>
      <x:c r="D10" s="235" t="n"/>
      <x:c r="E10" s="235" t="n"/>
      <x:c r="F10" s="235" t="n"/>
      <x:c r="G10" s="235" t="n"/>
      <x:c r="H10" s="235" t="n"/>
      <x:c r="I10" s="236" t="n"/>
    </x:row>
    <x:row r="11">
      <x:c r="A11" s="205" t="inlineStr">
        <x:is>
          <x:t xml:space="preserve">Impact maximum</x:t>
        </x:is>
      </x:c>
      <x:c r="B11" s="268" t="n">
        <x:v>100</x:v>
      </x:c>
      <x:c r="K11" s="205" t="str">
        <x:v>Approved / legacy differs</x:v>
      </x:c>
      <x:c r="L11" s="205" t="n">
        <x:f>COUNTIF($S$14:$S$513,"Approved tier / legacy differs")</x:f>
        <x:v>68</x:v>
      </x:c>
    </x:row>
    <x:row r="13" s="202" customFormat="1" ht="38" customHeight="1">
      <x:c r="A13" s="115" t="inlineStr">
        <x:is>
          <x:t xml:space="preserve">Rank</x:t>
        </x:is>
      </x:c>
      <x:c r="B13" s="115" t="inlineStr">
        <x:is>
          <x:t xml:space="preserve">Category</x:t>
        </x:is>
      </x:c>
      <x:c r="C13" s="115" t="inlineStr">
        <x:is>
          <x:t xml:space="preserve">ID</x:t>
        </x:is>
      </x:c>
      <x:c r="D13" s="115" t="inlineStr">
        <x:is>
          <x:t xml:space="preserve">Name</x:t>
        </x:is>
      </x:c>
      <x:c r="E13" s="115" t="inlineStr">
        <x:is>
          <x:t xml:space="preserve">Subject Type</x:t>
        </x:is>
      </x:c>
      <x:c r="F13" s="115" t="inlineStr">
        <x:is>
          <x:t xml:space="preserve">Importance Score</x:t>
        </x:is>
      </x:c>
      <x:c r="G13" s="115" t="inlineStr">
        <x:is>
          <x:t xml:space="preserve">Legacy Candidate Rarity</x:t>
        </x:is>
      </x:c>
      <x:c r="H13" s="115" t="inlineStr">
        <x:is>
          <x:t xml:space="preserve">Significance / Recognition</x:t>
        </x:is>
      </x:c>
      <x:c r="I13" s="115" t="inlineStr">
        <x:is>
          <x:t xml:space="preserve">Artwork Potential</x:t>
        </x:is>
      </x:c>
      <x:c r="J13" s="115" t="inlineStr">
        <x:is>
          <x:t xml:space="preserve">Narrative / Emotional Impact</x:t>
        </x:is>
      </x:c>
      <x:c r="K13" s="115" t="inlineStr">
        <x:is>
          <x:t xml:space="preserve">Collectible Uniqueness</x:t>
        </x:is>
      </x:c>
      <x:c r="L13" s="115" t="inlineStr">
        <x:is>
          <x:t xml:space="preserve">Collectible Impact Score</x:t>
        </x:is>
      </x:c>
      <x:c r="M13" s="115" t="inlineStr">
        <x:is>
          <x:t xml:space="preserve">Proposed Global Rarity</x:t>
        </x:is>
      </x:c>
      <x:c r="N13" s="115" t="inlineStr">
        <x:is>
          <x:t xml:space="preserve">Legacy → Current Proposal</x:t>
        </x:is>
      </x:c>
      <x:c r="O13" s="115" t="inlineStr">
        <x:is>
          <x:t xml:space="preserve">Art Collision Risk</x:t>
        </x:is>
      </x:c>
      <x:c r="P13" s="115" t="inlineStr">
        <x:is>
          <x:t xml:space="preserve">Art Family</x:t>
        </x:is>
      </x:c>
      <x:c r="Q13" s="115" t="inlineStr">
        <x:is>
          <x:t xml:space="preserve">Original Scoring Rationale / Notes</x:t>
        </x:is>
      </x:c>
      <x:c r="R13" s="122" t="inlineStr">
        <x:is>
          <x:t xml:space="preserve">Approved Final Rarity</x:t>
        </x:is>
      </x:c>
      <x:c r="S13" s="122" t="inlineStr">
        <x:is>
          <x:t xml:space="preserve">Review Status</x:t>
        </x:is>
      </x:c>
    </x:row>
    <x:row r="14" s="202" customFormat="1" ht="25.5" customHeight="1">
      <x:c r="A14" s="261" t="n">
        <x:f>IF(L14="","",COUNTIF($L$14:$L$513,"&gt;"&amp;L14)+COUNTIF($L$14:L14,L14))</x:f>
        <x:v>1</x:v>
      </x:c>
      <x:c r="B14" s="231" t="str">
        <x:f>IFERROR(LEFT(IFERROR(INDEX('Final Card Catalog'!$D$4:$D$503,MATCH($C14,'Final Card Catalog'!$A$4:$A$503,0)),"Missing ID"),FIND(" — ",IFERROR(INDEX('Final Card Catalog'!$D$4:$D$503,MATCH($C14,'Final Card Catalog'!$A$4:$A$503,0)),"Missing ID"))-1),"Missing set")</x:f>
        <x:v>Biblical Events</x:v>
      </x:c>
      <x:c r="C14" s="231" t="inlineStr">
        <x:is>
          <x:t xml:space="preserve">BE-063</x:t>
        </x:is>
      </x:c>
      <x:c r="D14" s="231" t="str">
        <x:f>IFERROR(INDEX('Final Card Catalog'!$B$4:$B$503,MATCH($C14,'Final Card Catalog'!$A$4:$A$503,0)),"Missing ID")</x:f>
        <x:v>The Crucifixion</x:v>
      </x:c>
      <x:c r="E14" s="231" t="str">
        <x:f>IFERROR(INDEX('Final Card Catalog'!$E$4:$E$503,MATCH($C14,'Final Card Catalog'!$A$4:$A$503,0)),"Missing ID")</x:f>
        <x:v>Event</x:v>
      </x:c>
      <x:c r="F14" s="261" t="n">
        <x:f>IFERROR(INDEX('Final Card Catalog'!$G$4:$G$503,MATCH($C14,'Final Card Catalog'!$A$4:$A$503,0)),"Missing ID")</x:f>
        <x:v>5</x:v>
      </x:c>
      <x:c r="G14" s="231" t="inlineStr">
        <x:is>
          <x:t xml:space="preserve">Legendary</x:t>
        </x:is>
      </x:c>
      <x:c r="H14" s="260" t="n">
        <x:v>10</x:v>
      </x:c>
      <x:c r="I14" s="260" t="n">
        <x:v>9.9</x:v>
      </x:c>
      <x:c r="J14" s="260" t="n">
        <x:v>9</x:v>
      </x:c>
      <x:c r="K14" s="260" t="n">
        <x:v>7.5</x:v>
      </x:c>
      <x:c r="L14" s="239" t="n">
        <x:f>IF(COUNT(H14:K14)&lt;COUNT($B$4:$B$7),"",ROUND(($B$11/$B$9)*(H14*$B$4+I14*$B$5+J14*$B$6+K14*$B$7),1))</x:f>
        <x:v>95.2</x:v>
      </x:c>
      <x:c r="M14" s="231" t="str">
        <x:f>IF(L14="","",IF(L14&gt;=$E$4,$D$4,IF(L14&gt;=$E$5,$D$5,IF(L14&gt;=$E$6,$D$6,IF(L14&gt;=$E$7,$D$7,$D$8)))))</x:f>
        <x:v>Legendary</x:v>
      </x:c>
      <x:c r="N14" s="231" t="str">
        <x:f>IF(M14="","Pending scoring",G14&amp;" → "&amp;M14)</x:f>
        <x:v>Legendary → Legendary</x:v>
      </x:c>
      <x:c r="O14" s="231" t="inlineStr">
        <x:is>
          <x:t xml:space="preserve">Low</x:t>
        </x:is>
      </x:c>
      <x:c r="P14" s="231" t="inlineStr">
        <x:is>
          <x:t xml:space="preserve">Biblical narrative scene</x:t>
        </x:is>
      </x:c>
      <x:c r="Q14" s="231" t="inlineStr">
        <x:is>
          <x:t xml:space="preserve">Flagship subject: exceptional recognition and artwork potential. Scores: significance 10.0, artwork 9.9, narrative 9.0, uniqueness 7.5; weighted impact 95.2 → Legendary.</x:t>
        </x:is>
      </x:c>
      <x:c r="R14" s="214" t="str">
        <x:f>IFERROR(INDEX('Final Card Catalog'!$J$4:$J$503,MATCH($C14,'Final Card Catalog'!$A$4:$A$503,0)),"Missing ID")</x:f>
        <x:v>Legendary</x:v>
      </x:c>
      <x:c r="S14" s="214" t="str">
        <x:f>IF(IFERROR(INDEX('Final Card Catalog'!$S$4:$S$503,MATCH($C14,'Final Card Catalog'!$A$4:$A$503,0)),"Missing ID")="Locked - complete","Locked - complete",IF(COUNTIF('Final Card Catalog'!$A$4:$A$503,C14)&lt;&gt;1,"ID mismatch",IF(COUNT(H14:K14)&lt;COUNT($B$4:$B$7),"Needs scoring",IF(M14=R14,"Aligned","Approved tier / legacy differs"))))</x:f>
        <x:v>Aligned</x:v>
      </x:c>
    </x:row>
    <x:row r="15" s="202" customFormat="1" ht="25.5" customHeight="1">
      <x:c r="A15" s="261" t="n">
        <x:f>IF(L15="","",COUNTIF($L$14:$L$513,"&gt;"&amp;L15)+COUNTIF($L$14:L15,L15))</x:f>
        <x:v>2</x:v>
      </x:c>
      <x:c r="B15" s="231" t="str">
        <x:f>IFERROR(LEFT(IFERROR(INDEX('Final Card Catalog'!$D$4:$D$503,MATCH($C15,'Final Card Catalog'!$A$4:$A$503,0)),"Missing ID"),FIND(" — ",IFERROR(INDEX('Final Card Catalog'!$D$4:$D$503,MATCH($C15,'Final Card Catalog'!$A$4:$A$503,0)),"Missing ID"))-1),"Missing set")</x:f>
        <x:v>Biblical People</x:v>
      </x:c>
      <x:c r="C15" s="231" t="inlineStr">
        <x:is>
          <x:t xml:space="preserve">BP-001</x:t>
        </x:is>
      </x:c>
      <x:c r="D15" s="231" t="str">
        <x:f>IFERROR(INDEX('Final Card Catalog'!$B$4:$B$503,MATCH($C15,'Final Card Catalog'!$A$4:$A$503,0)),"Missing ID")</x:f>
        <x:v>Moses</x:v>
      </x:c>
      <x:c r="E15" s="231" t="str">
        <x:f>IFERROR(INDEX('Final Card Catalog'!$E$4:$E$503,MATCH($C15,'Final Card Catalog'!$A$4:$A$503,0)),"Missing ID")</x:f>
        <x:v>Person</x:v>
      </x:c>
      <x:c r="F15" s="261" t="n">
        <x:f>IFERROR(INDEX('Final Card Catalog'!$G$4:$G$503,MATCH($C15,'Final Card Catalog'!$A$4:$A$503,0)),"Missing ID")</x:f>
        <x:v>5</x:v>
      </x:c>
      <x:c r="G15" s="231" t="inlineStr">
        <x:is>
          <x:t xml:space="preserve">Legendary</x:t>
        </x:is>
      </x:c>
      <x:c r="H15" s="260" t="n">
        <x:v>10</x:v>
      </x:c>
      <x:c r="I15" s="260" t="n">
        <x:v>9.6</x:v>
      </x:c>
      <x:c r="J15" s="260" t="n">
        <x:v>8.800000000000001</x:v>
      </x:c>
      <x:c r="K15" s="260" t="n">
        <x:v>8.5</x:v>
      </x:c>
      <x:c r="L15" s="239" t="n">
        <x:f>IF(COUNT(H15:K15)&lt;COUNT($B$4:$B$7),"",ROUND(($B$11/$B$9)*(H15*$B$4+I15*$B$5+J15*$B$6+K15*$B$7),1))</x:f>
        <x:v>94.9</x:v>
      </x:c>
      <x:c r="M15" s="231" t="str">
        <x:f>IF(L15="","",IF(L15&gt;=$E$4,$D$4,IF(L15&gt;=$E$5,$D$5,IF(L15&gt;=$E$6,$D$6,IF(L15&gt;=$E$7,$D$7,$D$8)))))</x:f>
        <x:v>Legendary</x:v>
      </x:c>
      <x:c r="N15" s="231" t="str">
        <x:f>IF(M15="","Pending scoring",G15&amp;" → "&amp;M15)</x:f>
        <x:v>Legendary → Legendary</x:v>
      </x:c>
      <x:c r="O15" s="231" t="inlineStr">
        <x:is>
          <x:t xml:space="preserve">Medium</x:t>
        </x:is>
      </x:c>
      <x:c r="P15" s="231" t="inlineStr">
        <x:is>
          <x:t xml:space="preserve">Biblical character / group</x:t>
        </x:is>
      </x:c>
      <x:c r="Q15" s="231" t="inlineStr">
        <x:is>
          <x:t xml:space="preserve">Flagship subject: exceptional recognition and artwork potential. Scores: significance 10.0, artwork 9.6, narrative 8.8, uniqueness 8.5; weighted impact 94.9 → Legendary.</x:t>
        </x:is>
      </x:c>
      <x:c r="R15" s="214" t="str">
        <x:f>IFERROR(INDEX('Final Card Catalog'!$J$4:$J$503,MATCH($C15,'Final Card Catalog'!$A$4:$A$503,0)),"Missing ID")</x:f>
        <x:v>Legendary</x:v>
      </x:c>
      <x:c r="S15" s="214" t="str">
        <x:f>IF(IFERROR(INDEX('Final Card Catalog'!$S$4:$S$503,MATCH($C15,'Final Card Catalog'!$A$4:$A$503,0)),"Missing ID")="Locked - complete","Locked - complete",IF(COUNTIF('Final Card Catalog'!$A$4:$A$503,C15)&lt;&gt;1,"ID mismatch",IF(COUNT(H15:K15)&lt;COUNT($B$4:$B$7),"Needs scoring",IF(M15=R15,"Aligned","Approved tier / legacy differs"))))</x:f>
        <x:v>Aligned</x:v>
      </x:c>
    </x:row>
    <x:row r="16" s="202" customFormat="1" ht="25.5" customHeight="1">
      <x:c r="A16" s="261" t="n">
        <x:f>IF(L16="","",COUNTIF($L$14:$L$513,"&gt;"&amp;L16)+COUNTIF($L$14:L16,L16))</x:f>
        <x:v>3</x:v>
      </x:c>
      <x:c r="B16" s="231" t="str">
        <x:f>IFERROR(LEFT(IFERROR(INDEX('Final Card Catalog'!$D$4:$D$503,MATCH($C16,'Final Card Catalog'!$A$4:$A$503,0)),"Missing ID"),FIND(" — ",IFERROR(INDEX('Final Card Catalog'!$D$4:$D$503,MATCH($C16,'Final Card Catalog'!$A$4:$A$503,0)),"Missing ID"))-1),"Missing set")</x:f>
        <x:v>Parables, Dreams &amp; Visions</x:v>
      </x:c>
      <x:c r="C16" s="231" t="inlineStr">
        <x:is>
          <x:t xml:space="preserve">PDV-052</x:t>
        </x:is>
      </x:c>
      <x:c r="D16" s="231" t="str">
        <x:f>IFERROR(INDEX('Final Card Catalog'!$B$4:$B$503,MATCH($C16,'Final Card Catalog'!$A$4:$A$503,0)),"Missing ID")</x:f>
        <x:v>The Four Horsemen of the Apocalypse</x:v>
      </x:c>
      <x:c r="E16" s="231" t="str">
        <x:f>IFERROR(INDEX('Final Card Catalog'!$E$4:$E$503,MATCH($C16,'Final Card Catalog'!$A$4:$A$503,0)),"Missing ID")</x:f>
        <x:v>Apocalyptic Vision</x:v>
      </x:c>
      <x:c r="F16" s="261" t="n">
        <x:f>IFERROR(INDEX('Final Card Catalog'!$G$4:$G$503,MATCH($C16,'Final Card Catalog'!$A$4:$A$503,0)),"Missing ID")</x:f>
        <x:v>5</x:v>
      </x:c>
      <x:c r="G16" s="231" t="inlineStr">
        <x:is>
          <x:t xml:space="preserve">Legendary</x:t>
        </x:is>
      </x:c>
      <x:c r="H16" s="260" t="n">
        <x:v>9.4</x:v>
      </x:c>
      <x:c r="I16" s="260" t="n">
        <x:v>10</x:v>
      </x:c>
      <x:c r="J16" s="260" t="n">
        <x:v>8.9</x:v>
      </x:c>
      <x:c r="K16" s="260" t="n">
        <x:v>9.199999999999999</x:v>
      </x:c>
      <x:c r="L16" s="239" t="n">
        <x:f>IF(COUNT(H16:K16)&lt;COUNT($B$4:$B$7),"",ROUND(($B$11/$B$9)*(H16*$B$4+I16*$B$5+J16*$B$6+K16*$B$7),1))</x:f>
        <x:v>94.6</x:v>
      </x:c>
      <x:c r="M16" s="231" t="str">
        <x:f>IF(L16="","",IF(L16&gt;=$E$4,$D$4,IF(L16&gt;=$E$5,$D$5,IF(L16&gt;=$E$6,$D$6,IF(L16&gt;=$E$7,$D$7,$D$8)))))</x:f>
        <x:v>Legendary</x:v>
      </x:c>
      <x:c r="N16" s="231" t="str">
        <x:f>IF(M16="","Pending scoring",G16&amp;" → "&amp;M16)</x:f>
        <x:v>Legendary → Legendary</x:v>
      </x:c>
      <x:c r="O16" s="231" t="inlineStr">
        <x:is>
          <x:t xml:space="preserve">Low</x:t>
        </x:is>
      </x:c>
      <x:c r="P16" s="231" t="inlineStr">
        <x:is>
          <x:t xml:space="preserve">Dream / vision</x:t>
        </x:is>
      </x:c>
      <x:c r="Q16" s="231" t="inlineStr">
        <x:is>
          <x:t xml:space="preserve">Flagship subject: exceptional recognition and artwork potential. Scores: significance 9.4, artwork 10.0, narrative 8.9, uniqueness 9.2; weighted impact 94.6 → Legendary.</x:t>
        </x:is>
      </x:c>
      <x:c r="R16" s="214" t="str">
        <x:f>IFERROR(INDEX('Final Card Catalog'!$J$4:$J$503,MATCH($C16,'Final Card Catalog'!$A$4:$A$503,0)),"Missing ID")</x:f>
        <x:v>Legendary</x:v>
      </x:c>
      <x:c r="S16" s="214" t="str">
        <x:f>IF(IFERROR(INDEX('Final Card Catalog'!$S$4:$S$503,MATCH($C16,'Final Card Catalog'!$A$4:$A$503,0)),"Missing ID")="Locked - complete","Locked - complete",IF(COUNTIF('Final Card Catalog'!$A$4:$A$503,C16)&lt;&gt;1,"ID mismatch",IF(COUNT(H16:K16)&lt;COUNT($B$4:$B$7),"Needs scoring",IF(M16=R16,"Aligned","Approved tier / legacy differs"))))</x:f>
        <x:v>Aligned</x:v>
      </x:c>
    </x:row>
    <x:row r="17" s="202" customFormat="1" ht="25.5" customHeight="1">
      <x:c r="A17" s="261" t="n">
        <x:f>IF(L17="","",COUNTIF($L$14:$L$513,"&gt;"&amp;L17)+COUNTIF($L$14:L17,L17))</x:f>
        <x:v>4</x:v>
      </x:c>
      <x:c r="B17" s="231" t="str">
        <x:f>IFERROR(LEFT(IFERROR(INDEX('Final Card Catalog'!$D$4:$D$503,MATCH($C17,'Final Card Catalog'!$A$4:$A$503,0)),"Missing ID"),FIND(" — ",IFERROR(INDEX('Final Card Catalog'!$D$4:$D$503,MATCH($C17,'Final Card Catalog'!$A$4:$A$503,0)),"Missing ID"))-1),"Missing set")</x:f>
        <x:v>Biblical Events</x:v>
      </x:c>
      <x:c r="C17" s="231" t="inlineStr">
        <x:is>
          <x:t xml:space="preserve">BE-065</x:t>
        </x:is>
      </x:c>
      <x:c r="D17" s="231" t="str">
        <x:f>IFERROR(INDEX('Final Card Catalog'!$B$4:$B$503,MATCH($C17,'Final Card Catalog'!$A$4:$A$503,0)),"Missing ID")</x:f>
        <x:v>The Resurrection</x:v>
      </x:c>
      <x:c r="E17" s="231" t="str">
        <x:f>IFERROR(INDEX('Final Card Catalog'!$E$4:$E$503,MATCH($C17,'Final Card Catalog'!$A$4:$A$503,0)),"Missing ID")</x:f>
        <x:v>Event</x:v>
      </x:c>
      <x:c r="F17" s="261" t="n">
        <x:f>IFERROR(INDEX('Final Card Catalog'!$G$4:$G$503,MATCH($C17,'Final Card Catalog'!$A$4:$A$503,0)),"Missing ID")</x:f>
        <x:v>5</x:v>
      </x:c>
      <x:c r="G17" s="231" t="inlineStr">
        <x:is>
          <x:t xml:space="preserve">Legendary</x:t>
        </x:is>
      </x:c>
      <x:c r="H17" s="260" t="n">
        <x:v>10</x:v>
      </x:c>
      <x:c r="I17" s="260" t="n">
        <x:v>9.9</x:v>
      </x:c>
      <x:c r="J17" s="260" t="n">
        <x:v>8.4</x:v>
      </x:c>
      <x:c r="K17" s="260" t="n">
        <x:v>7.5</x:v>
      </x:c>
      <x:c r="L17" s="239" t="n">
        <x:f>IF(COUNT(H17:K17)&lt;COUNT($B$4:$B$7),"",ROUND(($B$11/$B$9)*(H17*$B$4+I17*$B$5+J17*$B$6+K17*$B$7),1))</x:f>
        <x:v>94</x:v>
      </x:c>
      <x:c r="M17" s="231" t="str">
        <x:f>IF(L17="","",IF(L17&gt;=$E$4,$D$4,IF(L17&gt;=$E$5,$D$5,IF(L17&gt;=$E$6,$D$6,IF(L17&gt;=$E$7,$D$7,$D$8)))))</x:f>
        <x:v>Legendary</x:v>
      </x:c>
      <x:c r="N17" s="231" t="str">
        <x:f>IF(M17="","Pending scoring",G17&amp;" → "&amp;M17)</x:f>
        <x:v>Legendary → Legendary</x:v>
      </x:c>
      <x:c r="O17" s="231" t="inlineStr">
        <x:is>
          <x:t xml:space="preserve">Low</x:t>
        </x:is>
      </x:c>
      <x:c r="P17" s="231" t="inlineStr">
        <x:is>
          <x:t xml:space="preserve">Biblical narrative scene</x:t>
        </x:is>
      </x:c>
      <x:c r="Q17" s="231" t="inlineStr">
        <x:is>
          <x:t xml:space="preserve">Flagship subject: exceptional recognition and artwork potential. Scores: significance 10.0, artwork 9.9, narrative 8.4, uniqueness 7.5; weighted impact 94.0 → Legendary.</x:t>
        </x:is>
      </x:c>
      <x:c r="R17" s="214" t="str">
        <x:f>IFERROR(INDEX('Final Card Catalog'!$J$4:$J$503,MATCH($C17,'Final Card Catalog'!$A$4:$A$503,0)),"Missing ID")</x:f>
        <x:v>Legendary</x:v>
      </x:c>
      <x:c r="S17" s="214" t="str">
        <x:f>IF(IFERROR(INDEX('Final Card Catalog'!$S$4:$S$503,MATCH($C17,'Final Card Catalog'!$A$4:$A$503,0)),"Missing ID")="Locked - complete","Locked - complete",IF(COUNTIF('Final Card Catalog'!$A$4:$A$503,C17)&lt;&gt;1,"ID mismatch",IF(COUNT(H17:K17)&lt;COUNT($B$4:$B$7),"Needs scoring",IF(M17=R17,"Aligned","Approved tier / legacy differs"))))</x:f>
        <x:v>Aligned</x:v>
      </x:c>
    </x:row>
    <x:row r="18" s="202" customFormat="1" ht="25.5" customHeight="1">
      <x:c r="A18" s="261" t="n">
        <x:f>IF(L18="","",COUNTIF($L$14:$L$513,"&gt;"&amp;L18)+COUNTIF($L$14:L18,L18))</x:f>
        <x:v>5</x:v>
      </x:c>
      <x:c r="B18" s="231" t="str">
        <x:f>IFERROR(LEFT(IFERROR(INDEX('Final Card Catalog'!$D$4:$D$503,MATCH($C18,'Final Card Catalog'!$A$4:$A$503,0)),"Missing ID"),FIND(" — ",IFERROR(INDEX('Final Card Catalog'!$D$4:$D$503,MATCH($C18,'Final Card Catalog'!$A$4:$A$503,0)),"Missing ID"))-1),"Missing set")</x:f>
        <x:v>Biblical People</x:v>
      </x:c>
      <x:c r="C18" s="231" t="inlineStr">
        <x:is>
          <x:t xml:space="preserve">BP-007</x:t>
        </x:is>
      </x:c>
      <x:c r="D18" s="231" t="str">
        <x:f>IFERROR(INDEX('Final Card Catalog'!$B$4:$B$503,MATCH($C18,'Final Card Catalog'!$A$4:$A$503,0)),"Missing ID")</x:f>
        <x:v>Adam and Eve</x:v>
      </x:c>
      <x:c r="E18" s="231" t="str">
        <x:f>IFERROR(INDEX('Final Card Catalog'!$E$4:$E$503,MATCH($C18,'Final Card Catalog'!$A$4:$A$503,0)),"Missing ID")</x:f>
        <x:v>People Pair</x:v>
      </x:c>
      <x:c r="F18" s="261" t="n">
        <x:f>IFERROR(INDEX('Final Card Catalog'!$G$4:$G$503,MATCH($C18,'Final Card Catalog'!$A$4:$A$503,0)),"Missing ID")</x:f>
        <x:v>5</x:v>
      </x:c>
      <x:c r="G18" s="231" t="inlineStr">
        <x:is>
          <x:t xml:space="preserve">Rare</x:t>
        </x:is>
      </x:c>
      <x:c r="H18" s="260" t="n">
        <x:v>9.300000000000001</x:v>
      </x:c>
      <x:c r="I18" s="260" t="n">
        <x:v>9.5</x:v>
      </x:c>
      <x:c r="J18" s="260" t="n">
        <x:v>8.5</x:v>
      </x:c>
      <x:c r="K18" s="260" t="n">
        <x:v>9</x:v>
      </x:c>
      <x:c r="L18" s="239" t="n">
        <x:f>IF(COUNT(H18:K18)&lt;COUNT($B$4:$B$7),"",ROUND(($B$11/$B$9)*(H18*$B$4+I18*$B$5+J18*$B$6+K18*$B$7),1))</x:f>
        <x:v>91.7</x:v>
      </x:c>
      <x:c r="M18" s="231" t="str">
        <x:f>IF(L18="","",IF(L18&gt;=$E$4,$D$4,IF(L18&gt;=$E$5,$D$5,IF(L18&gt;=$E$6,$D$6,IF(L18&gt;=$E$7,$D$7,$D$8)))))</x:f>
        <x:v>Legendary</x:v>
      </x:c>
      <x:c r="N18" s="231" t="str">
        <x:f>IF(M18="","Pending scoring",G18&amp;" → "&amp;M18)</x:f>
        <x:v>Rare → Legendary</x:v>
      </x:c>
      <x:c r="O18" s="231" t="inlineStr">
        <x:is>
          <x:t xml:space="preserve">Medium</x:t>
        </x:is>
      </x:c>
      <x:c r="P18" s="231" t="inlineStr">
        <x:is>
          <x:t xml:space="preserve">Biblical character / group</x:t>
        </x:is>
      </x:c>
      <x:c r="Q18" s="231" t="inlineStr">
        <x:is>
          <x:t xml:space="preserve">Flagship subject: exceptional recognition and artwork potential. Scores: significance 9.3, artwork 9.5, narrative 8.5, uniqueness 9.0; weighted impact 91.7 → Legendary.</x:t>
        </x:is>
      </x:c>
      <x:c r="R18" s="214" t="str">
        <x:f>IFERROR(INDEX('Final Card Catalog'!$J$4:$J$503,MATCH($C18,'Final Card Catalog'!$A$4:$A$503,0)),"Missing ID")</x:f>
        <x:v>Legendary</x:v>
      </x:c>
      <x:c r="S18" s="214" t="str">
        <x:f>IF(IFERROR(INDEX('Final Card Catalog'!$S$4:$S$503,MATCH($C18,'Final Card Catalog'!$A$4:$A$503,0)),"Missing ID")="Locked - complete","Locked - complete",IF(COUNTIF('Final Card Catalog'!$A$4:$A$503,C18)&lt;&gt;1,"ID mismatch",IF(COUNT(H18:K18)&lt;COUNT($B$4:$B$7),"Needs scoring",IF(M18=R18,"Aligned","Approved tier / legacy differs"))))</x:f>
        <x:v>Aligned</x:v>
      </x:c>
    </x:row>
    <x:row r="19" s="202" customFormat="1" ht="25.5" customHeight="1">
      <x:c r="A19" s="261" t="n">
        <x:f>IF(L19="","",COUNTIF($L$14:$L$513,"&gt;"&amp;L19)+COUNTIF($L$14:L19,L19))</x:f>
        <x:v>6</x:v>
      </x:c>
      <x:c r="B19" s="231" t="str">
        <x:f>IFERROR(LEFT(IFERROR(INDEX('Final Card Catalog'!$D$4:$D$503,MATCH($C19,'Final Card Catalog'!$A$4:$A$503,0)),"Missing ID"),FIND(" — ",IFERROR(INDEX('Final Card Catalog'!$D$4:$D$503,MATCH($C19,'Final Card Catalog'!$A$4:$A$503,0)),"Missing ID"))-1),"Missing set")</x:f>
        <x:v>Biblical People</x:v>
      </x:c>
      <x:c r="C19" s="231" t="inlineStr">
        <x:is>
          <x:t xml:space="preserve">BP-002</x:t>
        </x:is>
      </x:c>
      <x:c r="D19" s="231" t="str">
        <x:f>IFERROR(INDEX('Final Card Catalog'!$B$4:$B$503,MATCH($C19,'Final Card Catalog'!$A$4:$A$503,0)),"Missing ID")</x:f>
        <x:v>David</x:v>
      </x:c>
      <x:c r="E19" s="231" t="str">
        <x:f>IFERROR(INDEX('Final Card Catalog'!$E$4:$E$503,MATCH($C19,'Final Card Catalog'!$A$4:$A$503,0)),"Missing ID")</x:f>
        <x:v>Person</x:v>
      </x:c>
      <x:c r="F19" s="261" t="n">
        <x:f>IFERROR(INDEX('Final Card Catalog'!$G$4:$G$503,MATCH($C19,'Final Card Catalog'!$A$4:$A$503,0)),"Missing ID")</x:f>
        <x:v>5</x:v>
      </x:c>
      <x:c r="G19" s="231" t="inlineStr">
        <x:is>
          <x:t xml:space="preserve">Legendary</x:t>
        </x:is>
      </x:c>
      <x:c r="H19" s="260" t="n">
        <x:v>9.800000000000001</x:v>
      </x:c>
      <x:c r="I19" s="260" t="n">
        <x:v>9.199999999999999</x:v>
      </x:c>
      <x:c r="J19" s="260" t="n">
        <x:v>8.300000000000001</x:v>
      </x:c>
      <x:c r="K19" s="260" t="n">
        <x:v>8</x:v>
      </x:c>
      <x:c r="L19" s="239" t="n">
        <x:f>IF(COUNT(H19:K19)&lt;COUNT($B$4:$B$7),"",ROUND(($B$11/$B$9)*(H19*$B$4+I19*$B$5+J19*$B$6+K19*$B$7),1))</x:f>
        <x:v>91.4</x:v>
      </x:c>
      <x:c r="M19" s="231" t="str">
        <x:f>IF(L19="","",IF(L19&gt;=$E$4,$D$4,IF(L19&gt;=$E$5,$D$5,IF(L19&gt;=$E$6,$D$6,IF(L19&gt;=$E$7,$D$7,$D$8)))))</x:f>
        <x:v>Legendary</x:v>
      </x:c>
      <x:c r="N19" s="231" t="str">
        <x:f>IF(M19="","Pending scoring",G19&amp;" → "&amp;M19)</x:f>
        <x:v>Legendary → Legendary</x:v>
      </x:c>
      <x:c r="O19" s="231" t="inlineStr">
        <x:is>
          <x:t xml:space="preserve">Medium</x:t>
        </x:is>
      </x:c>
      <x:c r="P19" s="231" t="inlineStr">
        <x:is>
          <x:t xml:space="preserve">Biblical character / group</x:t>
        </x:is>
      </x:c>
      <x:c r="Q19" s="231" t="inlineStr">
        <x:is>
          <x:t xml:space="preserve">Flagship subject: exceptional recognition and artwork potential. Scores: significance 9.8, artwork 9.2, narrative 8.3, uniqueness 8.0; weighted impact 91.4 → Legendary.</x:t>
        </x:is>
      </x:c>
      <x:c r="R19" s="214" t="str">
        <x:f>IFERROR(INDEX('Final Card Catalog'!$J$4:$J$503,MATCH($C19,'Final Card Catalog'!$A$4:$A$503,0)),"Missing ID")</x:f>
        <x:v>Legendary</x:v>
      </x:c>
      <x:c r="S19" s="214" t="str">
        <x:f>IF(IFERROR(INDEX('Final Card Catalog'!$S$4:$S$503,MATCH($C19,'Final Card Catalog'!$A$4:$A$503,0)),"Missing ID")="Locked - complete","Locked - complete",IF(COUNTIF('Final Card Catalog'!$A$4:$A$503,C19)&lt;&gt;1,"ID mismatch",IF(COUNT(H19:K19)&lt;COUNT($B$4:$B$7),"Needs scoring",IF(M19=R19,"Aligned","Approved tier / legacy differs"))))</x:f>
        <x:v>Locked - complete</x:v>
      </x:c>
    </x:row>
    <x:row r="20" s="202" customFormat="1" ht="25.5" customHeight="1">
      <x:c r="A20" s="261" t="n">
        <x:f>IF(L20="","",COUNTIF($L$14:$L$513,"&gt;"&amp;L20)+COUNTIF($L$14:L20,L20))</x:f>
        <x:v>7</x:v>
      </x:c>
      <x:c r="B20" s="231" t="str">
        <x:f>IFERROR(LEFT(IFERROR(INDEX('Final Card Catalog'!$D$4:$D$503,MATCH($C20,'Final Card Catalog'!$A$4:$A$503,0)),"Missing ID"),FIND(" — ",IFERROR(INDEX('Final Card Catalog'!$D$4:$D$503,MATCH($C20,'Final Card Catalog'!$A$4:$A$503,0)),"Missing ID"))-1),"Missing set")</x:f>
        <x:v>Biblical Events</x:v>
      </x:c>
      <x:c r="C20" s="231" t="inlineStr">
        <x:is>
          <x:t xml:space="preserve">BE-014</x:t>
        </x:is>
      </x:c>
      <x:c r="D20" s="231" t="str">
        <x:f>IFERROR(INDEX('Final Card Catalog'!$B$4:$B$503,MATCH($C20,'Final Card Catalog'!$A$4:$A$503,0)),"Missing ID")</x:f>
        <x:v>Crossing of the Red Sea</x:v>
      </x:c>
      <x:c r="E20" s="231" t="str">
        <x:f>IFERROR(INDEX('Final Card Catalog'!$E$4:$E$503,MATCH($C20,'Final Card Catalog'!$A$4:$A$503,0)),"Missing ID")</x:f>
        <x:v>Event</x:v>
      </x:c>
      <x:c r="F20" s="261" t="n">
        <x:f>IFERROR(INDEX('Final Card Catalog'!$G$4:$G$503,MATCH($C20,'Final Card Catalog'!$A$4:$A$503,0)),"Missing ID")</x:f>
        <x:v>5</x:v>
      </x:c>
      <x:c r="G20" s="231" t="inlineStr">
        <x:is>
          <x:t xml:space="preserve">Legendary</x:t>
        </x:is>
      </x:c>
      <x:c r="H20" s="260" t="n">
        <x:v>9.800000000000001</x:v>
      </x:c>
      <x:c r="I20" s="260" t="n">
        <x:v>9.9</x:v>
      </x:c>
      <x:c r="J20" s="260" t="n">
        <x:v>7</x:v>
      </x:c>
      <x:c r="K20" s="260" t="n">
        <x:v>8.199999999999999</x:v>
      </x:c>
      <x:c r="L20" s="239" t="n">
        <x:f>IF(COUNT(H20:K20)&lt;COUNT($B$4:$B$7),"",ROUND(($B$11/$B$9)*(H20*$B$4+I20*$B$5+J20*$B$6+K20*$B$7),1))</x:f>
        <x:v>91.1</x:v>
      </x:c>
      <x:c r="M20" s="231" t="str">
        <x:f>IF(L20="","",IF(L20&gt;=$E$4,$D$4,IF(L20&gt;=$E$5,$D$5,IF(L20&gt;=$E$6,$D$6,IF(L20&gt;=$E$7,$D$7,$D$8)))))</x:f>
        <x:v>Legendary</x:v>
      </x:c>
      <x:c r="N20" s="231" t="str">
        <x:f>IF(M20="","Pending scoring",G20&amp;" → "&amp;M20)</x:f>
        <x:v>Legendary → Legendary</x:v>
      </x:c>
      <x:c r="O20" s="231" t="inlineStr">
        <x:is>
          <x:t xml:space="preserve">Low</x:t>
        </x:is>
      </x:c>
      <x:c r="P20" s="231" t="inlineStr">
        <x:is>
          <x:t xml:space="preserve">Biblical narrative scene</x:t>
        </x:is>
      </x:c>
      <x:c r="Q20" s="231" t="inlineStr">
        <x:is>
          <x:t xml:space="preserve">Flagship subject: exceptional recognition and artwork potential. Scores: significance 9.8, artwork 9.9, narrative 7.0, uniqueness 8.2; weighted impact 91.1 → Legendary.</x:t>
        </x:is>
      </x:c>
      <x:c r="R20" s="214" t="str">
        <x:f>IFERROR(INDEX('Final Card Catalog'!$J$4:$J$503,MATCH($C20,'Final Card Catalog'!$A$4:$A$503,0)),"Missing ID")</x:f>
        <x:v>Legendary</x:v>
      </x:c>
      <x:c r="S20" s="214" t="str">
        <x:f>IF(IFERROR(INDEX('Final Card Catalog'!$S$4:$S$503,MATCH($C20,'Final Card Catalog'!$A$4:$A$503,0)),"Missing ID")="Locked - complete","Locked - complete",IF(COUNTIF('Final Card Catalog'!$A$4:$A$503,C20)&lt;&gt;1,"ID mismatch",IF(COUNT(H20:K20)&lt;COUNT($B$4:$B$7),"Needs scoring",IF(M20=R20,"Aligned","Approved tier / legacy differs"))))</x:f>
        <x:v>Aligned</x:v>
      </x:c>
    </x:row>
    <x:row r="21" s="202" customFormat="1" ht="25.5" customHeight="1">
      <x:c r="A21" s="261" t="n">
        <x:f>IF(L21="","",COUNTIF($L$14:$L$513,"&gt;"&amp;L21)+COUNTIF($L$14:L21,L21))</x:f>
        <x:v>8</x:v>
      </x:c>
      <x:c r="B21" s="231" t="str">
        <x:f>IFERROR(LEFT(IFERROR(INDEX('Final Card Catalog'!$D$4:$D$503,MATCH($C21,'Final Card Catalog'!$A$4:$A$503,0)),"Missing ID"),FIND(" — ",IFERROR(INDEX('Final Card Catalog'!$D$4:$D$503,MATCH($C21,'Final Card Catalog'!$A$4:$A$503,0)),"Missing ID"))-1),"Missing set")</x:f>
        <x:v>Parables, Dreams &amp; Visions</x:v>
      </x:c>
      <x:c r="C21" s="231" t="inlineStr">
        <x:is>
          <x:t xml:space="preserve">PDV-009</x:t>
        </x:is>
      </x:c>
      <x:c r="D21" s="231" t="str">
        <x:f>IFERROR(INDEX('Final Card Catalog'!$B$4:$B$503,MATCH($C21,'Final Card Catalog'!$A$4:$A$503,0)),"Missing ID")</x:f>
        <x:v>Parable of the Prodigal Son</x:v>
      </x:c>
      <x:c r="E21" s="231" t="str">
        <x:f>IFERROR(INDEX('Final Card Catalog'!$E$4:$E$503,MATCH($C21,'Final Card Catalog'!$A$4:$A$503,0)),"Missing ID")</x:f>
        <x:v>Parable</x:v>
      </x:c>
      <x:c r="F21" s="261" t="n">
        <x:f>IFERROR(INDEX('Final Card Catalog'!$G$4:$G$503,MATCH($C21,'Final Card Catalog'!$A$4:$A$503,0)),"Missing ID")</x:f>
        <x:v>5</x:v>
      </x:c>
      <x:c r="G21" s="231" t="inlineStr">
        <x:is>
          <x:t xml:space="preserve">Legendary</x:t>
        </x:is>
      </x:c>
      <x:c r="H21" s="260" t="n">
        <x:v>9.5</x:v>
      </x:c>
      <x:c r="I21" s="260" t="n">
        <x:v>10</x:v>
      </x:c>
      <x:c r="J21" s="260" t="n">
        <x:v>7.3</x:v>
      </x:c>
      <x:c r="K21" s="260" t="n">
        <x:v>8.5</x:v>
      </x:c>
      <x:c r="L21" s="239" t="n">
        <x:f>IF(COUNT(H21:K21)&lt;COUNT($B$4:$B$7),"",ROUND(($B$11/$B$9)*(H21*$B$4+I21*$B$5+J21*$B$6+K21*$B$7),1))</x:f>
        <x:v>91.1</x:v>
      </x:c>
      <x:c r="M21" s="231" t="str">
        <x:f>IF(L21="","",IF(L21&gt;=$E$4,$D$4,IF(L21&gt;=$E$5,$D$5,IF(L21&gt;=$E$6,$D$6,IF(L21&gt;=$E$7,$D$7,$D$8)))))</x:f>
        <x:v>Legendary</x:v>
      </x:c>
      <x:c r="N21" s="231" t="str">
        <x:f>IF(M21="","Pending scoring",G21&amp;" → "&amp;M21)</x:f>
        <x:v>Legendary → Legendary</x:v>
      </x:c>
      <x:c r="O21" s="231" t="inlineStr">
        <x:is>
          <x:t xml:space="preserve">Low</x:t>
        </x:is>
      </x:c>
      <x:c r="P21" s="231" t="inlineStr">
        <x:is>
          <x:t xml:space="preserve">Parable scene</x:t>
        </x:is>
      </x:c>
      <x:c r="Q21" s="231" t="inlineStr">
        <x:is>
          <x:t xml:space="preserve">Flagship subject: exceptional recognition and artwork potential. Scores: significance 9.5, artwork 10.0, narrative 7.3, uniqueness 8.5; weighted impact 91.1 → Legendary.</x:t>
        </x:is>
      </x:c>
      <x:c r="R21" s="214" t="str">
        <x:f>IFERROR(INDEX('Final Card Catalog'!$J$4:$J$503,MATCH($C21,'Final Card Catalog'!$A$4:$A$503,0)),"Missing ID")</x:f>
        <x:v>Legendary</x:v>
      </x:c>
      <x:c r="S21" s="214" t="str">
        <x:f>IF(IFERROR(INDEX('Final Card Catalog'!$S$4:$S$503,MATCH($C21,'Final Card Catalog'!$A$4:$A$503,0)),"Missing ID")="Locked - complete","Locked - complete",IF(COUNTIF('Final Card Catalog'!$A$4:$A$503,C21)&lt;&gt;1,"ID mismatch",IF(COUNT(H21:K21)&lt;COUNT($B$4:$B$7),"Needs scoring",IF(M21=R21,"Aligned","Approved tier / legacy differs"))))</x:f>
        <x:v>Aligned</x:v>
      </x:c>
    </x:row>
    <x:row r="22" s="202" customFormat="1" ht="25.5" customHeight="1">
      <x:c r="A22" s="261" t="n">
        <x:f>IF(L22="","",COUNTIF($L$14:$L$513,"&gt;"&amp;L22)+COUNTIF($L$14:L22,L22))</x:f>
        <x:v>9</x:v>
      </x:c>
      <x:c r="B22" s="231" t="str">
        <x:f>IFERROR(LEFT(IFERROR(INDEX('Final Card Catalog'!$D$4:$D$503,MATCH($C22,'Final Card Catalog'!$A$4:$A$503,0)),"Missing ID"),FIND(" — ",IFERROR(INDEX('Final Card Catalog'!$D$4:$D$503,MATCH($C22,'Final Card Catalog'!$A$4:$A$503,0)),"Missing ID"))-1),"Missing set")</x:f>
        <x:v>Biblical Events</x:v>
      </x:c>
      <x:c r="C22" s="231" t="inlineStr">
        <x:is>
          <x:t xml:space="preserve">BE-013</x:t>
        </x:is>
      </x:c>
      <x:c r="D22" s="231" t="str">
        <x:f>IFERROR(INDEX('Final Card Catalog'!$B$4:$B$503,MATCH($C22,'Final Card Catalog'!$A$4:$A$503,0)),"Missing ID")</x:f>
        <x:v>The Exodus</x:v>
      </x:c>
      <x:c r="E22" s="231" t="str">
        <x:f>IFERROR(INDEX('Final Card Catalog'!$E$4:$E$503,MATCH($C22,'Final Card Catalog'!$A$4:$A$503,0)),"Missing ID")</x:f>
        <x:v>Event</x:v>
      </x:c>
      <x:c r="F22" s="261" t="n">
        <x:f>IFERROR(INDEX('Final Card Catalog'!$G$4:$G$503,MATCH($C22,'Final Card Catalog'!$A$4:$A$503,0)),"Missing ID")</x:f>
        <x:v>5</x:v>
      </x:c>
      <x:c r="G22" s="231" t="inlineStr">
        <x:is>
          <x:t xml:space="preserve">Extraordinary</x:t>
        </x:is>
      </x:c>
      <x:c r="H22" s="260" t="n">
        <x:v>10</x:v>
      </x:c>
      <x:c r="I22" s="260" t="n">
        <x:v>9.1</x:v>
      </x:c>
      <x:c r="J22" s="260" t="n">
        <x:v>8.1</x:v>
      </x:c>
      <x:c r="K22" s="260" t="n">
        <x:v>7.5</x:v>
      </x:c>
      <x:c r="L22" s="239" t="n">
        <x:f>IF(COUNT(H22:K22)&lt;COUNT($B$4:$B$7),"",ROUND(($B$11/$B$9)*(H22*$B$4+I22*$B$5+J22*$B$6+K22*$B$7),1))</x:f>
        <x:v>91</x:v>
      </x:c>
      <x:c r="M22" s="231" t="str">
        <x:f>IF(L22="","",IF(L22&gt;=$E$4,$D$4,IF(L22&gt;=$E$5,$D$5,IF(L22&gt;=$E$6,$D$6,IF(L22&gt;=$E$7,$D$7,$D$8)))))</x:f>
        <x:v>Legendary</x:v>
      </x:c>
      <x:c r="N22" s="231" t="str">
        <x:f>IF(M22="","Pending scoring",G22&amp;" → "&amp;M22)</x:f>
        <x:v>Extraordinary → Legendary</x:v>
      </x:c>
      <x:c r="O22" s="231" t="inlineStr">
        <x:is>
          <x:t xml:space="preserve">Low</x:t>
        </x:is>
      </x:c>
      <x:c r="P22" s="231" t="inlineStr">
        <x:is>
          <x:t xml:space="preserve">Biblical narrative scene</x:t>
        </x:is>
      </x:c>
      <x:c r="Q22" s="231" t="str">
        <x:v>Flagship subject: exceptional recognition and artwork potential. Scores: significance 10.0, artwork 9.1, narrative 8.1, uniqueness 7.5; weighted impact 91.0 → Legendary.
v17 editorial decision: Final Rarity Extraordinary approved by user. Original component inputs and formula proposal are retained for later comparison; do not back-solve scores.</x:v>
      </x:c>
      <x:c r="R22" s="214" t="str">
        <x:f>IFERROR(INDEX('Final Card Catalog'!$J$4:$J$503,MATCH($C22,'Final Card Catalog'!$A$4:$A$503,0)),"Missing ID")</x:f>
        <x:v>Extraordinary</x:v>
      </x:c>
      <x:c r="S22" s="214" t="str">
        <x:f>IF(IFERROR(INDEX('Final Card Catalog'!$S$4:$S$503,MATCH($C22,'Final Card Catalog'!$A$4:$A$503,0)),"Missing ID")="Locked - complete","Locked - complete",IF(COUNTIF('Final Card Catalog'!$A$4:$A$503,C22)&lt;&gt;1,"ID mismatch",IF(COUNT(H22:K22)&lt;COUNT($B$4:$B$7),"Needs scoring",IF(M22=R22,"Aligned","Approved tier / legacy differs"))))</x:f>
        <x:v>Approved tier / legacy differs</x:v>
      </x:c>
    </x:row>
    <x:row r="23" s="202" customFormat="1" ht="25.5" customHeight="1">
      <x:c r="A23" s="261" t="n">
        <x:f>IF(L23="","",COUNTIF($L$14:$L$513,"&gt;"&amp;L23)+COUNTIF($L$14:L23,L23))</x:f>
        <x:v>10</x:v>
      </x:c>
      <x:c r="B23" s="231" t="str">
        <x:f>IFERROR(LEFT(IFERROR(INDEX('Final Card Catalog'!$D$4:$D$503,MATCH($C23,'Final Card Catalog'!$A$4:$A$503,0)),"Missing ID"),FIND(" — ",IFERROR(INDEX('Final Card Catalog'!$D$4:$D$503,MATCH($C23,'Final Card Catalog'!$A$4:$A$503,0)),"Missing ID"))-1),"Missing set")</x:f>
        <x:v>Parables, Dreams &amp; Visions</x:v>
      </x:c>
      <x:c r="C23" s="231" t="inlineStr">
        <x:is>
          <x:t xml:space="preserve">PDV-010</x:t>
        </x:is>
      </x:c>
      <x:c r="D23" s="231" t="str">
        <x:f>IFERROR(INDEX('Final Card Catalog'!$B$4:$B$503,MATCH($C23,'Final Card Catalog'!$A$4:$A$503,0)),"Missing ID")</x:f>
        <x:v>Parable of the Good Samaritan</x:v>
      </x:c>
      <x:c r="E23" s="231" t="str">
        <x:f>IFERROR(INDEX('Final Card Catalog'!$E$4:$E$503,MATCH($C23,'Final Card Catalog'!$A$4:$A$503,0)),"Missing ID")</x:f>
        <x:v>Parable</x:v>
      </x:c>
      <x:c r="F23" s="261" t="n">
        <x:f>IFERROR(INDEX('Final Card Catalog'!$G$4:$G$503,MATCH($C23,'Final Card Catalog'!$A$4:$A$503,0)),"Missing ID")</x:f>
        <x:v>5</x:v>
      </x:c>
      <x:c r="G23" s="231" t="inlineStr">
        <x:is>
          <x:t xml:space="preserve">Legendary</x:t>
        </x:is>
      </x:c>
      <x:c r="H23" s="260" t="n">
        <x:v>9.4</x:v>
      </x:c>
      <x:c r="I23" s="260" t="n">
        <x:v>10</x:v>
      </x:c>
      <x:c r="J23" s="260" t="n">
        <x:v>7.3</x:v>
      </x:c>
      <x:c r="K23" s="260" t="n">
        <x:v>8.5</x:v>
      </x:c>
      <x:c r="L23" s="239" t="n">
        <x:f>IF(COUNT(H23:K23)&lt;COUNT($B$4:$B$7),"",ROUND(($B$11/$B$9)*(H23*$B$4+I23*$B$5+J23*$B$6+K23*$B$7),1))</x:f>
        <x:v>90.7</x:v>
      </x:c>
      <x:c r="M23" s="231" t="str">
        <x:f>IF(L23="","",IF(L23&gt;=$E$4,$D$4,IF(L23&gt;=$E$5,$D$5,IF(L23&gt;=$E$6,$D$6,IF(L23&gt;=$E$7,$D$7,$D$8)))))</x:f>
        <x:v>Legendary</x:v>
      </x:c>
      <x:c r="N23" s="231" t="str">
        <x:f>IF(M23="","Pending scoring",G23&amp;" → "&amp;M23)</x:f>
        <x:v>Legendary → Legendary</x:v>
      </x:c>
      <x:c r="O23" s="231" t="inlineStr">
        <x:is>
          <x:t xml:space="preserve">Low</x:t>
        </x:is>
      </x:c>
      <x:c r="P23" s="231" t="inlineStr">
        <x:is>
          <x:t xml:space="preserve">Parable scene</x:t>
        </x:is>
      </x:c>
      <x:c r="Q23" s="231" t="str">
        <x:v>Flagship subject: exceptional recognition and artwork potential. Scores: significance 9.4, artwork 10.0, narrative 7.3, uniqueness 8.5; weighted impact 90.7 → Legendary.
v16: Final Rarity approved as Extraordinary (previously Legendary). Existing numerical inputs are preserved, not adjusted to force agreement. Any Review rarity/Needs scoring status is a scoring diagnostic, not a pending approval for this final tier.</x:v>
      </x:c>
      <x:c r="R23" s="214" t="str">
        <x:f>IFERROR(INDEX('Final Card Catalog'!$J$4:$J$503,MATCH($C23,'Final Card Catalog'!$A$4:$A$503,0)),"Missing ID")</x:f>
        <x:v>Extraordinary</x:v>
      </x:c>
      <x:c r="S23" s="214" t="str">
        <x:f>IF(IFERROR(INDEX('Final Card Catalog'!$S$4:$S$503,MATCH($C23,'Final Card Catalog'!$A$4:$A$503,0)),"Missing ID")="Locked - complete","Locked - complete",IF(COUNTIF('Final Card Catalog'!$A$4:$A$503,C23)&lt;&gt;1,"ID mismatch",IF(COUNT(H23:K23)&lt;COUNT($B$4:$B$7),"Needs scoring",IF(M23=R23,"Aligned","Approved tier / legacy differs"))))</x:f>
        <x:v>Approved tier / legacy differs</x:v>
      </x:c>
    </x:row>
    <x:row r="24" s="202" customFormat="1" ht="25.5" customHeight="1">
      <x:c r="A24" s="261" t="n">
        <x:f>IF(L24="","",COUNTIF($L$14:$L$513,"&gt;"&amp;L24)+COUNTIF($L$14:L24,L24))</x:f>
        <x:v>11</x:v>
      </x:c>
      <x:c r="B24" s="231" t="str">
        <x:f>IFERROR(LEFT(IFERROR(INDEX('Final Card Catalog'!$D$4:$D$503,MATCH($C24,'Final Card Catalog'!$A$4:$A$503,0)),"Missing ID"),FIND(" — ",IFERROR(INDEX('Final Card Catalog'!$D$4:$D$503,MATCH($C24,'Final Card Catalog'!$A$4:$A$503,0)),"Missing ID"))-1),"Missing set")</x:f>
        <x:v>Biblical Events</x:v>
      </x:c>
      <x:c r="C24" s="231" t="inlineStr">
        <x:is>
          <x:t xml:space="preserve">BE-001</x:t>
        </x:is>
      </x:c>
      <x:c r="D24" s="231" t="str">
        <x:f>IFERROR(INDEX('Final Card Catalog'!$B$4:$B$503,MATCH($C24,'Final Card Catalog'!$A$4:$A$503,0)),"Missing ID")</x:f>
        <x:v>Creation</x:v>
      </x:c>
      <x:c r="E24" s="231" t="str">
        <x:f>IFERROR(INDEX('Final Card Catalog'!$E$4:$E$503,MATCH($C24,'Final Card Catalog'!$A$4:$A$503,0)),"Missing ID")</x:f>
        <x:v>Event</x:v>
      </x:c>
      <x:c r="F24" s="261" t="n">
        <x:f>IFERROR(INDEX('Final Card Catalog'!$G$4:$G$503,MATCH($C24,'Final Card Catalog'!$A$4:$A$503,0)),"Missing ID")</x:f>
        <x:v>5</x:v>
      </x:c>
      <x:c r="G24" s="231" t="inlineStr">
        <x:is>
          <x:t xml:space="preserve">Extraordinary</x:t>
        </x:is>
      </x:c>
      <x:c r="H24" s="260" t="n">
        <x:v>10</x:v>
      </x:c>
      <x:c r="I24" s="260" t="n">
        <x:v>9.1</x:v>
      </x:c>
      <x:c r="J24" s="260" t="n">
        <x:v>7.7</x:v>
      </x:c>
      <x:c r="K24" s="260" t="n">
        <x:v>7.5</x:v>
      </x:c>
      <x:c r="L24" s="239" t="n">
        <x:f>IF(COUNT(H24:K24)&lt;COUNT($B$4:$B$7),"",ROUND(($B$11/$B$9)*(H24*$B$4+I24*$B$5+J24*$B$6+K24*$B$7),1))</x:f>
        <x:v>90.2</x:v>
      </x:c>
      <x:c r="M24" s="231" t="str">
        <x:f>IF(L24="","",IF(L24&gt;=$E$4,$D$4,IF(L24&gt;=$E$5,$D$5,IF(L24&gt;=$E$6,$D$6,IF(L24&gt;=$E$7,$D$7,$D$8)))))</x:f>
        <x:v>Legendary</x:v>
      </x:c>
      <x:c r="N24" s="231" t="str">
        <x:f>IF(M24="","Pending scoring",G24&amp;" → "&amp;M24)</x:f>
        <x:v>Extraordinary → Legendary</x:v>
      </x:c>
      <x:c r="O24" s="231" t="inlineStr">
        <x:is>
          <x:t xml:space="preserve">Low</x:t>
        </x:is>
      </x:c>
      <x:c r="P24" s="231" t="inlineStr">
        <x:is>
          <x:t xml:space="preserve">Biblical narrative scene</x:t>
        </x:is>
      </x:c>
      <x:c r="Q24" s="231" t="inlineStr">
        <x:is>
          <x:t xml:space="preserve">Flagship subject: exceptional recognition and artwork potential. Scores: significance 10.0, artwork 9.1, narrative 7.7, uniqueness 7.5; weighted impact 90.2 → Legendary.</x:t>
        </x:is>
      </x:c>
      <x:c r="R24" s="214" t="str">
        <x:f>IFERROR(INDEX('Final Card Catalog'!$J$4:$J$503,MATCH($C24,'Final Card Catalog'!$A$4:$A$503,0)),"Missing ID")</x:f>
        <x:v>Legendary</x:v>
      </x:c>
      <x:c r="S24" s="214" t="str">
        <x:f>IF(IFERROR(INDEX('Final Card Catalog'!$S$4:$S$503,MATCH($C24,'Final Card Catalog'!$A$4:$A$503,0)),"Missing ID")="Locked - complete","Locked - complete",IF(COUNTIF('Final Card Catalog'!$A$4:$A$503,C24)&lt;&gt;1,"ID mismatch",IF(COUNT(H24:K24)&lt;COUNT($B$4:$B$7),"Needs scoring",IF(M24=R24,"Aligned","Approved tier / legacy differs"))))</x:f>
        <x:v>Aligned</x:v>
      </x:c>
    </x:row>
    <x:row r="25" s="202" customFormat="1" ht="25.5" customHeight="1">
      <x:c r="A25" s="261" t="n">
        <x:f>IF(L25="","",COUNTIF($L$14:$L$513,"&gt;"&amp;L25)+COUNTIF($L$14:L25,L25))</x:f>
        <x:v>12</x:v>
      </x:c>
      <x:c r="B25" s="231" t="str">
        <x:f>IFERROR(LEFT(IFERROR(INDEX('Final Card Catalog'!$D$4:$D$503,MATCH($C25,'Final Card Catalog'!$A$4:$A$503,0)),"Missing ID"),FIND(" — ",IFERROR(INDEX('Final Card Catalog'!$D$4:$D$503,MATCH($C25,'Final Card Catalog'!$A$4:$A$503,0)),"Missing ID"))-1),"Missing set")</x:f>
        <x:v>Parables, Dreams &amp; Visions</x:v>
      </x:c>
      <x:c r="C25" s="231" t="inlineStr">
        <x:is>
          <x:t xml:space="preserve">PDV-041</x:t>
        </x:is>
      </x:c>
      <x:c r="D25" s="231" t="str">
        <x:f>IFERROR(INDEX('Final Card Catalog'!$B$4:$B$503,MATCH($C25,'Final Card Catalog'!$A$4:$A$503,0)),"Missing ID")</x:f>
        <x:v>Valley of Dry Bones</x:v>
      </x:c>
      <x:c r="E25" s="231" t="str">
        <x:f>IFERROR(INDEX('Final Card Catalog'!$E$4:$E$503,MATCH($C25,'Final Card Catalog'!$A$4:$A$503,0)),"Missing ID")</x:f>
        <x:v>Vision</x:v>
      </x:c>
      <x:c r="F25" s="261" t="n">
        <x:f>IFERROR(INDEX('Final Card Catalog'!$G$4:$G$503,MATCH($C25,'Final Card Catalog'!$A$4:$A$503,0)),"Missing ID")</x:f>
        <x:v>5</x:v>
      </x:c>
      <x:c r="G25" s="231" t="inlineStr">
        <x:is>
          <x:t xml:space="preserve">Legendary</x:t>
        </x:is>
      </x:c>
      <x:c r="H25" s="260" t="n">
        <x:v>9</x:v>
      </x:c>
      <x:c r="I25" s="260" t="n">
        <x:v>10</x:v>
      </x:c>
      <x:c r="J25" s="260" t="n">
        <x:v>7.3</x:v>
      </x:c>
      <x:c r="K25" s="260" t="n">
        <x:v>9.199999999999999</x:v>
      </x:c>
      <x:c r="L25" s="239" t="n">
        <x:f>IF(COUNT(H25:K25)&lt;COUNT($B$4:$B$7),"",ROUND(($B$11/$B$9)*(H25*$B$4+I25*$B$5+J25*$B$6+K25*$B$7),1))</x:f>
        <x:v>89.8</x:v>
      </x:c>
      <x:c r="M25" s="231" t="str">
        <x:f>IF(L25="","",IF(L25&gt;=$E$4,$D$4,IF(L25&gt;=$E$5,$D$5,IF(L25&gt;=$E$6,$D$6,IF(L25&gt;=$E$7,$D$7,$D$8)))))</x:f>
        <x:v>Legendary</x:v>
      </x:c>
      <x:c r="N25" s="231" t="str">
        <x:f>IF(M25="","Pending scoring",G25&amp;" → "&amp;M25)</x:f>
        <x:v>Legendary → Legendary</x:v>
      </x:c>
      <x:c r="O25" s="231" t="inlineStr">
        <x:is>
          <x:t xml:space="preserve">Low</x:t>
        </x:is>
      </x:c>
      <x:c r="P25" s="231" t="inlineStr">
        <x:is>
          <x:t xml:space="preserve">Dream / vision</x:t>
        </x:is>
      </x:c>
      <x:c r="Q25" s="231" t="inlineStr">
        <x:is>
          <x:t xml:space="preserve">Flagship subject: exceptional recognition and artwork potential. Scores: significance 9.0, artwork 10.0, narrative 7.3, uniqueness 9.2; weighted impact 89.8 → Legendary.</x:t>
        </x:is>
      </x:c>
      <x:c r="R25" s="214" t="str">
        <x:f>IFERROR(INDEX('Final Card Catalog'!$J$4:$J$503,MATCH($C25,'Final Card Catalog'!$A$4:$A$503,0)),"Missing ID")</x:f>
        <x:v>Legendary</x:v>
      </x:c>
      <x:c r="S25" s="214" t="str">
        <x:f>IF(IFERROR(INDEX('Final Card Catalog'!$S$4:$S$503,MATCH($C25,'Final Card Catalog'!$A$4:$A$503,0)),"Missing ID")="Locked - complete","Locked - complete",IF(COUNTIF('Final Card Catalog'!$A$4:$A$503,C25)&lt;&gt;1,"ID mismatch",IF(COUNT(H25:K25)&lt;COUNT($B$4:$B$7),"Needs scoring",IF(M25=R25,"Aligned","Approved tier / legacy differs"))))</x:f>
        <x:v>Aligned</x:v>
      </x:c>
    </x:row>
    <x:row r="26" s="202" customFormat="1" ht="25.5" customHeight="1">
      <x:c r="A26" s="261" t="n">
        <x:f>IF(L26="","",COUNTIF($L$14:$L$513,"&gt;"&amp;L26)+COUNTIF($L$14:L26,L26))</x:f>
        <x:v>13</x:v>
      </x:c>
      <x:c r="B26" s="231" t="str">
        <x:f>IFERROR(LEFT(IFERROR(INDEX('Final Card Catalog'!$D$4:$D$503,MATCH($C26,'Final Card Catalog'!$A$4:$A$503,0)),"Missing ID"),FIND(" — ",IFERROR(INDEX('Final Card Catalog'!$D$4:$D$503,MATCH($C26,'Final Card Catalog'!$A$4:$A$503,0)),"Missing ID"))-1),"Missing set")</x:f>
        <x:v>Controversies &amp; Movements</x:v>
      </x:c>
      <x:c r="C26" s="231" t="inlineStr">
        <x:is>
          <x:t xml:space="preserve">CM-014</x:t>
        </x:is>
      </x:c>
      <x:c r="D26" s="231" t="str">
        <x:f>IFERROR(INDEX('Final Card Catalog'!$B$4:$B$503,MATCH($C26,'Final Card Catalog'!$A$4:$A$503,0)),"Missing ID")</x:f>
        <x:v>Protestant Reformation</x:v>
      </x:c>
      <x:c r="E26" s="231" t="str">
        <x:f>IFERROR(INDEX('Final Card Catalog'!$E$4:$E$503,MATCH($C26,'Final Card Catalog'!$A$4:$A$503,0)),"Missing ID")</x:f>
        <x:v>Reform Movement</x:v>
      </x:c>
      <x:c r="F26" s="261" t="n">
        <x:f>IFERROR(INDEX('Final Card Catalog'!$G$4:$G$503,MATCH($C26,'Final Card Catalog'!$A$4:$A$503,0)),"Missing ID")</x:f>
        <x:v>5</x:v>
      </x:c>
      <x:c r="G26" s="231" t="inlineStr">
        <x:is>
          <x:t xml:space="preserve">Legendary</x:t>
        </x:is>
      </x:c>
      <x:c r="H26" s="260" t="n">
        <x:v>9.6</x:v>
      </x:c>
      <x:c r="I26" s="260" t="n">
        <x:v>9</x:v>
      </x:c>
      <x:c r="J26" s="260" t="n">
        <x:v>8</x:v>
      </x:c>
      <x:c r="K26" s="260" t="n">
        <x:v>8</x:v>
      </x:c>
      <x:c r="L26" s="239" t="n">
        <x:f>IF(COUNT(H26:K26)&lt;COUNT($B$4:$B$7),"",ROUND(($B$11/$B$9)*(H26*$B$4+I26*$B$5+J26*$B$6+K26*$B$7),1))</x:f>
        <x:v>89.4</x:v>
      </x:c>
      <x:c r="M26" s="231" t="str">
        <x:f>IF(L26="","",IF(L26&gt;=$E$4,$D$4,IF(L26&gt;=$E$5,$D$5,IF(L26&gt;=$E$6,$D$6,IF(L26&gt;=$E$7,$D$7,$D$8)))))</x:f>
        <x:v>Legendary</x:v>
      </x:c>
      <x:c r="N26" s="231" t="str">
        <x:f>IF(M26="","Pending scoring",G26&amp;" → "&amp;M26)</x:f>
        <x:v>Legendary → Legendary</x:v>
      </x:c>
      <x:c r="O26" s="231" t="inlineStr">
        <x:is>
          <x:t xml:space="preserve">High</x:t>
        </x:is>
      </x:c>
      <x:c r="P26" s="231" t="inlineStr">
        <x:is>
          <x:t xml:space="preserve">Historical movement / controversy</x:t>
        </x:is>
      </x:c>
      <x:c r="Q26" s="231" t="str">
        <x:v>Flagship subject: exceptional recognition and artwork potential. Scores: significance 9.6, artwork 9.0, narrative 8.0, uniqueness 8.0; weighted impact 89.4 → Legendary.
v16: Final Rarity approved as Extraordinary (previously Legendary). Existing numerical inputs are preserved, not adjusted to force agreement. Any Review rarity/Needs scoring status is a scoring diagnostic, not a pending approval for this final tier.</x:v>
      </x:c>
      <x:c r="R26" s="214" t="str">
        <x:f>IFERROR(INDEX('Final Card Catalog'!$J$4:$J$503,MATCH($C26,'Final Card Catalog'!$A$4:$A$503,0)),"Missing ID")</x:f>
        <x:v>Extraordinary</x:v>
      </x:c>
      <x:c r="S26" s="214" t="str">
        <x:f>IF(IFERROR(INDEX('Final Card Catalog'!$S$4:$S$503,MATCH($C26,'Final Card Catalog'!$A$4:$A$503,0)),"Missing ID")="Locked - complete","Locked - complete",IF(COUNTIF('Final Card Catalog'!$A$4:$A$503,C26)&lt;&gt;1,"ID mismatch",IF(COUNT(H26:K26)&lt;COUNT($B$4:$B$7),"Needs scoring",IF(M26=R26,"Aligned","Approved tier / legacy differs"))))</x:f>
        <x:v>Approved tier / legacy differs</x:v>
      </x:c>
    </x:row>
    <x:row r="27" s="202" customFormat="1" ht="25.5" customHeight="1">
      <x:c r="A27" s="261" t="n">
        <x:f>IF(L27="","",COUNTIF($L$14:$L$513,"&gt;"&amp;L27)+COUNTIF($L$14:L27,L27))</x:f>
        <x:v>14</x:v>
      </x:c>
      <x:c r="B27" s="231" t="str">
        <x:f>IFERROR(LEFT(IFERROR(INDEX('Final Card Catalog'!$D$4:$D$503,MATCH($C27,'Final Card Catalog'!$A$4:$A$503,0)),"Missing ID"),FIND(" — ",IFERROR(INDEX('Final Card Catalog'!$D$4:$D$503,MATCH($C27,'Final Card Catalog'!$A$4:$A$503,0)),"Missing ID"))-1),"Missing set")</x:f>
        <x:v>Biblical People</x:v>
      </x:c>
      <x:c r="C27" s="231" t="inlineStr">
        <x:is>
          <x:t xml:space="preserve">BP-003</x:t>
        </x:is>
      </x:c>
      <x:c r="D27" s="231" t="str">
        <x:f>IFERROR(INDEX('Final Card Catalog'!$B$4:$B$503,MATCH($C27,'Final Card Catalog'!$A$4:$A$503,0)),"Missing ID")</x:f>
        <x:v>Abraham</x:v>
      </x:c>
      <x:c r="E27" s="231" t="str">
        <x:f>IFERROR(INDEX('Final Card Catalog'!$E$4:$E$503,MATCH($C27,'Final Card Catalog'!$A$4:$A$503,0)),"Missing ID")</x:f>
        <x:v>Person</x:v>
      </x:c>
      <x:c r="F27" s="261" t="n">
        <x:f>IFERROR(INDEX('Final Card Catalog'!$G$4:$G$503,MATCH($C27,'Final Card Catalog'!$A$4:$A$503,0)),"Missing ID")</x:f>
        <x:v>5</x:v>
      </x:c>
      <x:c r="G27" s="231" t="inlineStr">
        <x:is>
          <x:t xml:space="preserve">Extraordinary</x:t>
        </x:is>
      </x:c>
      <x:c r="H27" s="260" t="n">
        <x:v>9.6</x:v>
      </x:c>
      <x:c r="I27" s="260" t="n">
        <x:v>9</x:v>
      </x:c>
      <x:c r="J27" s="260" t="n">
        <x:v>8</x:v>
      </x:c>
      <x:c r="K27" s="260" t="n">
        <x:v>7.8</x:v>
      </x:c>
      <x:c r="L27" s="239" t="n">
        <x:f>IF(COUNT(H27:K27)&lt;COUNT($B$4:$B$7),"",ROUND(($B$11/$B$9)*(H27*$B$4+I27*$B$5+J27*$B$6+K27*$B$7),1))</x:f>
        <x:v>89.2</x:v>
      </x:c>
      <x:c r="M27" s="231" t="str">
        <x:f>IF(L27="","",IF(L27&gt;=$E$4,$D$4,IF(L27&gt;=$E$5,$D$5,IF(L27&gt;=$E$6,$D$6,IF(L27&gt;=$E$7,$D$7,$D$8)))))</x:f>
        <x:v>Legendary</x:v>
      </x:c>
      <x:c r="N27" s="231" t="str">
        <x:f>IF(M27="","Pending scoring",G27&amp;" → "&amp;M27)</x:f>
        <x:v>Extraordinary → Legendary</x:v>
      </x:c>
      <x:c r="O27" s="231" t="inlineStr">
        <x:is>
          <x:t xml:space="preserve">Medium</x:t>
        </x:is>
      </x:c>
      <x:c r="P27" s="231" t="inlineStr">
        <x:is>
          <x:t xml:space="preserve">Biblical character / group</x:t>
        </x:is>
      </x:c>
      <x:c r="Q27" s="231" t="inlineStr">
        <x:is>
          <x:t xml:space="preserve">Flagship subject: exceptional recognition and artwork potential. Scores: significance 9.6, artwork 9.0, narrative 8.0, uniqueness 7.8; weighted impact 89.2 → Legendary.</x:t>
        </x:is>
      </x:c>
      <x:c r="R27" s="214" t="str">
        <x:f>IFERROR(INDEX('Final Card Catalog'!$J$4:$J$503,MATCH($C27,'Final Card Catalog'!$A$4:$A$503,0)),"Missing ID")</x:f>
        <x:v>Legendary</x:v>
      </x:c>
      <x:c r="S27" s="214" t="str">
        <x:f>IF(IFERROR(INDEX('Final Card Catalog'!$S$4:$S$503,MATCH($C27,'Final Card Catalog'!$A$4:$A$503,0)),"Missing ID")="Locked - complete","Locked - complete",IF(COUNTIF('Final Card Catalog'!$A$4:$A$503,C27)&lt;&gt;1,"ID mismatch",IF(COUNT(H27:K27)&lt;COUNT($B$4:$B$7),"Needs scoring",IF(M27=R27,"Aligned","Approved tier / legacy differs"))))</x:f>
        <x:v>Aligned</x:v>
      </x:c>
    </x:row>
    <x:row r="28" s="202" customFormat="1" ht="25.5" customHeight="1">
      <x:c r="A28" s="261" t="n">
        <x:f>IF(L28="","",COUNTIF($L$14:$L$513,"&gt;"&amp;L28)+COUNTIF($L$14:L28,L28))</x:f>
        <x:v>15</x:v>
      </x:c>
      <x:c r="B28" s="231" t="str">
        <x:f>IFERROR(LEFT(IFERROR(INDEX('Final Card Catalog'!$D$4:$D$503,MATCH($C28,'Final Card Catalog'!$A$4:$A$503,0)),"Missing ID"),FIND(" — ",IFERROR(INDEX('Final Card Catalog'!$D$4:$D$503,MATCH($C28,'Final Card Catalog'!$A$4:$A$503,0)),"Missing ID"))-1),"Missing set")</x:f>
        <x:v>Biblical People</x:v>
      </x:c>
      <x:c r="C28" s="231" t="inlineStr">
        <x:is>
          <x:t xml:space="preserve">BP-008</x:t>
        </x:is>
      </x:c>
      <x:c r="D28" s="231" t="str">
        <x:f>IFERROR(INDEX('Final Card Catalog'!$B$4:$B$503,MATCH($C28,'Final Card Catalog'!$A$4:$A$503,0)),"Missing ID")</x:f>
        <x:v>Noah</x:v>
      </x:c>
      <x:c r="E28" s="231" t="str">
        <x:f>IFERROR(INDEX('Final Card Catalog'!$E$4:$E$503,MATCH($C28,'Final Card Catalog'!$A$4:$A$503,0)),"Missing ID")</x:f>
        <x:v>Person</x:v>
      </x:c>
      <x:c r="F28" s="261" t="n">
        <x:f>IFERROR(INDEX('Final Card Catalog'!$G$4:$G$503,MATCH($C28,'Final Card Catalog'!$A$4:$A$503,0)),"Missing ID")</x:f>
        <x:v>5</x:v>
      </x:c>
      <x:c r="G28" s="231" t="inlineStr">
        <x:is>
          <x:t xml:space="preserve">Uncommon</x:t>
        </x:is>
      </x:c>
      <x:c r="H28" s="260" t="n">
        <x:v>9.1</x:v>
      </x:c>
      <x:c r="I28" s="260" t="n">
        <x:v>9</x:v>
      </x:c>
      <x:c r="J28" s="260" t="n">
        <x:v>8.5</x:v>
      </x:c>
      <x:c r="K28" s="260" t="n">
        <x:v>8.5</x:v>
      </x:c>
      <x:c r="L28" s="239" t="n">
        <x:f>IF(COUNT(H28:K28)&lt;COUNT($B$4:$B$7),"",ROUND(($B$11/$B$9)*(H28*$B$4+I28*$B$5+J28*$B$6+K28*$B$7),1))</x:f>
        <x:v>88.9</x:v>
      </x:c>
      <x:c r="M28" s="231" t="str">
        <x:f>IF(L28="","",IF(L28&gt;=$E$4,$D$4,IF(L28&gt;=$E$5,$D$5,IF(L28&gt;=$E$6,$D$6,IF(L28&gt;=$E$7,$D$7,$D$8)))))</x:f>
        <x:v>Extraordinary</x:v>
      </x:c>
      <x:c r="N28" s="231" t="str">
        <x:f>IF(M28="","Pending scoring",G28&amp;" → "&amp;M28)</x:f>
        <x:v>Uncommon → Extraordinary</x:v>
      </x:c>
      <x:c r="O28" s="231" t="inlineStr">
        <x:is>
          <x:t xml:space="preserve">Medium</x:t>
        </x:is>
      </x:c>
      <x:c r="P28" s="231" t="inlineStr">
        <x:is>
          <x:t xml:space="preserve">Biblical character / group</x:t>
        </x:is>
      </x:c>
      <x:c r="Q28" s="231" t="inlineStr">
        <x:is>
          <x:t xml:space="preserve">Flagship subject: exceptional recognition and artwork potential. Scores: significance 9.1, artwork 9.0, narrative 8.5, uniqueness 8.5; weighted impact 88.9 → Extraordinary.</x:t>
        </x:is>
      </x:c>
      <x:c r="R28" s="214" t="str">
        <x:f>IFERROR(INDEX('Final Card Catalog'!$J$4:$J$503,MATCH($C28,'Final Card Catalog'!$A$4:$A$503,0)),"Missing ID")</x:f>
        <x:v>Extraordinary</x:v>
      </x:c>
      <x:c r="S28" s="214" t="str">
        <x:f>IF(IFERROR(INDEX('Final Card Catalog'!$S$4:$S$503,MATCH($C28,'Final Card Catalog'!$A$4:$A$503,0)),"Missing ID")="Locked - complete","Locked - complete",IF(COUNTIF('Final Card Catalog'!$A$4:$A$503,C28)&lt;&gt;1,"ID mismatch",IF(COUNT(H28:K28)&lt;COUNT($B$4:$B$7),"Needs scoring",IF(M28=R28,"Aligned","Approved tier / legacy differs"))))</x:f>
        <x:v>Aligned</x:v>
      </x:c>
    </x:row>
    <x:row r="29" s="202" customFormat="1" ht="25.5" customHeight="1">
      <x:c r="A29" s="261" t="n">
        <x:f>IF(L29="","",COUNTIF($L$14:$L$513,"&gt;"&amp;L29)+COUNTIF($L$14:L29,L29))</x:f>
        <x:v>16</x:v>
      </x:c>
      <x:c r="B29" s="231" t="str">
        <x:f>IFERROR(LEFT(IFERROR(INDEX('Final Card Catalog'!$D$4:$D$503,MATCH($C29,'Final Card Catalog'!$A$4:$A$503,0)),"Missing ID"),FIND(" — ",IFERROR(INDEX('Final Card Catalog'!$D$4:$D$503,MATCH($C29,'Final Card Catalog'!$A$4:$A$503,0)),"Missing ID"))-1),"Missing set")</x:f>
        <x:v>Biblical Events</x:v>
      </x:c>
      <x:c r="C29" s="231" t="inlineStr">
        <x:is>
          <x:t xml:space="preserve">BE-015</x:t>
        </x:is>
      </x:c>
      <x:c r="D29" s="231" t="str">
        <x:f>IFERROR(INDEX('Final Card Catalog'!$B$4:$B$503,MATCH($C29,'Final Card Catalog'!$A$4:$A$503,0)),"Missing ID")</x:f>
        <x:v>The Ten Commandments at Mount Sinai</x:v>
      </x:c>
      <x:c r="E29" s="231" t="str">
        <x:f>IFERROR(INDEX('Final Card Catalog'!$E$4:$E$503,MATCH($C29,'Final Card Catalog'!$A$4:$A$503,0)),"Missing ID")</x:f>
        <x:v>Event</x:v>
      </x:c>
      <x:c r="F29" s="261" t="n">
        <x:f>IFERROR(INDEX('Final Card Catalog'!$G$4:$G$503,MATCH($C29,'Final Card Catalog'!$A$4:$A$503,0)),"Missing ID")</x:f>
        <x:v>5</x:v>
      </x:c>
      <x:c r="G29" s="231" t="inlineStr">
        <x:is>
          <x:t xml:space="preserve">Rare</x:t>
        </x:is>
      </x:c>
      <x:c r="H29" s="260" t="n">
        <x:v>10</x:v>
      </x:c>
      <x:c r="I29" s="260" t="n">
        <x:v>9.1</x:v>
      </x:c>
      <x:c r="J29" s="260" t="n">
        <x:v>7</x:v>
      </x:c>
      <x:c r="K29" s="260" t="n">
        <x:v>7.5</x:v>
      </x:c>
      <x:c r="L29" s="239" t="n">
        <x:f>IF(COUNT(H29:K29)&lt;COUNT($B$4:$B$7),"",ROUND(($B$11/$B$9)*(H29*$B$4+I29*$B$5+J29*$B$6+K29*$B$7),1))</x:f>
        <x:v>88.8</x:v>
      </x:c>
      <x:c r="M29" s="231" t="str">
        <x:f>IF(L29="","",IF(L29&gt;=$E$4,$D$4,IF(L29&gt;=$E$5,$D$5,IF(L29&gt;=$E$6,$D$6,IF(L29&gt;=$E$7,$D$7,$D$8)))))</x:f>
        <x:v>Extraordinary</x:v>
      </x:c>
      <x:c r="N29" s="231" t="str">
        <x:f>IF(M29="","Pending scoring",G29&amp;" → "&amp;M29)</x:f>
        <x:v>Rare → Extraordinary</x:v>
      </x:c>
      <x:c r="O29" s="231" t="inlineStr">
        <x:is>
          <x:t xml:space="preserve">Low</x:t>
        </x:is>
      </x:c>
      <x:c r="P29" s="231" t="inlineStr">
        <x:is>
          <x:t xml:space="preserve">Biblical narrative scene</x:t>
        </x:is>
      </x:c>
      <x:c r="Q29" s="231" t="str">
        <x:v>Flagship subject: exceptional recognition and artwork potential. Scores: significance 10.0, artwork 9.1, narrative 7.0, uniqueness 7.5; weighted impact 88.8 → Extraordinary.
v17 editorial decision: Final Rarity Legendary approved by user. Original component inputs and formula proposal are retained for later comparison; do not back-solve scores.</x:v>
      </x:c>
      <x:c r="R29" s="214" t="str">
        <x:f>IFERROR(INDEX('Final Card Catalog'!$J$4:$J$503,MATCH($C29,'Final Card Catalog'!$A$4:$A$503,0)),"Missing ID")</x:f>
        <x:v>Legendary</x:v>
      </x:c>
      <x:c r="S29" s="214" t="str">
        <x:f>IF(IFERROR(INDEX('Final Card Catalog'!$S$4:$S$503,MATCH($C29,'Final Card Catalog'!$A$4:$A$503,0)),"Missing ID")="Locked - complete","Locked - complete",IF(COUNTIF('Final Card Catalog'!$A$4:$A$503,C29)&lt;&gt;1,"ID mismatch",IF(COUNT(H29:K29)&lt;COUNT($B$4:$B$7),"Needs scoring",IF(M29=R29,"Aligned","Approved tier / legacy differs"))))</x:f>
        <x:v>Approved tier / legacy differs</x:v>
      </x:c>
    </x:row>
    <x:row r="30" s="202" customFormat="1" ht="25.5" customHeight="1">
      <x:c r="A30" s="261" t="n">
        <x:f>IF(L30="","",COUNTIF($L$14:$L$513,"&gt;"&amp;L30)+COUNTIF($L$14:L30,L30))</x:f>
        <x:v>17</x:v>
      </x:c>
      <x:c r="B30" s="231" t="str">
        <x:f>IFERROR(LEFT(IFERROR(INDEX('Final Card Catalog'!$D$4:$D$503,MATCH($C30,'Final Card Catalog'!$A$4:$A$503,0)),"Missing ID"),FIND(" — ",IFERROR(INDEX('Final Card Catalog'!$D$4:$D$503,MATCH($C30,'Final Card Catalog'!$A$4:$A$503,0)),"Missing ID"))-1),"Missing set")</x:f>
        <x:v>Biblical Items</x:v>
      </x:c>
      <x:c r="C30" s="231" t="inlineStr">
        <x:is>
          <x:t xml:space="preserve">BI-061</x:t>
        </x:is>
      </x:c>
      <x:c r="D30" s="231" t="str">
        <x:f>IFERROR(INDEX('Final Card Catalog'!$B$4:$B$503,MATCH($C30,'Final Card Catalog'!$A$4:$A$503,0)),"Missing ID")</x:f>
        <x:v>The Cross of Jesus</x:v>
      </x:c>
      <x:c r="E30" s="231" t="str">
        <x:f>IFERROR(INDEX('Final Card Catalog'!$E$4:$E$503,MATCH($C30,'Final Card Catalog'!$A$4:$A$503,0)),"Missing ID")</x:f>
        <x:v>Execution Instrument</x:v>
      </x:c>
      <x:c r="F30" s="261" t="n">
        <x:f>IFERROR(INDEX('Final Card Catalog'!$G$4:$G$503,MATCH($C30,'Final Card Catalog'!$A$4:$A$503,0)),"Missing ID")</x:f>
        <x:v>5</x:v>
      </x:c>
      <x:c r="G30" s="231" t="inlineStr">
        <x:is>
          <x:t xml:space="preserve">Legendary</x:t>
        </x:is>
      </x:c>
      <x:c r="H30" s="260" t="n">
        <x:v>10</x:v>
      </x:c>
      <x:c r="I30" s="260" t="n">
        <x:v>9</x:v>
      </x:c>
      <x:c r="J30" s="260" t="n">
        <x:v>7</x:v>
      </x:c>
      <x:c r="K30" s="260" t="n">
        <x:v>7.7</x:v>
      </x:c>
      <x:c r="L30" s="239" t="n">
        <x:f>IF(COUNT(H30:K30)&lt;COUNT($B$4:$B$7),"",ROUND(($B$11/$B$9)*(H30*$B$4+I30*$B$5+J30*$B$6+K30*$B$7),1))</x:f>
        <x:v>88.7</x:v>
      </x:c>
      <x:c r="M30" s="231" t="str">
        <x:f>IF(L30="","",IF(L30&gt;=$E$4,$D$4,IF(L30&gt;=$E$5,$D$5,IF(L30&gt;=$E$6,$D$6,IF(L30&gt;=$E$7,$D$7,$D$8)))))</x:f>
        <x:v>Extraordinary</x:v>
      </x:c>
      <x:c r="N30" s="231" t="str">
        <x:f>IF(M30="","Pending scoring",G30&amp;" → "&amp;M30)</x:f>
        <x:v>Legendary → Extraordinary</x:v>
      </x:c>
      <x:c r="O30" s="231" t="inlineStr">
        <x:is>
          <x:t xml:space="preserve">Low</x:t>
        </x:is>
      </x:c>
      <x:c r="P30" s="231" t="inlineStr">
        <x:is>
          <x:t xml:space="preserve">Biblical object / still life</x:t>
        </x:is>
      </x:c>
      <x:c r="Q30" s="231" t="inlineStr">
        <x:is>
          <x:t xml:space="preserve">Flagship subject: exceptional recognition and artwork potential. Scores: significance 10.0, artwork 9.0, narrative 7.0, uniqueness 7.7; weighted impact 88.7 → Extraordinary.</x:t>
        </x:is>
      </x:c>
      <x:c r="R30" s="214" t="str">
        <x:f>IFERROR(INDEX('Final Card Catalog'!$J$4:$J$503,MATCH($C30,'Final Card Catalog'!$A$4:$A$503,0)),"Missing ID")</x:f>
        <x:v>Extraordinary</x:v>
      </x:c>
      <x:c r="S30" s="214" t="str">
        <x:f>IF(IFERROR(INDEX('Final Card Catalog'!$S$4:$S$503,MATCH($C30,'Final Card Catalog'!$A$4:$A$503,0)),"Missing ID")="Locked - complete","Locked - complete",IF(COUNTIF('Final Card Catalog'!$A$4:$A$503,C30)&lt;&gt;1,"ID mismatch",IF(COUNT(H30:K30)&lt;COUNT($B$4:$B$7),"Needs scoring",IF(M30=R30,"Aligned","Approved tier / legacy differs"))))</x:f>
        <x:v>Aligned</x:v>
      </x:c>
    </x:row>
    <x:row r="31" s="202" customFormat="1" ht="25.5" customHeight="1">
      <x:c r="A31" s="261" t="n">
        <x:f>IF(L31="","",COUNTIF($L$14:$L$513,"&gt;"&amp;L31)+COUNTIF($L$14:L31,L31))</x:f>
        <x:v>18</x:v>
      </x:c>
      <x:c r="B31" s="231" t="str">
        <x:f>IFERROR(LEFT(IFERROR(INDEX('Final Card Catalog'!$D$4:$D$503,MATCH($C31,'Final Card Catalog'!$A$4:$A$503,0)),"Missing ID"),FIND(" — ",IFERROR(INDEX('Final Card Catalog'!$D$4:$D$503,MATCH($C31,'Final Card Catalog'!$A$4:$A$503,0)),"Missing ID"))-1),"Missing set")</x:f>
        <x:v>Biblical People</x:v>
      </x:c>
      <x:c r="C31" s="231" t="inlineStr">
        <x:is>
          <x:t xml:space="preserve">BP-004</x:t>
        </x:is>
      </x:c>
      <x:c r="D31" s="231" t="str">
        <x:f>IFERROR(INDEX('Final Card Catalog'!$B$4:$B$503,MATCH($C31,'Final Card Catalog'!$A$4:$A$503,0)),"Missing ID")</x:f>
        <x:v>Mary, Mother of Jesus</x:v>
      </x:c>
      <x:c r="E31" s="231" t="str">
        <x:f>IFERROR(INDEX('Final Card Catalog'!$E$4:$E$503,MATCH($C31,'Final Card Catalog'!$A$4:$A$503,0)),"Missing ID")</x:f>
        <x:v>Person</x:v>
      </x:c>
      <x:c r="F31" s="261" t="n">
        <x:f>IFERROR(INDEX('Final Card Catalog'!$G$4:$G$503,MATCH($C31,'Final Card Catalog'!$A$4:$A$503,0)),"Missing ID")</x:f>
        <x:v>5</x:v>
      </x:c>
      <x:c r="G31" s="231" t="inlineStr">
        <x:is>
          <x:t xml:space="preserve">Extraordinary</x:t>
        </x:is>
      </x:c>
      <x:c r="H31" s="260" t="n">
        <x:v>9.5</x:v>
      </x:c>
      <x:c r="I31" s="260" t="n">
        <x:v>9</x:v>
      </x:c>
      <x:c r="J31" s="260" t="n">
        <x:v>7.8</x:v>
      </x:c>
      <x:c r="K31" s="260" t="n">
        <x:v>8</x:v>
      </x:c>
      <x:c r="L31" s="239" t="n">
        <x:f>IF(COUNT(H31:K31)&lt;COUNT($B$4:$B$7),"",ROUND(($B$11/$B$9)*(H31*$B$4+I31*$B$5+J31*$B$6+K31*$B$7),1))</x:f>
        <x:v>88.6</x:v>
      </x:c>
      <x:c r="M31" s="231" t="str">
        <x:f>IF(L31="","",IF(L31&gt;=$E$4,$D$4,IF(L31&gt;=$E$5,$D$5,IF(L31&gt;=$E$6,$D$6,IF(L31&gt;=$E$7,$D$7,$D$8)))))</x:f>
        <x:v>Extraordinary</x:v>
      </x:c>
      <x:c r="N31" s="231" t="str">
        <x:f>IF(M31="","Pending scoring",G31&amp;" → "&amp;M31)</x:f>
        <x:v>Extraordinary → Extraordinary</x:v>
      </x:c>
      <x:c r="O31" s="231" t="inlineStr">
        <x:is>
          <x:t xml:space="preserve">Medium</x:t>
        </x:is>
      </x:c>
      <x:c r="P31" s="231" t="inlineStr">
        <x:is>
          <x:t xml:space="preserve">Biblical character / group</x:t>
        </x:is>
      </x:c>
      <x:c r="Q31" s="231" t="inlineStr">
        <x:is>
          <x:t xml:space="preserve">Flagship subject: exceptional recognition and artwork potential. Scores: significance 9.5, artwork 9.0, narrative 7.8, uniqueness 8.0; weighted impact 88.6 → Extraordinary.</x:t>
        </x:is>
      </x:c>
      <x:c r="R31" s="214" t="str">
        <x:f>IFERROR(INDEX('Final Card Catalog'!$J$4:$J$503,MATCH($C31,'Final Card Catalog'!$A$4:$A$503,0)),"Missing ID")</x:f>
        <x:v>Extraordinary</x:v>
      </x:c>
      <x:c r="S31" s="214" t="str">
        <x:f>IF(IFERROR(INDEX('Final Card Catalog'!$S$4:$S$503,MATCH($C31,'Final Card Catalog'!$A$4:$A$503,0)),"Missing ID")="Locked - complete","Locked - complete",IF(COUNTIF('Final Card Catalog'!$A$4:$A$503,C31)&lt;&gt;1,"ID mismatch",IF(COUNT(H31:K31)&lt;COUNT($B$4:$B$7),"Needs scoring",IF(M31=R31,"Aligned","Approved tier / legacy differs"))))</x:f>
        <x:v>Aligned</x:v>
      </x:c>
    </x:row>
    <x:row r="32" s="202" customFormat="1" ht="25.5" customHeight="1">
      <x:c r="A32" s="261" t="n">
        <x:f>IF(L32="","",COUNTIF($L$14:$L$513,"&gt;"&amp;L32)+COUNTIF($L$14:L32,L32))</x:f>
        <x:v>19</x:v>
      </x:c>
      <x:c r="B32" s="231" t="str">
        <x:f>IFERROR(LEFT(IFERROR(INDEX('Final Card Catalog'!$D$4:$D$503,MATCH($C32,'Final Card Catalog'!$A$4:$A$503,0)),"Missing ID"),FIND(" — ",IFERROR(INDEX('Final Card Catalog'!$D$4:$D$503,MATCH($C32,'Final Card Catalog'!$A$4:$A$503,0)),"Missing ID"))-1),"Missing set")</x:f>
        <x:v>Parables, Dreams &amp; Visions</x:v>
      </x:c>
      <x:c r="C32" s="231" t="inlineStr">
        <x:is>
          <x:t xml:space="preserve">PDV-031</x:t>
        </x:is>
      </x:c>
      <x:c r="D32" s="231" t="str">
        <x:f>IFERROR(INDEX('Final Card Catalog'!$B$4:$B$503,MATCH($C32,'Final Card Catalog'!$A$4:$A$503,0)),"Missing ID")</x:f>
        <x:v>Jacob's Dream at Bethel</x:v>
      </x:c>
      <x:c r="E32" s="231" t="str">
        <x:f>IFERROR(INDEX('Final Card Catalog'!$E$4:$E$503,MATCH($C32,'Final Card Catalog'!$A$4:$A$503,0)),"Missing ID")</x:f>
        <x:v>Dream</x:v>
      </x:c>
      <x:c r="F32" s="261" t="n">
        <x:f>IFERROR(INDEX('Final Card Catalog'!$G$4:$G$503,MATCH($C32,'Final Card Catalog'!$A$4:$A$503,0)),"Missing ID")</x:f>
        <x:v>5</x:v>
      </x:c>
      <x:c r="G32" s="231" t="inlineStr">
        <x:is>
          <x:t xml:space="preserve">Legendary</x:t>
        </x:is>
      </x:c>
      <x:c r="H32" s="260" t="n">
        <x:v>8.699999999999999</x:v>
      </x:c>
      <x:c r="I32" s="260" t="n">
        <x:v>9.800000000000001</x:v>
      </x:c>
      <x:c r="J32" s="260" t="n">
        <x:v>7.9</x:v>
      </x:c>
      <x:c r="K32" s="260" t="n">
        <x:v>8.5</x:v>
      </x:c>
      <x:c r="L32" s="239" t="n">
        <x:f>IF(COUNT(H32:K32)&lt;COUNT($B$4:$B$7),"",ROUND(($B$11/$B$9)*(H32*$B$4+I32*$B$5+J32*$B$6+K32*$B$7),1))</x:f>
        <x:v>88.5</x:v>
      </x:c>
      <x:c r="M32" s="231" t="str">
        <x:f>IF(L32="","",IF(L32&gt;=$E$4,$D$4,IF(L32&gt;=$E$5,$D$5,IF(L32&gt;=$E$6,$D$6,IF(L32&gt;=$E$7,$D$7,$D$8)))))</x:f>
        <x:v>Extraordinary</x:v>
      </x:c>
      <x:c r="N32" s="231" t="str">
        <x:f>IF(M32="","Pending scoring",G32&amp;" → "&amp;M32)</x:f>
        <x:v>Legendary → Extraordinary</x:v>
      </x:c>
      <x:c r="O32" s="231" t="inlineStr">
        <x:is>
          <x:t xml:space="preserve">Low</x:t>
        </x:is>
      </x:c>
      <x:c r="P32" s="231" t="inlineStr">
        <x:is>
          <x:t xml:space="preserve">Dream / vision</x:t>
        </x:is>
      </x:c>
      <x:c r="Q32" s="231" t="inlineStr">
        <x:is>
          <x:t xml:space="preserve">Highly distinctive collectible concept with unusually strong visual identity. Scores: significance 8.7, artwork 9.8, narrative 7.9, uniqueness 8.5; weighted impact 88.5 → Extraordinary.</x:t>
        </x:is>
      </x:c>
      <x:c r="R32" s="214" t="str">
        <x:f>IFERROR(INDEX('Final Card Catalog'!$J$4:$J$503,MATCH($C32,'Final Card Catalog'!$A$4:$A$503,0)),"Missing ID")</x:f>
        <x:v>Extraordinary</x:v>
      </x:c>
      <x:c r="S32" s="214" t="str">
        <x:f>IF(IFERROR(INDEX('Final Card Catalog'!$S$4:$S$503,MATCH($C32,'Final Card Catalog'!$A$4:$A$503,0)),"Missing ID")="Locked - complete","Locked - complete",IF(COUNTIF('Final Card Catalog'!$A$4:$A$503,C32)&lt;&gt;1,"ID mismatch",IF(COUNT(H32:K32)&lt;COUNT($B$4:$B$7),"Needs scoring",IF(M32=R32,"Aligned","Approved tier / legacy differs"))))</x:f>
        <x:v>Aligned</x:v>
      </x:c>
    </x:row>
    <x:row r="33" s="202" customFormat="1" ht="25.5" customHeight="1">
      <x:c r="A33" s="261" t="n">
        <x:f>IF(L33="","",COUNTIF($L$14:$L$513,"&gt;"&amp;L33)+COUNTIF($L$14:L33,L33))</x:f>
        <x:v>20</x:v>
      </x:c>
      <x:c r="B33" s="231" t="str">
        <x:f>IFERROR(LEFT(IFERROR(INDEX('Final Card Catalog'!$D$4:$D$503,MATCH($C33,'Final Card Catalog'!$A$4:$A$503,0)),"Missing ID"),FIND(" — ",IFERROR(INDEX('Final Card Catalog'!$D$4:$D$503,MATCH($C33,'Final Card Catalog'!$A$4:$A$503,0)),"Missing ID"))-1),"Missing set")</x:f>
        <x:v>Biblical Events</x:v>
      </x:c>
      <x:c r="C33" s="231" t="inlineStr">
        <x:is>
          <x:t xml:space="preserve">BE-036</x:t>
        </x:is>
      </x:c>
      <x:c r="D33" s="231" t="str">
        <x:f>IFERROR(INDEX('Final Card Catalog'!$B$4:$B$503,MATCH($C33,'Final Card Catalog'!$A$4:$A$503,0)),"Missing ID")</x:f>
        <x:v>Daniel in the Lions' Den</x:v>
      </x:c>
      <x:c r="E33" s="231" t="str">
        <x:f>IFERROR(INDEX('Final Card Catalog'!$E$4:$E$503,MATCH($C33,'Final Card Catalog'!$A$4:$A$503,0)),"Missing ID")</x:f>
        <x:v>Event</x:v>
      </x:c>
      <x:c r="F33" s="261" t="n">
        <x:f>IFERROR(INDEX('Final Card Catalog'!$G$4:$G$503,MATCH($C33,'Final Card Catalog'!$A$4:$A$503,0)),"Missing ID")</x:f>
        <x:v>5</x:v>
      </x:c>
      <x:c r="G33" s="231" t="inlineStr">
        <x:is>
          <x:t xml:space="preserve">Legendary</x:t>
        </x:is>
      </x:c>
      <x:c r="H33" s="260" t="n">
        <x:v>8.9</x:v>
      </x:c>
      <x:c r="I33" s="260" t="n">
        <x:v>9.9</x:v>
      </x:c>
      <x:c r="J33" s="260" t="n">
        <x:v>7.8</x:v>
      </x:c>
      <x:c r="K33" s="260" t="n">
        <x:v>7.5</x:v>
      </x:c>
      <x:c r="L33" s="239" t="n">
        <x:f>IF(COUNT(H33:K33)&lt;COUNT($B$4:$B$7),"",ROUND(($B$11/$B$9)*(H33*$B$4+I33*$B$5+J33*$B$6+K33*$B$7),1))</x:f>
        <x:v>88.4</x:v>
      </x:c>
      <x:c r="M33" s="231" t="str">
        <x:f>IF(L33="","",IF(L33&gt;=$E$4,$D$4,IF(L33&gt;=$E$5,$D$5,IF(L33&gt;=$E$6,$D$6,IF(L33&gt;=$E$7,$D$7,$D$8)))))</x:f>
        <x:v>Extraordinary</x:v>
      </x:c>
      <x:c r="N33" s="231" t="str">
        <x:f>IF(M33="","Pending scoring",G33&amp;" → "&amp;M33)</x:f>
        <x:v>Legendary → Extraordinary</x:v>
      </x:c>
      <x:c r="O33" s="231" t="inlineStr">
        <x:is>
          <x:t xml:space="preserve">Low</x:t>
        </x:is>
      </x:c>
      <x:c r="P33" s="231" t="inlineStr">
        <x:is>
          <x:t xml:space="preserve">Biblical narrative scene</x:t>
        </x:is>
      </x:c>
      <x:c r="Q33" s="231" t="str">
        <x:v>Balanced collectible profile across significance, visual potential, and impact. Scores: significance 8.9, artwork 9.9, narrative 7.8, uniqueness 7.5; weighted impact 88.4 → Extraordinary.
v16: Final Rarity approved as Legendary (previously Extraordinary). Existing numerical inputs are preserved, not adjusted to force agreement. Any Review rarity/Needs scoring status is a scoring diagnostic, not a pending approval for this final tier.</x:v>
      </x:c>
      <x:c r="R33" s="214" t="str">
        <x:f>IFERROR(INDEX('Final Card Catalog'!$J$4:$J$503,MATCH($C33,'Final Card Catalog'!$A$4:$A$503,0)),"Missing ID")</x:f>
        <x:v>Legendary</x:v>
      </x:c>
      <x:c r="S33" s="214" t="str">
        <x:f>IF(IFERROR(INDEX('Final Card Catalog'!$S$4:$S$503,MATCH($C33,'Final Card Catalog'!$A$4:$A$503,0)),"Missing ID")="Locked - complete","Locked - complete",IF(COUNTIF('Final Card Catalog'!$A$4:$A$503,C33)&lt;&gt;1,"ID mismatch",IF(COUNT(H33:K33)&lt;COUNT($B$4:$B$7),"Needs scoring",IF(M33=R33,"Aligned","Approved tier / legacy differs"))))</x:f>
        <x:v>Approved tier / legacy differs</x:v>
      </x:c>
    </x:row>
    <x:row r="34" s="202" customFormat="1" ht="25.5" customHeight="1">
      <x:c r="A34" s="261" t="n">
        <x:f>IF(L34="","",COUNTIF($L$14:$L$513,"&gt;"&amp;L34)+COUNTIF($L$14:L34,L34))</x:f>
        <x:v>21</x:v>
      </x:c>
      <x:c r="B34" s="231" t="str">
        <x:f>IFERROR(LEFT(IFERROR(INDEX('Final Card Catalog'!$D$4:$D$503,MATCH($C34,'Final Card Catalog'!$A$4:$A$503,0)),"Missing ID"),FIND(" — ",IFERROR(INDEX('Final Card Catalog'!$D$4:$D$503,MATCH($C34,'Final Card Catalog'!$A$4:$A$503,0)),"Missing ID"))-1),"Missing set")</x:f>
        <x:v>Biblical Events</x:v>
      </x:c>
      <x:c r="C34" s="231" t="inlineStr">
        <x:is>
          <x:t xml:space="preserve">BE-113</x:t>
        </x:is>
      </x:c>
      <x:c r="D34" s="231" t="str">
        <x:f>IFERROR(INDEX('Final Card Catalog'!$B$4:$B$503,MATCH($C34,'Final Card Catalog'!$A$4:$A$503,0)),"Missing ID")</x:f>
        <x:v>Moses Sees God's Glory</x:v>
      </x:c>
      <x:c r="E34" s="231" t="str">
        <x:f>IFERROR(INDEX('Final Card Catalog'!$E$4:$E$503,MATCH($C34,'Final Card Catalog'!$A$4:$A$503,0)),"Missing ID")</x:f>
        <x:v>Event</x:v>
      </x:c>
      <x:c r="F34" s="261" t="n">
        <x:f>IFERROR(INDEX('Final Card Catalog'!$G$4:$G$503,MATCH($C34,'Final Card Catalog'!$A$4:$A$503,0)),"Missing ID")</x:f>
        <x:v>5</x:v>
      </x:c>
      <x:c r="G34" s="231" t="inlineStr">
        <x:is>
          <x:t xml:space="preserve">Extraordinary</x:t>
        </x:is>
      </x:c>
      <x:c r="H34" s="260" t="n">
        <x:v>8.800000000000001</x:v>
      </x:c>
      <x:c r="I34" s="260" t="n">
        <x:v>9.300000000000001</x:v>
      </x:c>
      <x:c r="J34" s="260" t="n">
        <x:v>8.300000000000001</x:v>
      </x:c>
      <x:c r="K34" s="260" t="n">
        <x:v>8.699999999999999</x:v>
      </x:c>
      <x:c r="L34" s="239" t="n">
        <x:f>IF(COUNT(H34:K34)&lt;COUNT($B$4:$B$7),"",ROUND(($B$11/$B$9)*(H34*$B$4+I34*$B$5+J34*$B$6+K34*$B$7),1))</x:f>
        <x:v>88.4</x:v>
      </x:c>
      <x:c r="M34" s="231" t="str">
        <x:f>IF(L34="","",IF(L34&gt;=$E$4,$D$4,IF(L34&gt;=$E$5,$D$5,IF(L34&gt;=$E$6,$D$6,IF(L34&gt;=$E$7,$D$7,$D$8)))))</x:f>
        <x:v>Extraordinary</x:v>
      </x:c>
      <x:c r="N34" s="231" t="str">
        <x:f>IF(M34="","Pending scoring",G34&amp;" → "&amp;M34)</x:f>
        <x:v>Extraordinary → Extraordinary</x:v>
      </x:c>
      <x:c r="O34" s="231" t="inlineStr">
        <x:is>
          <x:t xml:space="preserve">Low</x:t>
        </x:is>
      </x:c>
      <x:c r="P34" s="231" t="inlineStr">
        <x:is>
          <x:t xml:space="preserve">Biblical narrative scene</x:t>
        </x:is>
      </x:c>
      <x:c r="Q34" s="231" t="inlineStr">
        <x:is>
          <x:t xml:space="preserve">Flagship event card: elite visual impact and broad recognizability. Scores: significance 8.8, artwork 9.3, narrative 8.3, uniqueness 8.7; weighted impact 88.4 → Extraordinary.</x:t>
        </x:is>
      </x:c>
      <x:c r="R34" s="214" t="str">
        <x:f>IFERROR(INDEX('Final Card Catalog'!$J$4:$J$503,MATCH($C34,'Final Card Catalog'!$A$4:$A$503,0)),"Missing ID")</x:f>
        <x:v>Extraordinary</x:v>
      </x:c>
      <x:c r="S34" s="214" t="str">
        <x:f>IF(IFERROR(INDEX('Final Card Catalog'!$S$4:$S$503,MATCH($C34,'Final Card Catalog'!$A$4:$A$503,0)),"Missing ID")="Locked - complete","Locked - complete",IF(COUNTIF('Final Card Catalog'!$A$4:$A$503,C34)&lt;&gt;1,"ID mismatch",IF(COUNT(H34:K34)&lt;COUNT($B$4:$B$7),"Needs scoring",IF(M34=R34,"Aligned","Approved tier / legacy differs"))))</x:f>
        <x:v>Aligned</x:v>
      </x:c>
    </x:row>
    <x:row r="35" s="202" customFormat="1" ht="25.5" customHeight="1">
      <x:c r="A35" s="261" t="n">
        <x:f>IF(L35="","",COUNTIF($L$14:$L$513,"&gt;"&amp;L35)+COUNTIF($L$14:L35,L35))</x:f>
        <x:v>22</x:v>
      </x:c>
      <x:c r="B35" s="231" t="str">
        <x:f>IFERROR(LEFT(IFERROR(INDEX('Final Card Catalog'!$D$4:$D$503,MATCH($C35,'Final Card Catalog'!$A$4:$A$503,0)),"Missing ID"),FIND(" — ",IFERROR(INDEX('Final Card Catalog'!$D$4:$D$503,MATCH($C35,'Final Card Catalog'!$A$4:$A$503,0)),"Missing ID"))-1),"Missing set")</x:f>
        <x:v>Biblical Items</x:v>
      </x:c>
      <x:c r="C35" s="231" t="inlineStr">
        <x:is>
          <x:t xml:space="preserve">BI-008</x:t>
        </x:is>
      </x:c>
      <x:c r="D35" s="231" t="str">
        <x:f>IFERROR(INDEX('Final Card Catalog'!$B$4:$B$503,MATCH($C35,'Final Card Catalog'!$A$4:$A$503,0)),"Missing ID")</x:f>
        <x:v>Ark of the Covenant</x:v>
      </x:c>
      <x:c r="E35" s="231" t="str">
        <x:f>IFERROR(INDEX('Final Card Catalog'!$E$4:$E$503,MATCH($C35,'Final Card Catalog'!$A$4:$A$503,0)),"Missing ID")</x:f>
        <x:v>Sacred Furnishing</x:v>
      </x:c>
      <x:c r="F35" s="261" t="n">
        <x:f>IFERROR(INDEX('Final Card Catalog'!$G$4:$G$503,MATCH($C35,'Final Card Catalog'!$A$4:$A$503,0)),"Missing ID")</x:f>
        <x:v>5</x:v>
      </x:c>
      <x:c r="G35" s="231" t="inlineStr">
        <x:is>
          <x:t xml:space="preserve">Rare</x:t>
        </x:is>
      </x:c>
      <x:c r="H35" s="260" t="n">
        <x:v>9.5</x:v>
      </x:c>
      <x:c r="I35" s="260" t="n">
        <x:v>9.800000000000001</x:v>
      </x:c>
      <x:c r="J35" s="260" t="n">
        <x:v>6.2</x:v>
      </x:c>
      <x:c r="K35" s="260" t="n">
        <x:v>8.4</x:v>
      </x:c>
      <x:c r="L35" s="239" t="n">
        <x:f>IF(COUNT(H35:K35)&lt;COUNT($B$4:$B$7),"",ROUND(($B$11/$B$9)*(H35*$B$4+I35*$B$5+J35*$B$6+K35*$B$7),1))</x:f>
        <x:v>88.2</x:v>
      </x:c>
      <x:c r="M35" s="231" t="str">
        <x:f>IF(L35="","",IF(L35&gt;=$E$4,$D$4,IF(L35&gt;=$E$5,$D$5,IF(L35&gt;=$E$6,$D$6,IF(L35&gt;=$E$7,$D$7,$D$8)))))</x:f>
        <x:v>Extraordinary</x:v>
      </x:c>
      <x:c r="N35" s="231" t="str">
        <x:f>IF(M35="","Pending scoring",G35&amp;" → "&amp;M35)</x:f>
        <x:v>Rare → Extraordinary</x:v>
      </x:c>
      <x:c r="O35" s="231" t="inlineStr">
        <x:is>
          <x:t xml:space="preserve">Low</x:t>
        </x:is>
      </x:c>
      <x:c r="P35" s="231" t="inlineStr">
        <x:is>
          <x:t xml:space="preserve">Biblical object / still life</x:t>
        </x:is>
      </x:c>
      <x:c r="Q35" s="231" t="str">
        <x:v>Flagship subject: exceptional recognition and artwork potential. Scores: significance 9.5, artwork 9.8, narrative 6.2, uniqueness 8.4; weighted impact 88.2 → Extraordinary.
v16: Final Rarity approved as Legendary (previously Extraordinary). Existing numerical inputs are preserved, not adjusted to force agreement. Any Review rarity/Needs scoring status is a scoring diagnostic, not a pending approval for this final tier.</x:v>
      </x:c>
      <x:c r="R35" s="214" t="str">
        <x:f>IFERROR(INDEX('Final Card Catalog'!$J$4:$J$503,MATCH($C35,'Final Card Catalog'!$A$4:$A$503,0)),"Missing ID")</x:f>
        <x:v>Legendary</x:v>
      </x:c>
      <x:c r="S35" s="214" t="str">
        <x:f>IF(IFERROR(INDEX('Final Card Catalog'!$S$4:$S$503,MATCH($C35,'Final Card Catalog'!$A$4:$A$503,0)),"Missing ID")="Locked - complete","Locked - complete",IF(COUNTIF('Final Card Catalog'!$A$4:$A$503,C35)&lt;&gt;1,"ID mismatch",IF(COUNT(H35:K35)&lt;COUNT($B$4:$B$7),"Needs scoring",IF(M35=R35,"Aligned","Approved tier / legacy differs"))))</x:f>
        <x:v>Approved tier / legacy differs</x:v>
      </x:c>
    </x:row>
    <x:row r="36" s="202" customFormat="1" ht="25.5" customHeight="1">
      <x:c r="A36" s="261" t="n">
        <x:f>IF(L36="","",COUNTIF($L$14:$L$513,"&gt;"&amp;L36)+COUNTIF($L$14:L36,L36))</x:f>
        <x:v>23</x:v>
      </x:c>
      <x:c r="B36" s="231" t="str">
        <x:f>IFERROR(LEFT(IFERROR(INDEX('Final Card Catalog'!$D$4:$D$503,MATCH($C36,'Final Card Catalog'!$A$4:$A$503,0)),"Missing ID"),FIND(" — ",IFERROR(INDEX('Final Card Catalog'!$D$4:$D$503,MATCH($C36,'Final Card Catalog'!$A$4:$A$503,0)),"Missing ID"))-1),"Missing set")</x:f>
        <x:v>Biblical People</x:v>
      </x:c>
      <x:c r="C36" s="231" t="inlineStr">
        <x:is>
          <x:t xml:space="preserve">BP-006</x:t>
        </x:is>
      </x:c>
      <x:c r="D36" s="231" t="str">
        <x:f>IFERROR(INDEX('Final Card Catalog'!$B$4:$B$503,MATCH($C36,'Final Card Catalog'!$A$4:$A$503,0)),"Missing ID")</x:f>
        <x:v>Paul</x:v>
      </x:c>
      <x:c r="E36" s="231" t="str">
        <x:f>IFERROR(INDEX('Final Card Catalog'!$E$4:$E$503,MATCH($C36,'Final Card Catalog'!$A$4:$A$503,0)),"Missing ID")</x:f>
        <x:v>Person</x:v>
      </x:c>
      <x:c r="F36" s="261" t="n">
        <x:f>IFERROR(INDEX('Final Card Catalog'!$G$4:$G$503,MATCH($C36,'Final Card Catalog'!$A$4:$A$503,0)),"Missing ID")</x:f>
        <x:v>5</x:v>
      </x:c>
      <x:c r="G36" s="231" t="inlineStr">
        <x:is>
          <x:t xml:space="preserve">Legendary</x:t>
        </x:is>
      </x:c>
      <x:c r="H36" s="260" t="n">
        <x:v>9.6</x:v>
      </x:c>
      <x:c r="I36" s="260" t="n">
        <x:v>8.699999999999999</x:v>
      </x:c>
      <x:c r="J36" s="260" t="n">
        <x:v>8</x:v>
      </x:c>
      <x:c r="K36" s="260" t="n">
        <x:v>7.6</x:v>
      </x:c>
      <x:c r="L36" s="239" t="n">
        <x:f>IF(COUNT(H36:K36)&lt;COUNT($B$4:$B$7),"",ROUND(($B$11/$B$9)*(H36*$B$4+I36*$B$5+J36*$B$6+K36*$B$7),1))</x:f>
        <x:v>88.1</x:v>
      </x:c>
      <x:c r="M36" s="231" t="str">
        <x:f>IF(L36="","",IF(L36&gt;=$E$4,$D$4,IF(L36&gt;=$E$5,$D$5,IF(L36&gt;=$E$6,$D$6,IF(L36&gt;=$E$7,$D$7,$D$8)))))</x:f>
        <x:v>Extraordinary</x:v>
      </x:c>
      <x:c r="N36" s="231" t="str">
        <x:f>IF(M36="","Pending scoring",G36&amp;" → "&amp;M36)</x:f>
        <x:v>Legendary → Extraordinary</x:v>
      </x:c>
      <x:c r="O36" s="231" t="inlineStr">
        <x:is>
          <x:t xml:space="preserve">Medium</x:t>
        </x:is>
      </x:c>
      <x:c r="P36" s="231" t="inlineStr">
        <x:is>
          <x:t xml:space="preserve">Biblical character / group</x:t>
        </x:is>
      </x:c>
      <x:c r="Q36" s="231" t="inlineStr">
        <x:is>
          <x:t xml:space="preserve">Balanced collectible profile across significance, visual potential, and impact. Scores: significance 9.6, artwork 8.7, narrative 8.0, uniqueness 7.6; weighted impact 88.1 → Extraordinary.</x:t>
        </x:is>
      </x:c>
      <x:c r="R36" s="214" t="str">
        <x:f>IFERROR(INDEX('Final Card Catalog'!$J$4:$J$503,MATCH($C36,'Final Card Catalog'!$A$4:$A$503,0)),"Missing ID")</x:f>
        <x:v>Extraordinary</x:v>
      </x:c>
      <x:c r="S36" s="214" t="str">
        <x:f>IF(IFERROR(INDEX('Final Card Catalog'!$S$4:$S$503,MATCH($C36,'Final Card Catalog'!$A$4:$A$503,0)),"Missing ID")="Locked - complete","Locked - complete",IF(COUNTIF('Final Card Catalog'!$A$4:$A$503,C36)&lt;&gt;1,"ID mismatch",IF(COUNT(H36:K36)&lt;COUNT($B$4:$B$7),"Needs scoring",IF(M36=R36,"Aligned","Approved tier / legacy differs"))))</x:f>
        <x:v>Aligned</x:v>
      </x:c>
    </x:row>
    <x:row r="37" s="202" customFormat="1" ht="25.5" customHeight="1">
      <x:c r="A37" s="261" t="n">
        <x:f>IF(L37="","",COUNTIF($L$14:$L$513,"&gt;"&amp;L37)+COUNTIF($L$14:L37,L37))</x:f>
        <x:v>24</x:v>
      </x:c>
      <x:c r="B37" s="231" t="str">
        <x:f>IFERROR(LEFT(IFERROR(INDEX('Final Card Catalog'!$D$4:$D$503,MATCH($C37,'Final Card Catalog'!$A$4:$A$503,0)),"Missing ID"),FIND(" — ",IFERROR(INDEX('Final Card Catalog'!$D$4:$D$503,MATCH($C37,'Final Card Catalog'!$A$4:$A$503,0)),"Missing ID"))-1),"Missing set")</x:f>
        <x:v>Biblical People</x:v>
      </x:c>
      <x:c r="C37" s="231" t="inlineStr">
        <x:is>
          <x:t xml:space="preserve">BP-013</x:t>
        </x:is>
      </x:c>
      <x:c r="D37" s="231" t="str">
        <x:f>IFERROR(INDEX('Final Card Catalog'!$B$4:$B$503,MATCH($C37,'Final Card Catalog'!$A$4:$A$503,0)),"Missing ID")</x:f>
        <x:v>Elijah</x:v>
      </x:c>
      <x:c r="E37" s="231" t="str">
        <x:f>IFERROR(INDEX('Final Card Catalog'!$E$4:$E$503,MATCH($C37,'Final Card Catalog'!$A$4:$A$503,0)),"Missing ID")</x:f>
        <x:v>Person</x:v>
      </x:c>
      <x:c r="F37" s="261" t="n">
        <x:f>IFERROR(INDEX('Final Card Catalog'!$G$4:$G$503,MATCH($C37,'Final Card Catalog'!$A$4:$A$503,0)),"Missing ID")</x:f>
        <x:v>5</x:v>
      </x:c>
      <x:c r="G37" s="231" t="inlineStr">
        <x:is>
          <x:t xml:space="preserve">Rare</x:t>
        </x:is>
      </x:c>
      <x:c r="H37" s="260" t="n">
        <x:v>8.9</x:v>
      </x:c>
      <x:c r="I37" s="260" t="n">
        <x:v>9.1</x:v>
      </x:c>
      <x:c r="J37" s="260" t="n">
        <x:v>8.300000000000001</x:v>
      </x:c>
      <x:c r="K37" s="260" t="n">
        <x:v>8.5</x:v>
      </x:c>
      <x:c r="L37" s="239" t="n">
        <x:f>IF(COUNT(H37:K37)&lt;COUNT($B$4:$B$7),"",ROUND(($B$11/$B$9)*(H37*$B$4+I37*$B$5+J37*$B$6+K37*$B$7),1))</x:f>
        <x:v>88</x:v>
      </x:c>
      <x:c r="M37" s="231" t="str">
        <x:f>IF(L37="","",IF(L37&gt;=$E$4,$D$4,IF(L37&gt;=$E$5,$D$5,IF(L37&gt;=$E$6,$D$6,IF(L37&gt;=$E$7,$D$7,$D$8)))))</x:f>
        <x:v>Extraordinary</x:v>
      </x:c>
      <x:c r="N37" s="231" t="str">
        <x:f>IF(M37="","Pending scoring",G37&amp;" → "&amp;M37)</x:f>
        <x:v>Rare → Extraordinary</x:v>
      </x:c>
      <x:c r="O37" s="231" t="inlineStr">
        <x:is>
          <x:t xml:space="preserve">Medium</x:t>
        </x:is>
      </x:c>
      <x:c r="P37" s="231" t="inlineStr">
        <x:is>
          <x:t xml:space="preserve">Biblical character / group</x:t>
        </x:is>
      </x:c>
      <x:c r="Q37" s="231" t="inlineStr">
        <x:is>
          <x:t xml:space="preserve">Highly distinctive collectible concept with unusually strong visual identity. Scores: significance 8.9, artwork 9.1, narrative 8.3, uniqueness 8.5; weighted impact 88.0 → Extraordinary.</x:t>
        </x:is>
      </x:c>
      <x:c r="R37" s="214" t="str">
        <x:f>IFERROR(INDEX('Final Card Catalog'!$J$4:$J$503,MATCH($C37,'Final Card Catalog'!$A$4:$A$503,0)),"Missing ID")</x:f>
        <x:v>Extraordinary</x:v>
      </x:c>
      <x:c r="S37" s="214" t="str">
        <x:f>IF(IFERROR(INDEX('Final Card Catalog'!$S$4:$S$503,MATCH($C37,'Final Card Catalog'!$A$4:$A$503,0)),"Missing ID")="Locked - complete","Locked - complete",IF(COUNTIF('Final Card Catalog'!$A$4:$A$503,C37)&lt;&gt;1,"ID mismatch",IF(COUNT(H37:K37)&lt;COUNT($B$4:$B$7),"Needs scoring",IF(M37=R37,"Aligned","Approved tier / legacy differs"))))</x:f>
        <x:v>Aligned</x:v>
      </x:c>
    </x:row>
    <x:row r="38" s="202" customFormat="1" ht="25.5" customHeight="1">
      <x:c r="A38" s="261" t="n">
        <x:f>IF(L38="","",COUNTIF($L$14:$L$513,"&gt;"&amp;L38)+COUNTIF($L$14:L38,L38))</x:f>
        <x:v>25</x:v>
      </x:c>
      <x:c r="B38" s="231" t="str">
        <x:f>IFERROR(LEFT(IFERROR(INDEX('Final Card Catalog'!$D$4:$D$503,MATCH($C38,'Final Card Catalog'!$A$4:$A$503,0)),"Missing ID"),FIND(" — ",IFERROR(INDEX('Final Card Catalog'!$D$4:$D$503,MATCH($C38,'Final Card Catalog'!$A$4:$A$503,0)),"Missing ID"))-1),"Missing set")</x:f>
        <x:v>Biblical Events</x:v>
      </x:c>
      <x:c r="C38" s="231" t="inlineStr">
        <x:is>
          <x:t xml:space="preserve">BE-035</x:t>
        </x:is>
      </x:c>
      <x:c r="D38" s="231" t="str">
        <x:f>IFERROR(INDEX('Final Card Catalog'!$B$4:$B$503,MATCH($C38,'Final Card Catalog'!$A$4:$A$503,0)),"Missing ID")</x:f>
        <x:v>The Fiery Furnace</x:v>
      </x:c>
      <x:c r="E38" s="231" t="str">
        <x:f>IFERROR(INDEX('Final Card Catalog'!$E$4:$E$503,MATCH($C38,'Final Card Catalog'!$A$4:$A$503,0)),"Missing ID")</x:f>
        <x:v>Event</x:v>
      </x:c>
      <x:c r="F38" s="261" t="n">
        <x:f>IFERROR(INDEX('Final Card Catalog'!$G$4:$G$503,MATCH($C38,'Final Card Catalog'!$A$4:$A$503,0)),"Missing ID")</x:f>
        <x:v>5</x:v>
      </x:c>
      <x:c r="G38" s="231" t="inlineStr">
        <x:is>
          <x:t xml:space="preserve">Legendary</x:t>
        </x:is>
      </x:c>
      <x:c r="H38" s="260" t="n">
        <x:v>8.800000000000001</x:v>
      </x:c>
      <x:c r="I38" s="260" t="n">
        <x:v>9.9</x:v>
      </x:c>
      <x:c r="J38" s="260" t="n">
        <x:v>7.8</x:v>
      </x:c>
      <x:c r="K38" s="260" t="n">
        <x:v>7.5</x:v>
      </x:c>
      <x:c r="L38" s="239" t="n">
        <x:f>IF(COUNT(H38:K38)&lt;COUNT($B$4:$B$7),"",ROUND(($B$11/$B$9)*(H38*$B$4+I38*$B$5+J38*$B$6+K38*$B$7),1))</x:f>
        <x:v>88</x:v>
      </x:c>
      <x:c r="M38" s="231" t="str">
        <x:f>IF(L38="","",IF(L38&gt;=$E$4,$D$4,IF(L38&gt;=$E$5,$D$5,IF(L38&gt;=$E$6,$D$6,IF(L38&gt;=$E$7,$D$7,$D$8)))))</x:f>
        <x:v>Extraordinary</x:v>
      </x:c>
      <x:c r="N38" s="231" t="str">
        <x:f>IF(M38="","Pending scoring",G38&amp;" → "&amp;M38)</x:f>
        <x:v>Legendary → Extraordinary</x:v>
      </x:c>
      <x:c r="O38" s="231" t="inlineStr">
        <x:is>
          <x:t xml:space="preserve">Low</x:t>
        </x:is>
      </x:c>
      <x:c r="P38" s="231" t="inlineStr">
        <x:is>
          <x:t xml:space="preserve">Biblical narrative scene</x:t>
        </x:is>
      </x:c>
      <x:c r="Q38" s="231" t="inlineStr">
        <x:is>
          <x:t xml:space="preserve">Balanced collectible profile across significance, visual potential, and impact. Scores: significance 8.8, artwork 9.9, narrative 7.8, uniqueness 7.5; weighted impact 88.0 → Extraordinary.</x:t>
        </x:is>
      </x:c>
      <x:c r="R38" s="214" t="str">
        <x:f>IFERROR(INDEX('Final Card Catalog'!$J$4:$J$503,MATCH($C38,'Final Card Catalog'!$A$4:$A$503,0)),"Missing ID")</x:f>
        <x:v>Extraordinary</x:v>
      </x:c>
      <x:c r="S38" s="214" t="str">
        <x:f>IF(IFERROR(INDEX('Final Card Catalog'!$S$4:$S$503,MATCH($C38,'Final Card Catalog'!$A$4:$A$503,0)),"Missing ID")="Locked - complete","Locked - complete",IF(COUNTIF('Final Card Catalog'!$A$4:$A$503,C38)&lt;&gt;1,"ID mismatch",IF(COUNT(H38:K38)&lt;COUNT($B$4:$B$7),"Needs scoring",IF(M38=R38,"Aligned","Approved tier / legacy differs"))))</x:f>
        <x:v>Aligned</x:v>
      </x:c>
    </x:row>
    <x:row r="39" s="202" customFormat="1" ht="25.5" customHeight="1">
      <x:c r="A39" s="261" t="n">
        <x:f>IF(L39="","",COUNTIF($L$14:$L$513,"&gt;"&amp;L39)+COUNTIF($L$14:L39,L39))</x:f>
        <x:v>26</x:v>
      </x:c>
      <x:c r="B39" s="231" t="str">
        <x:f>IFERROR(LEFT(IFERROR(INDEX('Final Card Catalog'!$D$4:$D$503,MATCH($C39,'Final Card Catalog'!$A$4:$A$503,0)),"Missing ID"),FIND(" — ",IFERROR(INDEX('Final Card Catalog'!$D$4:$D$503,MATCH($C39,'Final Card Catalog'!$A$4:$A$503,0)),"Missing ID"))-1),"Missing set")</x:f>
        <x:v>Biblical Events</x:v>
      </x:c>
      <x:c r="C39" s="231" t="inlineStr">
        <x:is>
          <x:t xml:space="preserve">BE-039</x:t>
        </x:is>
      </x:c>
      <x:c r="D39" s="231" t="str">
        <x:f>IFERROR(INDEX('Final Card Catalog'!$B$4:$B$503,MATCH($C39,'Final Card Catalog'!$A$4:$A$503,0)),"Missing ID")</x:f>
        <x:v>The Nativity</x:v>
      </x:c>
      <x:c r="E39" s="231" t="str">
        <x:f>IFERROR(INDEX('Final Card Catalog'!$E$4:$E$503,MATCH($C39,'Final Card Catalog'!$A$4:$A$503,0)),"Missing ID")</x:f>
        <x:v>Event</x:v>
      </x:c>
      <x:c r="F39" s="261" t="n">
        <x:f>IFERROR(INDEX('Final Card Catalog'!$G$4:$G$503,MATCH($C39,'Final Card Catalog'!$A$4:$A$503,0)),"Missing ID")</x:f>
        <x:v>5</x:v>
      </x:c>
      <x:c r="G39" s="231" t="inlineStr">
        <x:is>
          <x:t xml:space="preserve">Extraordinary</x:t>
        </x:is>
      </x:c>
      <x:c r="H39" s="260" t="n">
        <x:v>9.800000000000001</x:v>
      </x:c>
      <x:c r="I39" s="260" t="n">
        <x:v>9.1</x:v>
      </x:c>
      <x:c r="J39" s="260" t="n">
        <x:v>7</x:v>
      </x:c>
      <x:c r="K39" s="260" t="n">
        <x:v>7.5</x:v>
      </x:c>
      <x:c r="L39" s="239" t="n">
        <x:f>IF(COUNT(H39:K39)&lt;COUNT($B$4:$B$7),"",ROUND(($B$11/$B$9)*(H39*$B$4+I39*$B$5+J39*$B$6+K39*$B$7),1))</x:f>
        <x:v>88</x:v>
      </x:c>
      <x:c r="M39" s="231" t="str">
        <x:f>IF(L39="","",IF(L39&gt;=$E$4,$D$4,IF(L39&gt;=$E$5,$D$5,IF(L39&gt;=$E$6,$D$6,IF(L39&gt;=$E$7,$D$7,$D$8)))))</x:f>
        <x:v>Extraordinary</x:v>
      </x:c>
      <x:c r="N39" s="231" t="str">
        <x:f>IF(M39="","Pending scoring",G39&amp;" → "&amp;M39)</x:f>
        <x:v>Extraordinary → Extraordinary</x:v>
      </x:c>
      <x:c r="O39" s="231" t="inlineStr">
        <x:is>
          <x:t xml:space="preserve">Low</x:t>
        </x:is>
      </x:c>
      <x:c r="P39" s="231" t="inlineStr">
        <x:is>
          <x:t xml:space="preserve">Biblical narrative scene</x:t>
        </x:is>
      </x:c>
      <x:c r="Q39" s="231" t="inlineStr">
        <x:is>
          <x:t xml:space="preserve">Flagship subject: exceptional recognition and artwork potential. Scores: significance 9.8, artwork 9.1, narrative 7.0, uniqueness 7.5; weighted impact 88.0 → Extraordinary.</x:t>
        </x:is>
      </x:c>
      <x:c r="R39" s="214" t="str">
        <x:f>IFERROR(INDEX('Final Card Catalog'!$J$4:$J$503,MATCH($C39,'Final Card Catalog'!$A$4:$A$503,0)),"Missing ID")</x:f>
        <x:v>Extraordinary</x:v>
      </x:c>
      <x:c r="S39" s="214" t="str">
        <x:f>IF(IFERROR(INDEX('Final Card Catalog'!$S$4:$S$503,MATCH($C39,'Final Card Catalog'!$A$4:$A$503,0)),"Missing ID")="Locked - complete","Locked - complete",IF(COUNTIF('Final Card Catalog'!$A$4:$A$503,C39)&lt;&gt;1,"ID mismatch",IF(COUNT(H39:K39)&lt;COUNT($B$4:$B$7),"Needs scoring",IF(M39=R39,"Aligned","Approved tier / legacy differs"))))</x:f>
        <x:v>Aligned</x:v>
      </x:c>
    </x:row>
    <x:row r="40" s="202" customFormat="1" ht="25.5" customHeight="1">
      <x:c r="A40" s="261" t="n">
        <x:f>IF(L40="","",COUNTIF($L$14:$L$513,"&gt;"&amp;L40)+COUNTIF($L$14:L40,L40))</x:f>
        <x:v>27</x:v>
      </x:c>
      <x:c r="B40" s="231" t="str">
        <x:f>IFERROR(LEFT(IFERROR(INDEX('Final Card Catalog'!$D$4:$D$503,MATCH($C40,'Final Card Catalog'!$A$4:$A$503,0)),"Missing ID"),FIND(" — ",IFERROR(INDEX('Final Card Catalog'!$D$4:$D$503,MATCH($C40,'Final Card Catalog'!$A$4:$A$503,0)),"Missing ID"))-1),"Missing set")</x:f>
        <x:v>Parables, Dreams &amp; Visions</x:v>
      </x:c>
      <x:c r="C40" s="231" t="inlineStr">
        <x:is>
          <x:t xml:space="preserve">PDV-001</x:t>
        </x:is>
      </x:c>
      <x:c r="D40" s="231" t="str">
        <x:f>IFERROR(INDEX('Final Card Catalog'!$B$4:$B$503,MATCH($C40,'Final Card Catalog'!$A$4:$A$503,0)),"Missing ID")</x:f>
        <x:v>Parable of the Sower</x:v>
      </x:c>
      <x:c r="E40" s="231" t="str">
        <x:f>IFERROR(INDEX('Final Card Catalog'!$E$4:$E$503,MATCH($C40,'Final Card Catalog'!$A$4:$A$503,0)),"Missing ID")</x:f>
        <x:v>Parable</x:v>
      </x:c>
      <x:c r="F40" s="261" t="n">
        <x:f>IFERROR(INDEX('Final Card Catalog'!$G$4:$G$503,MATCH($C40,'Final Card Catalog'!$A$4:$A$503,0)),"Missing ID")</x:f>
        <x:v>5</x:v>
      </x:c>
      <x:c r="G40" s="231" t="inlineStr">
        <x:is>
          <x:t xml:space="preserve">Legendary</x:t>
        </x:is>
      </x:c>
      <x:c r="H40" s="260" t="n">
        <x:v>9.1</x:v>
      </x:c>
      <x:c r="I40" s="260" t="n">
        <x:v>9.4</x:v>
      </x:c>
      <x:c r="J40" s="260" t="n">
        <x:v>7.3</x:v>
      </x:c>
      <x:c r="K40" s="260" t="n">
        <x:v>8.5</x:v>
      </x:c>
      <x:c r="L40" s="239" t="n">
        <x:f>IF(COUNT(H40:K40)&lt;COUNT($B$4:$B$7),"",ROUND(($B$11/$B$9)*(H40*$B$4+I40*$B$5+J40*$B$6+K40*$B$7),1))</x:f>
        <x:v>87.7</x:v>
      </x:c>
      <x:c r="M40" s="231" t="str">
        <x:f>IF(L40="","",IF(L40&gt;=$E$4,$D$4,IF(L40&gt;=$E$5,$D$5,IF(L40&gt;=$E$6,$D$6,IF(L40&gt;=$E$7,$D$7,$D$8)))))</x:f>
        <x:v>Extraordinary</x:v>
      </x:c>
      <x:c r="N40" s="231" t="str">
        <x:f>IF(M40="","Pending scoring",G40&amp;" → "&amp;M40)</x:f>
        <x:v>Legendary → Extraordinary</x:v>
      </x:c>
      <x:c r="O40" s="231" t="inlineStr">
        <x:is>
          <x:t xml:space="preserve">Low</x:t>
        </x:is>
      </x:c>
      <x:c r="P40" s="231" t="inlineStr">
        <x:is>
          <x:t xml:space="preserve">Parable scene</x:t>
        </x:is>
      </x:c>
      <x:c r="Q40" s="231" t="inlineStr">
        <x:is>
          <x:t xml:space="preserve">Flagship subject: exceptional recognition and artwork potential. Scores: significance 9.1, artwork 9.4, narrative 7.3, uniqueness 8.5; weighted impact 87.7 → Extraordinary.</x:t>
        </x:is>
      </x:c>
      <x:c r="R40" s="214" t="str">
        <x:f>IFERROR(INDEX('Final Card Catalog'!$J$4:$J$503,MATCH($C40,'Final Card Catalog'!$A$4:$A$503,0)),"Missing ID")</x:f>
        <x:v>Extraordinary</x:v>
      </x:c>
      <x:c r="S40" s="214" t="str">
        <x:f>IF(IFERROR(INDEX('Final Card Catalog'!$S$4:$S$503,MATCH($C40,'Final Card Catalog'!$A$4:$A$503,0)),"Missing ID")="Locked - complete","Locked - complete",IF(COUNTIF('Final Card Catalog'!$A$4:$A$503,C40)&lt;&gt;1,"ID mismatch",IF(COUNT(H40:K40)&lt;COUNT($B$4:$B$7),"Needs scoring",IF(M40=R40,"Aligned","Approved tier / legacy differs"))))</x:f>
        <x:v>Aligned</x:v>
      </x:c>
    </x:row>
    <x:row r="41" s="202" customFormat="1" ht="25.5" customHeight="1">
      <x:c r="A41" s="261" t="n">
        <x:f>IF(L41="","",COUNTIF($L$14:$L$513,"&gt;"&amp;L41)+COUNTIF($L$14:L41,L41))</x:f>
        <x:v>28</x:v>
      </x:c>
      <x:c r="B41" s="231" t="str">
        <x:f>IFERROR(LEFT(IFERROR(INDEX('Final Card Catalog'!$D$4:$D$503,MATCH($C41,'Final Card Catalog'!$A$4:$A$503,0)),"Missing ID"),FIND(" — ",IFERROR(INDEX('Final Card Catalog'!$D$4:$D$503,MATCH($C41,'Final Card Catalog'!$A$4:$A$503,0)),"Missing ID"))-1),"Missing set")</x:f>
        <x:v>Biblical Events</x:v>
      </x:c>
      <x:c r="C41" s="231" t="inlineStr">
        <x:is>
          <x:t xml:space="preserve">BE-071</x:t>
        </x:is>
      </x:c>
      <x:c r="D41" s="231" t="str">
        <x:f>IFERROR(INDEX('Final Card Catalog'!$B$4:$B$503,MATCH($C41,'Final Card Catalog'!$A$4:$A$503,0)),"Missing ID")</x:f>
        <x:v>Pentecost</x:v>
      </x:c>
      <x:c r="E41" s="231" t="str">
        <x:f>IFERROR(INDEX('Final Card Catalog'!$E$4:$E$503,MATCH($C41,'Final Card Catalog'!$A$4:$A$503,0)),"Missing ID")</x:f>
        <x:v>Event</x:v>
      </x:c>
      <x:c r="F41" s="261" t="n">
        <x:f>IFERROR(INDEX('Final Card Catalog'!$G$4:$G$503,MATCH($C41,'Final Card Catalog'!$A$4:$A$503,0)),"Missing ID")</x:f>
        <x:v>5</x:v>
      </x:c>
      <x:c r="G41" s="231" t="inlineStr">
        <x:is>
          <x:t xml:space="preserve">Extraordinary</x:t>
        </x:is>
      </x:c>
      <x:c r="H41" s="260" t="n">
        <x:v>9.699999999999999</x:v>
      </x:c>
      <x:c r="I41" s="260" t="n">
        <x:v>9.1</x:v>
      </x:c>
      <x:c r="J41" s="260" t="n">
        <x:v>7</x:v>
      </x:c>
      <x:c r="K41" s="260" t="n">
        <x:v>7.5</x:v>
      </x:c>
      <x:c r="L41" s="239" t="n">
        <x:f>IF(COUNT(H41:K41)&lt;COUNT($B$4:$B$7),"",ROUND(($B$11/$B$9)*(H41*$B$4+I41*$B$5+J41*$B$6+K41*$B$7),1))</x:f>
        <x:v>87.6</x:v>
      </x:c>
      <x:c r="M41" s="231" t="str">
        <x:f>IF(L41="","",IF(L41&gt;=$E$4,$D$4,IF(L41&gt;=$E$5,$D$5,IF(L41&gt;=$E$6,$D$6,IF(L41&gt;=$E$7,$D$7,$D$8)))))</x:f>
        <x:v>Extraordinary</x:v>
      </x:c>
      <x:c r="N41" s="231" t="str">
        <x:f>IF(M41="","Pending scoring",G41&amp;" → "&amp;M41)</x:f>
        <x:v>Extraordinary → Extraordinary</x:v>
      </x:c>
      <x:c r="O41" s="231" t="inlineStr">
        <x:is>
          <x:t xml:space="preserve">Low</x:t>
        </x:is>
      </x:c>
      <x:c r="P41" s="231" t="inlineStr">
        <x:is>
          <x:t xml:space="preserve">Biblical narrative scene</x:t>
        </x:is>
      </x:c>
      <x:c r="Q41" s="231" t="inlineStr">
        <x:is>
          <x:t xml:space="preserve">Flagship subject: exceptional recognition and artwork potential. Scores: significance 9.7, artwork 9.1, narrative 7.0, uniqueness 7.5; weighted impact 87.6 → Extraordinary.</x:t>
        </x:is>
      </x:c>
      <x:c r="R41" s="214" t="str">
        <x:f>IFERROR(INDEX('Final Card Catalog'!$J$4:$J$503,MATCH($C41,'Final Card Catalog'!$A$4:$A$503,0)),"Missing ID")</x:f>
        <x:v>Extraordinary</x:v>
      </x:c>
      <x:c r="S41" s="214" t="str">
        <x:f>IF(IFERROR(INDEX('Final Card Catalog'!$S$4:$S$503,MATCH($C41,'Final Card Catalog'!$A$4:$A$503,0)),"Missing ID")="Locked - complete","Locked - complete",IF(COUNTIF('Final Card Catalog'!$A$4:$A$503,C41)&lt;&gt;1,"ID mismatch",IF(COUNT(H41:K41)&lt;COUNT($B$4:$B$7),"Needs scoring",IF(M41=R41,"Aligned","Approved tier / legacy differs"))))</x:f>
        <x:v>Aligned</x:v>
      </x:c>
    </x:row>
    <x:row r="42" s="202" customFormat="1" ht="25.5" customHeight="1">
      <x:c r="A42" s="261" t="n">
        <x:f>IF(L42="","",COUNTIF($L$14:$L$513,"&gt;"&amp;L42)+COUNTIF($L$14:L42,L42))</x:f>
        <x:v>29</x:v>
      </x:c>
      <x:c r="B42" s="231" t="str">
        <x:f>IFERROR(LEFT(IFERROR(INDEX('Final Card Catalog'!$D$4:$D$503,MATCH($C42,'Final Card Catalog'!$A$4:$A$503,0)),"Missing ID"),FIND(" — ",IFERROR(INDEX('Final Card Catalog'!$D$4:$D$503,MATCH($C42,'Final Card Catalog'!$A$4:$A$503,0)),"Missing ID"))-1),"Missing set")</x:f>
        <x:v>Biblical Events</x:v>
      </x:c>
      <x:c r="C42" s="231" t="inlineStr">
        <x:is>
          <x:t xml:space="preserve">BE-056</x:t>
        </x:is>
      </x:c>
      <x:c r="D42" s="231" t="str">
        <x:f>IFERROR(INDEX('Final Card Catalog'!$B$4:$B$503,MATCH($C42,'Final Card Catalog'!$A$4:$A$503,0)),"Missing ID")</x:f>
        <x:v>The Last Supper</x:v>
      </x:c>
      <x:c r="E42" s="231" t="str">
        <x:f>IFERROR(INDEX('Final Card Catalog'!$E$4:$E$503,MATCH($C42,'Final Card Catalog'!$A$4:$A$503,0)),"Missing ID")</x:f>
        <x:v>Event</x:v>
      </x:c>
      <x:c r="F42" s="261" t="n">
        <x:f>IFERROR(INDEX('Final Card Catalog'!$G$4:$G$503,MATCH($C42,'Final Card Catalog'!$A$4:$A$503,0)),"Missing ID")</x:f>
        <x:v>5</x:v>
      </x:c>
      <x:c r="G42" s="231" t="inlineStr">
        <x:is>
          <x:t xml:space="preserve">Rare</x:t>
        </x:is>
      </x:c>
      <x:c r="H42" s="260" t="n">
        <x:v>9.699999999999999</x:v>
      </x:c>
      <x:c r="I42" s="260" t="n">
        <x:v>9.1</x:v>
      </x:c>
      <x:c r="J42" s="260" t="n">
        <x:v>7</x:v>
      </x:c>
      <x:c r="K42" s="260" t="n">
        <x:v>7.5</x:v>
      </x:c>
      <x:c r="L42" s="239" t="n">
        <x:f>IF(COUNT(H42:K42)&lt;COUNT($B$4:$B$7),"",ROUND(($B$11/$B$9)*(H42*$B$4+I42*$B$5+J42*$B$6+K42*$B$7),1))</x:f>
        <x:v>87.6</x:v>
      </x:c>
      <x:c r="M42" s="231" t="str">
        <x:f>IF(L42="","",IF(L42&gt;=$E$4,$D$4,IF(L42&gt;=$E$5,$D$5,IF(L42&gt;=$E$6,$D$6,IF(L42&gt;=$E$7,$D$7,$D$8)))))</x:f>
        <x:v>Extraordinary</x:v>
      </x:c>
      <x:c r="N42" s="231" t="str">
        <x:f>IF(M42="","Pending scoring",G42&amp;" → "&amp;M42)</x:f>
        <x:v>Rare → Extraordinary</x:v>
      </x:c>
      <x:c r="O42" s="231" t="inlineStr">
        <x:is>
          <x:t xml:space="preserve">Low</x:t>
        </x:is>
      </x:c>
      <x:c r="P42" s="231" t="inlineStr">
        <x:is>
          <x:t xml:space="preserve">Biblical narrative scene</x:t>
        </x:is>
      </x:c>
      <x:c r="Q42" s="231" t="str">
        <x:v>Flagship subject: exceptional recognition and artwork potential. Scores: significance 9.7, artwork 9.1, narrative 7.0, uniqueness 7.5; weighted impact 87.6 → Extraordinary.
v16: Final Rarity approved as Legendary (previously Extraordinary). Existing numerical inputs are preserved, not adjusted to force agreement. Any Review rarity/Needs scoring status is a scoring diagnostic, not a pending approval for this final tier.</x:v>
      </x:c>
      <x:c r="R42" s="214" t="str">
        <x:f>IFERROR(INDEX('Final Card Catalog'!$J$4:$J$503,MATCH($C42,'Final Card Catalog'!$A$4:$A$503,0)),"Missing ID")</x:f>
        <x:v>Legendary</x:v>
      </x:c>
      <x:c r="S42" s="214" t="str">
        <x:f>IF(IFERROR(INDEX('Final Card Catalog'!$S$4:$S$503,MATCH($C42,'Final Card Catalog'!$A$4:$A$503,0)),"Missing ID")="Locked - complete","Locked - complete",IF(COUNTIF('Final Card Catalog'!$A$4:$A$503,C42)&lt;&gt;1,"ID mismatch",IF(COUNT(H42:K42)&lt;COUNT($B$4:$B$7),"Needs scoring",IF(M42=R42,"Aligned","Approved tier / legacy differs"))))</x:f>
        <x:v>Approved tier / legacy differs</x:v>
      </x:c>
    </x:row>
    <x:row r="43" s="202" customFormat="1" ht="25.5" customHeight="1">
      <x:c r="A43" s="261" t="n">
        <x:f>IF(L43="","",COUNTIF($L$14:$L$513,"&gt;"&amp;L43)+COUNTIF($L$14:L43,L43))</x:f>
        <x:v>30</x:v>
      </x:c>
      <x:c r="B43" s="231" t="str">
        <x:f>IFERROR(LEFT(IFERROR(INDEX('Final Card Catalog'!$D$4:$D$503,MATCH($C43,'Final Card Catalog'!$A$4:$A$503,0)),"Missing ID"),FIND(" — ",IFERROR(INDEX('Final Card Catalog'!$D$4:$D$503,MATCH($C43,'Final Card Catalog'!$A$4:$A$503,0)),"Missing ID"))-1),"Missing set")</x:f>
        <x:v>Biblical Events</x:v>
      </x:c>
      <x:c r="C43" s="231" t="inlineStr">
        <x:is>
          <x:t xml:space="preserve">BE-090</x:t>
        </x:is>
      </x:c>
      <x:c r="D43" s="231" t="str">
        <x:f>IFERROR(INDEX('Final Card Catalog'!$B$4:$B$503,MATCH($C43,'Final Card Catalog'!$A$4:$A$503,0)),"Missing ID")</x:f>
        <x:v>Peter Walking on Water</x:v>
      </x:c>
      <x:c r="E43" s="231" t="str">
        <x:f>IFERROR(INDEX('Final Card Catalog'!$E$4:$E$503,MATCH($C43,'Final Card Catalog'!$A$4:$A$503,0)),"Missing ID")</x:f>
        <x:v>Event</x:v>
      </x:c>
      <x:c r="F43" s="261" t="n">
        <x:f>IFERROR(INDEX('Final Card Catalog'!$G$4:$G$503,MATCH($C43,'Final Card Catalog'!$A$4:$A$503,0)),"Missing ID")</x:f>
        <x:v>4</x:v>
      </x:c>
      <x:c r="G43" s="231" t="inlineStr">
        <x:is>
          <x:t xml:space="preserve">Extraordinary</x:t>
        </x:is>
      </x:c>
      <x:c r="H43" s="260" t="n">
        <x:v>8.6</x:v>
      </x:c>
      <x:c r="I43" s="260" t="n">
        <x:v>9.199999999999999</x:v>
      </x:c>
      <x:c r="J43" s="260" t="n">
        <x:v>8.300000000000001</x:v>
      </x:c>
      <x:c r="K43" s="260" t="n">
        <x:v>8.6</x:v>
      </x:c>
      <x:c r="L43" s="239" t="n">
        <x:f>IF(COUNT(H43:K43)&lt;COUNT($B$4:$B$7),"",ROUND(($B$11/$B$9)*(H43*$B$4+I43*$B$5+J43*$B$6+K43*$B$7),1))</x:f>
        <x:v>87.2</x:v>
      </x:c>
      <x:c r="M43" s="231" t="str">
        <x:f>IF(L43="","",IF(L43&gt;=$E$4,$D$4,IF(L43&gt;=$E$5,$D$5,IF(L43&gt;=$E$6,$D$6,IF(L43&gt;=$E$7,$D$7,$D$8)))))</x:f>
        <x:v>Extraordinary</x:v>
      </x:c>
      <x:c r="N43" s="231" t="str">
        <x:f>IF(M43="","Pending scoring",G43&amp;" → "&amp;M43)</x:f>
        <x:v>Extraordinary → Extraordinary</x:v>
      </x:c>
      <x:c r="O43" s="231" t="inlineStr">
        <x:is>
          <x:t xml:space="preserve">Low</x:t>
        </x:is>
      </x:c>
      <x:c r="P43" s="231" t="inlineStr">
        <x:is>
          <x:t xml:space="preserve">Biblical narrative scene</x:t>
        </x:is>
      </x:c>
      <x:c r="Q43" s="231" t="inlineStr">
        <x:is>
          <x:t xml:space="preserve">High-drama card: strong visual and narrative impact. Scores: significance 8.6, artwork 9.2, narrative 8.3, uniqueness 8.6; weighted impact 87.2 → Extraordinary.</x:t>
        </x:is>
      </x:c>
      <x:c r="R43" s="214" t="str">
        <x:f>IFERROR(INDEX('Final Card Catalog'!$J$4:$J$503,MATCH($C43,'Final Card Catalog'!$A$4:$A$503,0)),"Missing ID")</x:f>
        <x:v>Extraordinary</x:v>
      </x:c>
      <x:c r="S43" s="214" t="str">
        <x:f>IF(IFERROR(INDEX('Final Card Catalog'!$S$4:$S$503,MATCH($C43,'Final Card Catalog'!$A$4:$A$503,0)),"Missing ID")="Locked - complete","Locked - complete",IF(COUNTIF('Final Card Catalog'!$A$4:$A$503,C43)&lt;&gt;1,"ID mismatch",IF(COUNT(H43:K43)&lt;COUNT($B$4:$B$7),"Needs scoring",IF(M43=R43,"Aligned","Approved tier / legacy differs"))))</x:f>
        <x:v>Aligned</x:v>
      </x:c>
    </x:row>
    <x:row r="44" s="202" customFormat="1" ht="25.5" customHeight="1">
      <x:c r="A44" s="261" t="n">
        <x:f>IF(L44="","",COUNTIF($L$14:$L$513,"&gt;"&amp;L44)+COUNTIF($L$14:L44,L44))</x:f>
        <x:v>31</x:v>
      </x:c>
      <x:c r="B44" s="231" t="str">
        <x:f>IFERROR(LEFT(IFERROR(INDEX('Final Card Catalog'!$D$4:$D$503,MATCH($C44,'Final Card Catalog'!$A$4:$A$503,0)),"Missing ID"),FIND(" — ",IFERROR(INDEX('Final Card Catalog'!$D$4:$D$503,MATCH($C44,'Final Card Catalog'!$A$4:$A$503,0)),"Missing ID"))-1),"Missing set")</x:f>
        <x:v>Biblical Events</x:v>
      </x:c>
      <x:c r="C44" s="231" t="inlineStr">
        <x:is>
          <x:t xml:space="preserve">BE-003</x:t>
        </x:is>
      </x:c>
      <x:c r="D44" s="231" t="str">
        <x:f>IFERROR(INDEX('Final Card Catalog'!$B$4:$B$503,MATCH($C44,'Final Card Catalog'!$A$4:$A$503,0)),"Missing ID")</x:f>
        <x:v>The Flood</x:v>
      </x:c>
      <x:c r="E44" s="231" t="str">
        <x:f>IFERROR(INDEX('Final Card Catalog'!$E$4:$E$503,MATCH($C44,'Final Card Catalog'!$A$4:$A$503,0)),"Missing ID")</x:f>
        <x:v>Event</x:v>
      </x:c>
      <x:c r="F44" s="261" t="n">
        <x:f>IFERROR(INDEX('Final Card Catalog'!$G$4:$G$503,MATCH($C44,'Final Card Catalog'!$A$4:$A$503,0)),"Missing ID")</x:f>
        <x:v>5</x:v>
      </x:c>
      <x:c r="G44" s="231" t="inlineStr">
        <x:is>
          <x:t xml:space="preserve">Uncommon</x:t>
        </x:is>
      </x:c>
      <x:c r="H44" s="260" t="n">
        <x:v>9.199999999999999</x:v>
      </x:c>
      <x:c r="I44" s="260" t="n">
        <x:v>9.1</x:v>
      </x:c>
      <x:c r="J44" s="260" t="n">
        <x:v>7.8</x:v>
      </x:c>
      <x:c r="K44" s="260" t="n">
        <x:v>7.5</x:v>
      </x:c>
      <x:c r="L44" s="239" t="n">
        <x:f>IF(COUNT(H44:K44)&lt;COUNT($B$4:$B$7),"",ROUND(($B$11/$B$9)*(H44*$B$4+I44*$B$5+J44*$B$6+K44*$B$7),1))</x:f>
        <x:v>87.2</x:v>
      </x:c>
      <x:c r="M44" s="231" t="str">
        <x:f>IF(L44="","",IF(L44&gt;=$E$4,$D$4,IF(L44&gt;=$E$5,$D$5,IF(L44&gt;=$E$6,$D$6,IF(L44&gt;=$E$7,$D$7,$D$8)))))</x:f>
        <x:v>Extraordinary</x:v>
      </x:c>
      <x:c r="N44" s="231" t="str">
        <x:f>IF(M44="","Pending scoring",G44&amp;" → "&amp;M44)</x:f>
        <x:v>Uncommon → Extraordinary</x:v>
      </x:c>
      <x:c r="O44" s="231" t="inlineStr">
        <x:is>
          <x:t xml:space="preserve">Low</x:t>
        </x:is>
      </x:c>
      <x:c r="P44" s="231" t="inlineStr">
        <x:is>
          <x:t xml:space="preserve">Biblical narrative scene</x:t>
        </x:is>
      </x:c>
      <x:c r="Q44" s="231" t="inlineStr">
        <x:is>
          <x:t xml:space="preserve">Flagship subject: exceptional recognition and artwork potential. Scores: significance 9.2, artwork 9.1, narrative 7.8, uniqueness 7.5; weighted impact 87.2 → Extraordinary.</x:t>
        </x:is>
      </x:c>
      <x:c r="R44" s="214" t="str">
        <x:f>IFERROR(INDEX('Final Card Catalog'!$J$4:$J$503,MATCH($C44,'Final Card Catalog'!$A$4:$A$503,0)),"Missing ID")</x:f>
        <x:v>Extraordinary</x:v>
      </x:c>
      <x:c r="S44" s="214" t="str">
        <x:f>IF(IFERROR(INDEX('Final Card Catalog'!$S$4:$S$503,MATCH($C44,'Final Card Catalog'!$A$4:$A$503,0)),"Missing ID")="Locked - complete","Locked - complete",IF(COUNTIF('Final Card Catalog'!$A$4:$A$503,C44)&lt;&gt;1,"ID mismatch",IF(COUNT(H44:K44)&lt;COUNT($B$4:$B$7),"Needs scoring",IF(M44=R44,"Aligned","Approved tier / legacy differs"))))</x:f>
        <x:v>Aligned</x:v>
      </x:c>
    </x:row>
    <x:row r="45" s="202" customFormat="1" ht="25.5" customHeight="1">
      <x:c r="A45" s="261" t="n">
        <x:f>IF(L45="","",COUNTIF($L$14:$L$513,"&gt;"&amp;L45)+COUNTIF($L$14:L45,L45))</x:f>
        <x:v>32</x:v>
      </x:c>
      <x:c r="B45" s="231" t="str">
        <x:f>IFERROR(LEFT(IFERROR(INDEX('Final Card Catalog'!$D$4:$D$503,MATCH($C45,'Final Card Catalog'!$A$4:$A$503,0)),"Missing ID"),FIND(" — ",IFERROR(INDEX('Final Card Catalog'!$D$4:$D$503,MATCH($C45,'Final Card Catalog'!$A$4:$A$503,0)),"Missing ID"))-1),"Missing set")</x:f>
        <x:v>Parables, Dreams &amp; Visions</x:v>
      </x:c>
      <x:c r="C45" s="231" t="inlineStr">
        <x:is>
          <x:t xml:space="preserve">PDV-007</x:t>
        </x:is>
      </x:c>
      <x:c r="D45" s="231" t="str">
        <x:f>IFERROR(INDEX('Final Card Catalog'!$B$4:$B$503,MATCH($C45,'Final Card Catalog'!$A$4:$A$503,0)),"Missing ID")</x:f>
        <x:v>Parable of the Lost Sheep</x:v>
      </x:c>
      <x:c r="E45" s="231" t="str">
        <x:f>IFERROR(INDEX('Final Card Catalog'!$E$4:$E$503,MATCH($C45,'Final Card Catalog'!$A$4:$A$503,0)),"Missing ID")</x:f>
        <x:v>Parable</x:v>
      </x:c>
      <x:c r="F45" s="261" t="n">
        <x:f>IFERROR(INDEX('Final Card Catalog'!$G$4:$G$503,MATCH($C45,'Final Card Catalog'!$A$4:$A$503,0)),"Missing ID")</x:f>
        <x:v>5</x:v>
      </x:c>
      <x:c r="G45" s="231" t="inlineStr">
        <x:is>
          <x:t xml:space="preserve">Extraordinary</x:t>
        </x:is>
      </x:c>
      <x:c r="H45" s="260" t="n">
        <x:v>8.9</x:v>
      </x:c>
      <x:c r="I45" s="260" t="n">
        <x:v>9.4</x:v>
      </x:c>
      <x:c r="J45" s="260" t="n">
        <x:v>7.3</x:v>
      </x:c>
      <x:c r="K45" s="260" t="n">
        <x:v>8.5</x:v>
      </x:c>
      <x:c r="L45" s="239" t="n">
        <x:f>IF(COUNT(H45:K45)&lt;COUNT($B$4:$B$7),"",ROUND(($B$11/$B$9)*(H45*$B$4+I45*$B$5+J45*$B$6+K45*$B$7),1))</x:f>
        <x:v>86.9</x:v>
      </x:c>
      <x:c r="M45" s="231" t="str">
        <x:f>IF(L45="","",IF(L45&gt;=$E$4,$D$4,IF(L45&gt;=$E$5,$D$5,IF(L45&gt;=$E$6,$D$6,IF(L45&gt;=$E$7,$D$7,$D$8)))))</x:f>
        <x:v>Extraordinary</x:v>
      </x:c>
      <x:c r="N45" s="231" t="str">
        <x:f>IF(M45="","Pending scoring",G45&amp;" → "&amp;M45)</x:f>
        <x:v>Extraordinary → Extraordinary</x:v>
      </x:c>
      <x:c r="O45" s="231" t="inlineStr">
        <x:is>
          <x:t xml:space="preserve">Low</x:t>
        </x:is>
      </x:c>
      <x:c r="P45" s="231" t="inlineStr">
        <x:is>
          <x:t xml:space="preserve">Parable scene</x:t>
        </x:is>
      </x:c>
      <x:c r="Q45" s="231" t="inlineStr">
        <x:is>
          <x:t xml:space="preserve">Highly distinctive collectible concept with unusually strong visual identity. Scores: significance 8.9, artwork 9.4, narrative 7.3, uniqueness 8.5; weighted impact 86.9 → Extraordinary.</x:t>
        </x:is>
      </x:c>
      <x:c r="R45" s="214" t="str">
        <x:f>IFERROR(INDEX('Final Card Catalog'!$J$4:$J$503,MATCH($C45,'Final Card Catalog'!$A$4:$A$503,0)),"Missing ID")</x:f>
        <x:v>Extraordinary</x:v>
      </x:c>
      <x:c r="S45" s="214" t="str">
        <x:f>IF(IFERROR(INDEX('Final Card Catalog'!$S$4:$S$503,MATCH($C45,'Final Card Catalog'!$A$4:$A$503,0)),"Missing ID")="Locked - complete","Locked - complete",IF(COUNTIF('Final Card Catalog'!$A$4:$A$503,C45)&lt;&gt;1,"ID mismatch",IF(COUNT(H45:K45)&lt;COUNT($B$4:$B$7),"Needs scoring",IF(M45=R45,"Aligned","Approved tier / legacy differs"))))</x:f>
        <x:v>Aligned</x:v>
      </x:c>
    </x:row>
    <x:row r="46" s="202" customFormat="1" ht="25.5" customHeight="1">
      <x:c r="A46" s="261" t="n">
        <x:f>IF(L46="","",COUNTIF($L$14:$L$513,"&gt;"&amp;L46)+COUNTIF($L$14:L46,L46))</x:f>
        <x:v>33</x:v>
      </x:c>
      <x:c r="B46" s="231" t="str">
        <x:f>IFERROR(LEFT(IFERROR(INDEX('Final Card Catalog'!$D$4:$D$503,MATCH($C46,'Final Card Catalog'!$A$4:$A$503,0)),"Missing ID"),FIND(" — ",IFERROR(INDEX('Final Card Catalog'!$D$4:$D$503,MATCH($C46,'Final Card Catalog'!$A$4:$A$503,0)),"Missing ID"))-1),"Missing set")</x:f>
        <x:v>Biblical Events</x:v>
      </x:c>
      <x:c r="C46" s="231" t="inlineStr">
        <x:is>
          <x:t xml:space="preserve">BE-053</x:t>
        </x:is>
      </x:c>
      <x:c r="D46" s="231" t="str">
        <x:f>IFERROR(INDEX('Final Card Catalog'!$B$4:$B$503,MATCH($C46,'Final Card Catalog'!$A$4:$A$503,0)),"Missing ID")</x:f>
        <x:v>The Transfiguration</x:v>
      </x:c>
      <x:c r="E46" s="231" t="str">
        <x:f>IFERROR(INDEX('Final Card Catalog'!$E$4:$E$503,MATCH($C46,'Final Card Catalog'!$A$4:$A$503,0)),"Missing ID")</x:f>
        <x:v>Event</x:v>
      </x:c>
      <x:c r="F46" s="261" t="n">
        <x:f>IFERROR(INDEX('Final Card Catalog'!$G$4:$G$503,MATCH($C46,'Final Card Catalog'!$A$4:$A$503,0)),"Missing ID")</x:f>
        <x:v>5</x:v>
      </x:c>
      <x:c r="G46" s="231" t="inlineStr">
        <x:is>
          <x:t xml:space="preserve">Legendary</x:t>
        </x:is>
      </x:c>
      <x:c r="H46" s="260" t="n">
        <x:v>8.9</x:v>
      </x:c>
      <x:c r="I46" s="260" t="n">
        <x:v>9.9</x:v>
      </x:c>
      <x:c r="J46" s="260" t="n">
        <x:v>7</x:v>
      </x:c>
      <x:c r="K46" s="260" t="n">
        <x:v>7.5</x:v>
      </x:c>
      <x:c r="L46" s="239" t="n">
        <x:f>IF(COUNT(H46:K46)&lt;COUNT($B$4:$B$7),"",ROUND(($B$11/$B$9)*(H46*$B$4+I46*$B$5+J46*$B$6+K46*$B$7),1))</x:f>
        <x:v>86.8</x:v>
      </x:c>
      <x:c r="M46" s="231" t="str">
        <x:f>IF(L46="","",IF(L46&gt;=$E$4,$D$4,IF(L46&gt;=$E$5,$D$5,IF(L46&gt;=$E$6,$D$6,IF(L46&gt;=$E$7,$D$7,$D$8)))))</x:f>
        <x:v>Extraordinary</x:v>
      </x:c>
      <x:c r="N46" s="231" t="str">
        <x:f>IF(M46="","Pending scoring",G46&amp;" → "&amp;M46)</x:f>
        <x:v>Legendary → Extraordinary</x:v>
      </x:c>
      <x:c r="O46" s="231" t="inlineStr">
        <x:is>
          <x:t xml:space="preserve">Low</x:t>
        </x:is>
      </x:c>
      <x:c r="P46" s="231" t="inlineStr">
        <x:is>
          <x:t xml:space="preserve">Biblical narrative scene</x:t>
        </x:is>
      </x:c>
      <x:c r="Q46" s="231" t="inlineStr">
        <x:is>
          <x:t xml:space="preserve">Balanced collectible profile across significance, visual potential, and impact. Scores: significance 8.9, artwork 9.9, narrative 7.0, uniqueness 7.5; weighted impact 86.8 → Extraordinary.</x:t>
        </x:is>
      </x:c>
      <x:c r="R46" s="214" t="str">
        <x:f>IFERROR(INDEX('Final Card Catalog'!$J$4:$J$503,MATCH($C46,'Final Card Catalog'!$A$4:$A$503,0)),"Missing ID")</x:f>
        <x:v>Extraordinary</x:v>
      </x:c>
      <x:c r="S46" s="214" t="str">
        <x:f>IF(IFERROR(INDEX('Final Card Catalog'!$S$4:$S$503,MATCH($C46,'Final Card Catalog'!$A$4:$A$503,0)),"Missing ID")="Locked - complete","Locked - complete",IF(COUNTIF('Final Card Catalog'!$A$4:$A$503,C46)&lt;&gt;1,"ID mismatch",IF(COUNT(H46:K46)&lt;COUNT($B$4:$B$7),"Needs scoring",IF(M46=R46,"Aligned","Approved tier / legacy differs"))))</x:f>
        <x:v>Aligned</x:v>
      </x:c>
    </x:row>
    <x:row r="47" s="202" customFormat="1" ht="25.5" customHeight="1">
      <x:c r="A47" s="261" t="n">
        <x:f>IF(L47="","",COUNTIF($L$14:$L$513,"&gt;"&amp;L47)+COUNTIF($L$14:L47,L47))</x:f>
        <x:v>34</x:v>
      </x:c>
      <x:c r="B47" s="231" t="str">
        <x:f>IFERROR(LEFT(IFERROR(INDEX('Final Card Catalog'!$D$4:$D$503,MATCH($C47,'Final Card Catalog'!$A$4:$A$503,0)),"Missing ID"),FIND(" — ",IFERROR(INDEX('Final Card Catalog'!$D$4:$D$503,MATCH($C47,'Final Card Catalog'!$A$4:$A$503,0)),"Missing ID"))-1),"Missing set")</x:f>
        <x:v>Parables, Dreams &amp; Visions</x:v>
      </x:c>
      <x:c r="C47" s="231" t="inlineStr">
        <x:is>
          <x:t xml:space="preserve">PDV-026</x:t>
        </x:is>
      </x:c>
      <x:c r="D47" s="231" t="str">
        <x:f>IFERROR(INDEX('Final Card Catalog'!$B$4:$B$503,MATCH($C47,'Final Card Catalog'!$A$4:$A$503,0)),"Missing ID")</x:f>
        <x:v>Wise and Foolish Builders</x:v>
      </x:c>
      <x:c r="E47" s="231" t="str">
        <x:f>IFERROR(INDEX('Final Card Catalog'!$E$4:$E$503,MATCH($C47,'Final Card Catalog'!$A$4:$A$503,0)),"Missing ID")</x:f>
        <x:v>Parable</x:v>
      </x:c>
      <x:c r="F47" s="261" t="n">
        <x:f>IFERROR(INDEX('Final Card Catalog'!$G$4:$G$503,MATCH($C47,'Final Card Catalog'!$A$4:$A$503,0)),"Missing ID")</x:f>
        <x:v>5</x:v>
      </x:c>
      <x:c r="G47" s="231" t="inlineStr">
        <x:is>
          <x:t xml:space="preserve">Extraordinary</x:t>
        </x:is>
      </x:c>
      <x:c r="H47" s="260" t="n">
        <x:v>8.5</x:v>
      </x:c>
      <x:c r="I47" s="260" t="n">
        <x:v>9.4</x:v>
      </x:c>
      <x:c r="J47" s="260" t="n">
        <x:v>7.9</x:v>
      </x:c>
      <x:c r="K47" s="260" t="n">
        <x:v>8.5</x:v>
      </x:c>
      <x:c r="L47" s="239" t="n">
        <x:f>IF(COUNT(H47:K47)&lt;COUNT($B$4:$B$7),"",ROUND(($B$11/$B$9)*(H47*$B$4+I47*$B$5+J47*$B$6+K47*$B$7),1))</x:f>
        <x:v>86.5</x:v>
      </x:c>
      <x:c r="M47" s="231" t="str">
        <x:f>IF(L47="","",IF(L47&gt;=$E$4,$D$4,IF(L47&gt;=$E$5,$D$5,IF(L47&gt;=$E$6,$D$6,IF(L47&gt;=$E$7,$D$7,$D$8)))))</x:f>
        <x:v>Extraordinary</x:v>
      </x:c>
      <x:c r="N47" s="231" t="str">
        <x:f>IF(M47="","Pending scoring",G47&amp;" → "&amp;M47)</x:f>
        <x:v>Extraordinary → Extraordinary</x:v>
      </x:c>
      <x:c r="O47" s="231" t="inlineStr">
        <x:is>
          <x:t xml:space="preserve">Low</x:t>
        </x:is>
      </x:c>
      <x:c r="P47" s="231" t="inlineStr">
        <x:is>
          <x:t xml:space="preserve">Parable scene</x:t>
        </x:is>
      </x:c>
      <x:c r="Q47" s="231" t="inlineStr">
        <x:is>
          <x:t xml:space="preserve">Highly distinctive collectible concept with unusually strong visual identity. Scores: significance 8.5, artwork 9.4, narrative 7.9, uniqueness 8.5; weighted impact 86.5 → Extraordinary.</x:t>
        </x:is>
      </x:c>
      <x:c r="R47" s="214" t="str">
        <x:f>IFERROR(INDEX('Final Card Catalog'!$J$4:$J$503,MATCH($C47,'Final Card Catalog'!$A$4:$A$503,0)),"Missing ID")</x:f>
        <x:v>Extraordinary</x:v>
      </x:c>
      <x:c r="S47" s="214" t="str">
        <x:f>IF(IFERROR(INDEX('Final Card Catalog'!$S$4:$S$503,MATCH($C47,'Final Card Catalog'!$A$4:$A$503,0)),"Missing ID")="Locked - complete","Locked - complete",IF(COUNTIF('Final Card Catalog'!$A$4:$A$503,C47)&lt;&gt;1,"ID mismatch",IF(COUNT(H47:K47)&lt;COUNT($B$4:$B$7),"Needs scoring",IF(M47=R47,"Aligned","Approved tier / legacy differs"))))</x:f>
        <x:v>Aligned</x:v>
      </x:c>
    </x:row>
    <x:row r="48" s="202" customFormat="1" ht="25.5" customHeight="1">
      <x:c r="A48" s="261" t="n">
        <x:f>IF(L48="","",COUNTIF($L$14:$L$513,"&gt;"&amp;L48)+COUNTIF($L$14:L48,L48))</x:f>
        <x:v>35</x:v>
      </x:c>
      <x:c r="B48" s="231" t="str">
        <x:f>IFERROR(LEFT(IFERROR(INDEX('Final Card Catalog'!$D$4:$D$503,MATCH($C48,'Final Card Catalog'!$A$4:$A$503,0)),"Missing ID"),FIND(" — ",IFERROR(INDEX('Final Card Catalog'!$D$4:$D$503,MATCH($C48,'Final Card Catalog'!$A$4:$A$503,0)),"Missing ID"))-1),"Missing set")</x:f>
        <x:v>Biblical Events</x:v>
      </x:c>
      <x:c r="C48" s="231" t="inlineStr">
        <x:is>
          <x:t xml:space="preserve">BE-105</x:t>
        </x:is>
      </x:c>
      <x:c r="D48" s="231" t="str">
        <x:f>IFERROR(INDEX('Final Card Catalog'!$B$4:$B$503,MATCH($C48,'Final Card Catalog'!$A$4:$A$503,0)),"Missing ID")</x:f>
        <x:v>Angels Announce Jesus' Birth to the Shepherds</x:v>
      </x:c>
      <x:c r="E48" s="231" t="str">
        <x:f>IFERROR(INDEX('Final Card Catalog'!$E$4:$E$503,MATCH($C48,'Final Card Catalog'!$A$4:$A$503,0)),"Missing ID")</x:f>
        <x:v>Event</x:v>
      </x:c>
      <x:c r="F48" s="261" t="n">
        <x:f>IFERROR(INDEX('Final Card Catalog'!$G$4:$G$503,MATCH($C48,'Final Card Catalog'!$A$4:$A$503,0)),"Missing ID")</x:f>
        <x:v>4</x:v>
      </x:c>
      <x:c r="G48" s="231" t="inlineStr">
        <x:is>
          <x:t xml:space="preserve">Rare</x:t>
        </x:is>
      </x:c>
      <x:c r="H48" s="260" t="n">
        <x:v>8.5</x:v>
      </x:c>
      <x:c r="I48" s="260" t="n">
        <x:v>9.199999999999999</x:v>
      </x:c>
      <x:c r="J48" s="260" t="n">
        <x:v>8.199999999999999</x:v>
      </x:c>
      <x:c r="K48" s="260" t="n">
        <x:v>8.4</x:v>
      </x:c>
      <x:c r="L48" s="239" t="n">
        <x:f>IF(COUNT(H48:K48)&lt;COUNT($B$4:$B$7),"",ROUND(($B$11/$B$9)*(H48*$B$4+I48*$B$5+J48*$B$6+K48*$B$7),1))</x:f>
        <x:v>86.4</x:v>
      </x:c>
      <x:c r="M48" s="231" t="str">
        <x:f>IF(L48="","",IF(L48&gt;=$E$4,$D$4,IF(L48&gt;=$E$5,$D$5,IF(L48&gt;=$E$6,$D$6,IF(L48&gt;=$E$7,$D$7,$D$8)))))</x:f>
        <x:v>Extraordinary</x:v>
      </x:c>
      <x:c r="N48" s="231" t="str">
        <x:f>IF(M48="","Pending scoring",G48&amp;" → "&amp;M48)</x:f>
        <x:v>Rare → Extraordinary</x:v>
      </x:c>
      <x:c r="O48" s="231" t="inlineStr">
        <x:is>
          <x:t xml:space="preserve">Low</x:t>
        </x:is>
      </x:c>
      <x:c r="P48" s="231" t="inlineStr">
        <x:is>
          <x:t xml:space="preserve">Biblical narrative scene</x:t>
        </x:is>
      </x:c>
      <x:c r="Q48" s="231" t="inlineStr">
        <x:is>
          <x:t xml:space="preserve">High-impact scene with exceptional visual and narrative potential. Scores: significance 8.5, artwork 9.2, narrative 8.2, uniqueness 8.4; weighted impact 86.4 → Extraordinary.</x:t>
        </x:is>
      </x:c>
      <x:c r="R48" s="214" t="str">
        <x:f>IFERROR(INDEX('Final Card Catalog'!$J$4:$J$503,MATCH($C48,'Final Card Catalog'!$A$4:$A$503,0)),"Missing ID")</x:f>
        <x:v>Extraordinary</x:v>
      </x:c>
      <x:c r="S48" s="214" t="str">
        <x:f>IF(IFERROR(INDEX('Final Card Catalog'!$S$4:$S$503,MATCH($C48,'Final Card Catalog'!$A$4:$A$503,0)),"Missing ID")="Locked - complete","Locked - complete",IF(COUNTIF('Final Card Catalog'!$A$4:$A$503,C48)&lt;&gt;1,"ID mismatch",IF(COUNT(H48:K48)&lt;COUNT($B$4:$B$7),"Needs scoring",IF(M48=R48,"Aligned","Approved tier / legacy differs"))))</x:f>
        <x:v>Aligned</x:v>
      </x:c>
    </x:row>
    <x:row r="49" s="202" customFormat="1" ht="25.5" customHeight="1">
      <x:c r="A49" s="261" t="n">
        <x:f>IF(L49="","",COUNTIF($L$14:$L$513,"&gt;"&amp;L49)+COUNTIF($L$14:L49,L49))</x:f>
        <x:v>36</x:v>
      </x:c>
      <x:c r="B49" s="231" t="str">
        <x:f>IFERROR(LEFT(IFERROR(INDEX('Final Card Catalog'!$D$4:$D$503,MATCH($C49,'Final Card Catalog'!$A$4:$A$503,0)),"Missing ID"),FIND(" — ",IFERROR(INDEX('Final Card Catalog'!$D$4:$D$503,MATCH($C49,'Final Card Catalog'!$A$4:$A$503,0)),"Missing ID"))-1),"Missing set")</x:f>
        <x:v>Biblical Events</x:v>
      </x:c>
      <x:c r="C49" s="231" t="inlineStr">
        <x:is>
          <x:t xml:space="preserve">BE-002</x:t>
        </x:is>
      </x:c>
      <x:c r="D49" s="231" t="str">
        <x:f>IFERROR(INDEX('Final Card Catalog'!$B$4:$B$503,MATCH($C49,'Final Card Catalog'!$A$4:$A$503,0)),"Missing ID")</x:f>
        <x:v>The Fall</x:v>
      </x:c>
      <x:c r="E49" s="231" t="str">
        <x:f>IFERROR(INDEX('Final Card Catalog'!$E$4:$E$503,MATCH($C49,'Final Card Catalog'!$A$4:$A$503,0)),"Missing ID")</x:f>
        <x:v>Event</x:v>
      </x:c>
      <x:c r="F49" s="261" t="n">
        <x:f>IFERROR(INDEX('Final Card Catalog'!$G$4:$G$503,MATCH($C49,'Final Card Catalog'!$A$4:$A$503,0)),"Missing ID")</x:f>
        <x:v>5</x:v>
      </x:c>
      <x:c r="G49" s="231" t="inlineStr">
        <x:is>
          <x:t xml:space="preserve">Extraordinary</x:t>
        </x:is>
      </x:c>
      <x:c r="H49" s="260" t="n">
        <x:v>9.4</x:v>
      </x:c>
      <x:c r="I49" s="260" t="n">
        <x:v>9.1</x:v>
      </x:c>
      <x:c r="J49" s="260" t="n">
        <x:v>7</x:v>
      </x:c>
      <x:c r="K49" s="260" t="n">
        <x:v>7.5</x:v>
      </x:c>
      <x:c r="L49" s="239" t="n">
        <x:f>IF(COUNT(H49:K49)&lt;COUNT($B$4:$B$7),"",ROUND(($B$11/$B$9)*(H49*$B$4+I49*$B$5+J49*$B$6+K49*$B$7),1))</x:f>
        <x:v>86.4</x:v>
      </x:c>
      <x:c r="M49" s="231" t="str">
        <x:f>IF(L49="","",IF(L49&gt;=$E$4,$D$4,IF(L49&gt;=$E$5,$D$5,IF(L49&gt;=$E$6,$D$6,IF(L49&gt;=$E$7,$D$7,$D$8)))))</x:f>
        <x:v>Extraordinary</x:v>
      </x:c>
      <x:c r="N49" s="231" t="str">
        <x:f>IF(M49="","Pending scoring",G49&amp;" → "&amp;M49)</x:f>
        <x:v>Extraordinary → Extraordinary</x:v>
      </x:c>
      <x:c r="O49" s="231" t="inlineStr">
        <x:is>
          <x:t xml:space="preserve">Low</x:t>
        </x:is>
      </x:c>
      <x:c r="P49" s="231" t="inlineStr">
        <x:is>
          <x:t xml:space="preserve">Biblical narrative scene</x:t>
        </x:is>
      </x:c>
      <x:c r="Q49" s="231" t="inlineStr">
        <x:is>
          <x:t xml:space="preserve">Flagship subject: exceptional recognition and artwork potential. Scores: significance 9.4, artwork 9.1, narrative 7.0, uniqueness 7.5; weighted impact 86.4 → Extraordinary.</x:t>
        </x:is>
      </x:c>
      <x:c r="R49" s="214" t="str">
        <x:f>IFERROR(INDEX('Final Card Catalog'!$J$4:$J$503,MATCH($C49,'Final Card Catalog'!$A$4:$A$503,0)),"Missing ID")</x:f>
        <x:v>Extraordinary</x:v>
      </x:c>
      <x:c r="S49" s="214" t="str">
        <x:f>IF(IFERROR(INDEX('Final Card Catalog'!$S$4:$S$503,MATCH($C49,'Final Card Catalog'!$A$4:$A$503,0)),"Missing ID")="Locked - complete","Locked - complete",IF(COUNTIF('Final Card Catalog'!$A$4:$A$503,C49)&lt;&gt;1,"ID mismatch",IF(COUNT(H49:K49)&lt;COUNT($B$4:$B$7),"Needs scoring",IF(M49=R49,"Aligned","Approved tier / legacy differs"))))</x:f>
        <x:v>Locked - complete</x:v>
      </x:c>
    </x:row>
    <x:row r="50" s="202" customFormat="1" ht="25.5" customHeight="1">
      <x:c r="A50" s="261" t="n">
        <x:f>IF(L50="","",COUNTIF($L$14:$L$513,"&gt;"&amp;L50)+COUNTIF($L$14:L50,L50))</x:f>
        <x:v>37</x:v>
      </x:c>
      <x:c r="B50" s="231" t="str">
        <x:f>IFERROR(LEFT(IFERROR(INDEX('Final Card Catalog'!$D$4:$D$503,MATCH($C50,'Final Card Catalog'!$A$4:$A$503,0)),"Missing ID"),FIND(" — ",IFERROR(INDEX('Final Card Catalog'!$D$4:$D$503,MATCH($C50,'Final Card Catalog'!$A$4:$A$503,0)),"Missing ID"))-1),"Missing set")</x:f>
        <x:v>Biblical Events</x:v>
      </x:c>
      <x:c r="C50" s="231" t="inlineStr">
        <x:is>
          <x:t xml:space="preserve">BE-047</x:t>
        </x:is>
      </x:c>
      <x:c r="D50" s="231" t="str">
        <x:f>IFERROR(INDEX('Final Card Catalog'!$B$4:$B$503,MATCH($C50,'Final Card Catalog'!$A$4:$A$503,0)),"Missing ID")</x:f>
        <x:v>The Sermon on the Mount</x:v>
      </x:c>
      <x:c r="E50" s="231" t="str">
        <x:f>IFERROR(INDEX('Final Card Catalog'!$E$4:$E$503,MATCH($C50,'Final Card Catalog'!$A$4:$A$503,0)),"Missing ID")</x:f>
        <x:v>Event</x:v>
      </x:c>
      <x:c r="F50" s="261" t="n">
        <x:f>IFERROR(INDEX('Final Card Catalog'!$G$4:$G$503,MATCH($C50,'Final Card Catalog'!$A$4:$A$503,0)),"Missing ID")</x:f>
        <x:v>5</x:v>
      </x:c>
      <x:c r="G50" s="231" t="inlineStr">
        <x:is>
          <x:t xml:space="preserve">Extraordinary</x:t>
        </x:is>
      </x:c>
      <x:c r="H50" s="260" t="n">
        <x:v>9.4</x:v>
      </x:c>
      <x:c r="I50" s="260" t="n">
        <x:v>9.1</x:v>
      </x:c>
      <x:c r="J50" s="260" t="n">
        <x:v>7</x:v>
      </x:c>
      <x:c r="K50" s="260" t="n">
        <x:v>7.5</x:v>
      </x:c>
      <x:c r="L50" s="239" t="n">
        <x:f>IF(COUNT(H50:K50)&lt;COUNT($B$4:$B$7),"",ROUND(($B$11/$B$9)*(H50*$B$4+I50*$B$5+J50*$B$6+K50*$B$7),1))</x:f>
        <x:v>86.4</x:v>
      </x:c>
      <x:c r="M50" s="231" t="str">
        <x:f>IF(L50="","",IF(L50&gt;=$E$4,$D$4,IF(L50&gt;=$E$5,$D$5,IF(L50&gt;=$E$6,$D$6,IF(L50&gt;=$E$7,$D$7,$D$8)))))</x:f>
        <x:v>Extraordinary</x:v>
      </x:c>
      <x:c r="N50" s="231" t="str">
        <x:f>IF(M50="","Pending scoring",G50&amp;" → "&amp;M50)</x:f>
        <x:v>Extraordinary → Extraordinary</x:v>
      </x:c>
      <x:c r="O50" s="231" t="inlineStr">
        <x:is>
          <x:t xml:space="preserve">Low</x:t>
        </x:is>
      </x:c>
      <x:c r="P50" s="231" t="inlineStr">
        <x:is>
          <x:t xml:space="preserve">Biblical narrative scene</x:t>
        </x:is>
      </x:c>
      <x:c r="Q50" s="231" t="inlineStr">
        <x:is>
          <x:t xml:space="preserve">Flagship subject: exceptional recognition and artwork potential. Scores: significance 9.4, artwork 9.1, narrative 7.0, uniqueness 7.5; weighted impact 86.4 → Extraordinary.</x:t>
        </x:is>
      </x:c>
      <x:c r="R50" s="214" t="str">
        <x:f>IFERROR(INDEX('Final Card Catalog'!$J$4:$J$503,MATCH($C50,'Final Card Catalog'!$A$4:$A$503,0)),"Missing ID")</x:f>
        <x:v>Extraordinary</x:v>
      </x:c>
      <x:c r="S50" s="214" t="str">
        <x:f>IF(IFERROR(INDEX('Final Card Catalog'!$S$4:$S$503,MATCH($C50,'Final Card Catalog'!$A$4:$A$503,0)),"Missing ID")="Locked - complete","Locked - complete",IF(COUNTIF('Final Card Catalog'!$A$4:$A$503,C50)&lt;&gt;1,"ID mismatch",IF(COUNT(H50:K50)&lt;COUNT($B$4:$B$7),"Needs scoring",IF(M50=R50,"Aligned","Approved tier / legacy differs"))))</x:f>
        <x:v>Aligned</x:v>
      </x:c>
    </x:row>
    <x:row r="51" s="202" customFormat="1" ht="25.5" customHeight="1">
      <x:c r="A51" s="261" t="n">
        <x:f>IF(L51="","",COUNTIF($L$14:$L$513,"&gt;"&amp;L51)+COUNTIF($L$14:L51,L51))</x:f>
        <x:v>38</x:v>
      </x:c>
      <x:c r="B51" s="231" t="str">
        <x:f>IFERROR(LEFT(IFERROR(INDEX('Final Card Catalog'!$D$4:$D$503,MATCH($C51,'Final Card Catalog'!$A$4:$A$503,0)),"Missing ID"),FIND(" — ",IFERROR(INDEX('Final Card Catalog'!$D$4:$D$503,MATCH($C51,'Final Card Catalog'!$A$4:$A$503,0)),"Missing ID"))-1),"Missing set")</x:f>
        <x:v>Biblical Events</x:v>
      </x:c>
      <x:c r="C51" s="231" t="inlineStr">
        <x:is>
          <x:t xml:space="preserve">BE-038</x:t>
        </x:is>
      </x:c>
      <x:c r="D51" s="231" t="str">
        <x:f>IFERROR(INDEX('Final Card Catalog'!$B$4:$B$503,MATCH($C51,'Final Card Catalog'!$A$4:$A$503,0)),"Missing ID")</x:f>
        <x:v>The Annunciation</x:v>
      </x:c>
      <x:c r="E51" s="231" t="str">
        <x:f>IFERROR(INDEX('Final Card Catalog'!$E$4:$E$503,MATCH($C51,'Final Card Catalog'!$A$4:$A$503,0)),"Missing ID")</x:f>
        <x:v>Event</x:v>
      </x:c>
      <x:c r="F51" s="261" t="n">
        <x:f>IFERROR(INDEX('Final Card Catalog'!$G$4:$G$503,MATCH($C51,'Final Card Catalog'!$A$4:$A$503,0)),"Missing ID")</x:f>
        <x:v>5</x:v>
      </x:c>
      <x:c r="G51" s="231" t="inlineStr">
        <x:is>
          <x:t xml:space="preserve">Legendary</x:t>
        </x:is>
      </x:c>
      <x:c r="H51" s="260" t="n">
        <x:v>9.300000000000001</x:v>
      </x:c>
      <x:c r="I51" s="260" t="n">
        <x:v>9.1</x:v>
      </x:c>
      <x:c r="J51" s="260" t="n">
        <x:v>7</x:v>
      </x:c>
      <x:c r="K51" s="260" t="n">
        <x:v>7.5</x:v>
      </x:c>
      <x:c r="L51" s="239" t="n">
        <x:f>IF(COUNT(H51:K51)&lt;COUNT($B$4:$B$7),"",ROUND(($B$11/$B$9)*(H51*$B$4+I51*$B$5+J51*$B$6+K51*$B$7),1))</x:f>
        <x:v>86</x:v>
      </x:c>
      <x:c r="M51" s="231" t="str">
        <x:f>IF(L51="","",IF(L51&gt;=$E$4,$D$4,IF(L51&gt;=$E$5,$D$5,IF(L51&gt;=$E$6,$D$6,IF(L51&gt;=$E$7,$D$7,$D$8)))))</x:f>
        <x:v>Extraordinary</x:v>
      </x:c>
      <x:c r="N51" s="231" t="str">
        <x:f>IF(M51="","Pending scoring",G51&amp;" → "&amp;M51)</x:f>
        <x:v>Legendary → Extraordinary</x:v>
      </x:c>
      <x:c r="O51" s="231" t="inlineStr">
        <x:is>
          <x:t xml:space="preserve">Low</x:t>
        </x:is>
      </x:c>
      <x:c r="P51" s="231" t="inlineStr">
        <x:is>
          <x:t xml:space="preserve">Biblical narrative scene</x:t>
        </x:is>
      </x:c>
      <x:c r="Q51" s="231" t="inlineStr">
        <x:is>
          <x:t xml:space="preserve">Flagship subject: exceptional recognition and artwork potential. Scores: significance 9.3, artwork 9.1, narrative 7.0, uniqueness 7.5; weighted impact 86.0 → Extraordinary.</x:t>
        </x:is>
      </x:c>
      <x:c r="R51" s="214" t="str">
        <x:f>IFERROR(INDEX('Final Card Catalog'!$J$4:$J$503,MATCH($C51,'Final Card Catalog'!$A$4:$A$503,0)),"Missing ID")</x:f>
        <x:v>Extraordinary</x:v>
      </x:c>
      <x:c r="S51" s="214" t="str">
        <x:f>IF(IFERROR(INDEX('Final Card Catalog'!$S$4:$S$503,MATCH($C51,'Final Card Catalog'!$A$4:$A$503,0)),"Missing ID")="Locked - complete","Locked - complete",IF(COUNTIF('Final Card Catalog'!$A$4:$A$503,C51)&lt;&gt;1,"ID mismatch",IF(COUNT(H51:K51)&lt;COUNT($B$4:$B$7),"Needs scoring",IF(M51=R51,"Aligned","Approved tier / legacy differs"))))</x:f>
        <x:v>Aligned</x:v>
      </x:c>
    </x:row>
    <x:row r="52" s="202" customFormat="1" ht="25.5" customHeight="1">
      <x:c r="A52" s="261" t="n">
        <x:f>IF(L52="","",COUNTIF($L$14:$L$513,"&gt;"&amp;L52)+COUNTIF($L$14:L52,L52))</x:f>
        <x:v>39</x:v>
      </x:c>
      <x:c r="B52" s="231" t="str">
        <x:f>IFERROR(LEFT(IFERROR(INDEX('Final Card Catalog'!$D$4:$D$503,MATCH($C52,'Final Card Catalog'!$A$4:$A$503,0)),"Missing ID"),FIND(" — ",IFERROR(INDEX('Final Card Catalog'!$D$4:$D$503,MATCH($C52,'Final Card Catalog'!$A$4:$A$503,0)),"Missing ID"))-1),"Missing set")</x:f>
        <x:v>Biblical People</x:v>
      </x:c>
      <x:c r="C52" s="231" t="inlineStr">
        <x:is>
          <x:t xml:space="preserve">BP-005</x:t>
        </x:is>
      </x:c>
      <x:c r="D52" s="231" t="str">
        <x:f>IFERROR(INDEX('Final Card Catalog'!$B$4:$B$503,MATCH($C52,'Final Card Catalog'!$A$4:$A$503,0)),"Missing ID")</x:f>
        <x:v>Peter</x:v>
      </x:c>
      <x:c r="E52" s="231" t="str">
        <x:f>IFERROR(INDEX('Final Card Catalog'!$E$4:$E$503,MATCH($C52,'Final Card Catalog'!$A$4:$A$503,0)),"Missing ID")</x:f>
        <x:v>Person</x:v>
      </x:c>
      <x:c r="F52" s="261" t="n">
        <x:f>IFERROR(INDEX('Final Card Catalog'!$G$4:$G$503,MATCH($C52,'Final Card Catalog'!$A$4:$A$503,0)),"Missing ID")</x:f>
        <x:v>5</x:v>
      </x:c>
      <x:c r="G52" s="231" t="inlineStr">
        <x:is>
          <x:t xml:space="preserve">Legendary</x:t>
        </x:is>
      </x:c>
      <x:c r="H52" s="260" t="n">
        <x:v>9.4</x:v>
      </x:c>
      <x:c r="I52" s="260" t="n">
        <x:v>8.5</x:v>
      </x:c>
      <x:c r="J52" s="260" t="n">
        <x:v>7.8</x:v>
      </x:c>
      <x:c r="K52" s="260" t="n">
        <x:v>7.2</x:v>
      </x:c>
      <x:c r="L52" s="239" t="n">
        <x:f>IF(COUNT(H52:K52)&lt;COUNT($B$4:$B$7),"",ROUND(($B$11/$B$9)*(H52*$B$4+I52*$B$5+J52*$B$6+K52*$B$7),1))</x:f>
        <x:v>85.9</x:v>
      </x:c>
      <x:c r="M52" s="231" t="str">
        <x:f>IF(L52="","",IF(L52&gt;=$E$4,$D$4,IF(L52&gt;=$E$5,$D$5,IF(L52&gt;=$E$6,$D$6,IF(L52&gt;=$E$7,$D$7,$D$8)))))</x:f>
        <x:v>Extraordinary</x:v>
      </x:c>
      <x:c r="N52" s="231" t="str">
        <x:f>IF(M52="","Pending scoring",G52&amp;" → "&amp;M52)</x:f>
        <x:v>Legendary → Extraordinary</x:v>
      </x:c>
      <x:c r="O52" s="231" t="inlineStr">
        <x:is>
          <x:t xml:space="preserve">Medium</x:t>
        </x:is>
      </x:c>
      <x:c r="P52" s="231" t="inlineStr">
        <x:is>
          <x:t xml:space="preserve">Biblical character / group</x:t>
        </x:is>
      </x:c>
      <x:c r="Q52" s="231" t="inlineStr">
        <x:is>
          <x:t xml:space="preserve">Balanced collectible profile across significance, visual potential, and impact. Scores: significance 9.4, artwork 8.5, narrative 7.8, uniqueness 7.2; weighted impact 85.9 → Extraordinary.</x:t>
        </x:is>
      </x:c>
      <x:c r="R52" s="214" t="str">
        <x:f>IFERROR(INDEX('Final Card Catalog'!$J$4:$J$503,MATCH($C52,'Final Card Catalog'!$A$4:$A$503,0)),"Missing ID")</x:f>
        <x:v>Extraordinary</x:v>
      </x:c>
      <x:c r="S52" s="214" t="str">
        <x:f>IF(IFERROR(INDEX('Final Card Catalog'!$S$4:$S$503,MATCH($C52,'Final Card Catalog'!$A$4:$A$503,0)),"Missing ID")="Locked - complete","Locked - complete",IF(COUNTIF('Final Card Catalog'!$A$4:$A$503,C52)&lt;&gt;1,"ID mismatch",IF(COUNT(H52:K52)&lt;COUNT($B$4:$B$7),"Needs scoring",IF(M52=R52,"Aligned","Approved tier / legacy differs"))))</x:f>
        <x:v>Aligned</x:v>
      </x:c>
    </x:row>
    <x:row r="53" s="202" customFormat="1" ht="25.5" customHeight="1">
      <x:c r="A53" s="261" t="n">
        <x:f>IF(L53="","",COUNTIF($L$14:$L$513,"&gt;"&amp;L53)+COUNTIF($L$14:L53,L53))</x:f>
        <x:v>40</x:v>
      </x:c>
      <x:c r="B53" s="231" t="str">
        <x:f>IFERROR(LEFT(IFERROR(INDEX('Final Card Catalog'!$D$4:$D$503,MATCH($C53,'Final Card Catalog'!$A$4:$A$503,0)),"Missing ID"),FIND(" — ",IFERROR(INDEX('Final Card Catalog'!$D$4:$D$503,MATCH($C53,'Final Card Catalog'!$A$4:$A$503,0)),"Missing ID"))-1),"Missing set")</x:f>
        <x:v>Biblical Events</x:v>
      </x:c>
      <x:c r="C53" s="231" t="inlineStr">
        <x:is>
          <x:t xml:space="preserve">BE-104</x:t>
        </x:is>
      </x:c>
      <x:c r="D53" s="231" t="str">
        <x:f>IFERROR(INDEX('Final Card Catalog'!$B$4:$B$503,MATCH($C53,'Final Card Catalog'!$A$4:$A$503,0)),"Missing ID")</x:f>
        <x:v>Writing on the Wall</x:v>
      </x:c>
      <x:c r="E53" s="231" t="str">
        <x:f>IFERROR(INDEX('Final Card Catalog'!$E$4:$E$503,MATCH($C53,'Final Card Catalog'!$A$4:$A$503,0)),"Missing ID")</x:f>
        <x:v>Event</x:v>
      </x:c>
      <x:c r="F53" s="261" t="n">
        <x:f>IFERROR(INDEX('Final Card Catalog'!$G$4:$G$503,MATCH($C53,'Final Card Catalog'!$A$4:$A$503,0)),"Missing ID")</x:f>
        <x:v>4</x:v>
      </x:c>
      <x:c r="G53" s="231" t="inlineStr">
        <x:is>
          <x:t xml:space="preserve">Rare</x:t>
        </x:is>
      </x:c>
      <x:c r="H53" s="260" t="n">
        <x:v>8</x:v>
      </x:c>
      <x:c r="I53" s="260" t="n">
        <x:v>9.4</x:v>
      </x:c>
      <x:c r="J53" s="260" t="n">
        <x:v>8.5</x:v>
      </x:c>
      <x:c r="K53" s="260" t="n">
        <x:v>8.6</x:v>
      </x:c>
      <x:c r="L53" s="239" t="n">
        <x:f>IF(COUNT(H53:K53)&lt;COUNT($B$4:$B$7),"",ROUND(($B$11/$B$9)*(H53*$B$4+I53*$B$5+J53*$B$6+K53*$B$7),1))</x:f>
        <x:v>85.8</x:v>
      </x:c>
      <x:c r="M53" s="231" t="str">
        <x:f>IF(L53="","",IF(L53&gt;=$E$4,$D$4,IF(L53&gt;=$E$5,$D$5,IF(L53&gt;=$E$6,$D$6,IF(L53&gt;=$E$7,$D$7,$D$8)))))</x:f>
        <x:v>Extraordinary</x:v>
      </x:c>
      <x:c r="N53" s="231" t="str">
        <x:f>IF(M53="","Pending scoring",G53&amp;" → "&amp;M53)</x:f>
        <x:v>Rare → Extraordinary</x:v>
      </x:c>
      <x:c r="O53" s="231" t="inlineStr">
        <x:is>
          <x:t xml:space="preserve">Low</x:t>
        </x:is>
      </x:c>
      <x:c r="P53" s="231" t="inlineStr">
        <x:is>
          <x:t xml:space="preserve">Biblical narrative scene</x:t>
        </x:is>
      </x:c>
      <x:c r="Q53" s="231" t="inlineStr">
        <x:is>
          <x:t xml:space="preserve">High-impact scene with exceptional visual and narrative potential. Scores: significance 8.0, artwork 9.4, narrative 8.5, uniqueness 8.6; weighted impact 85.8 → Extraordinary.</x:t>
        </x:is>
      </x:c>
      <x:c r="R53" s="214" t="str">
        <x:f>IFERROR(INDEX('Final Card Catalog'!$J$4:$J$503,MATCH($C53,'Final Card Catalog'!$A$4:$A$503,0)),"Missing ID")</x:f>
        <x:v>Extraordinary</x:v>
      </x:c>
      <x:c r="S53" s="214" t="str">
        <x:f>IF(IFERROR(INDEX('Final Card Catalog'!$S$4:$S$503,MATCH($C53,'Final Card Catalog'!$A$4:$A$503,0)),"Missing ID")="Locked - complete","Locked - complete",IF(COUNTIF('Final Card Catalog'!$A$4:$A$503,C53)&lt;&gt;1,"ID mismatch",IF(COUNT(H53:K53)&lt;COUNT($B$4:$B$7),"Needs scoring",IF(M53=R53,"Aligned","Approved tier / legacy differs"))))</x:f>
        <x:v>Aligned</x:v>
      </x:c>
    </x:row>
    <x:row r="54" s="202" customFormat="1" ht="25.5" customHeight="1">
      <x:c r="A54" s="261" t="n">
        <x:f>IF(L54="","",COUNTIF($L$14:$L$513,"&gt;"&amp;L54)+COUNTIF($L$14:L54,L54))</x:f>
        <x:v>41</x:v>
      </x:c>
      <x:c r="B54" s="231" t="str">
        <x:f>IFERROR(LEFT(IFERROR(INDEX('Final Card Catalog'!$D$4:$D$503,MATCH($C54,'Final Card Catalog'!$A$4:$A$503,0)),"Missing ID"),FIND(" — ",IFERROR(INDEX('Final Card Catalog'!$D$4:$D$503,MATCH($C54,'Final Card Catalog'!$A$4:$A$503,0)),"Missing ID"))-1),"Missing set")</x:f>
        <x:v>Biblical Events</x:v>
      </x:c>
      <x:c r="C54" s="231" t="inlineStr">
        <x:is>
          <x:t xml:space="preserve">BE-069</x:t>
        </x:is>
      </x:c>
      <x:c r="D54" s="231" t="str">
        <x:f>IFERROR(INDEX('Final Card Catalog'!$B$4:$B$503,MATCH($C54,'Final Card Catalog'!$A$4:$A$503,0)),"Missing ID")</x:f>
        <x:v>The Great Commission</x:v>
      </x:c>
      <x:c r="E54" s="231" t="str">
        <x:f>IFERROR(INDEX('Final Card Catalog'!$E$4:$E$503,MATCH($C54,'Final Card Catalog'!$A$4:$A$503,0)),"Missing ID")</x:f>
        <x:v>Event</x:v>
      </x:c>
      <x:c r="F54" s="261" t="n">
        <x:f>IFERROR(INDEX('Final Card Catalog'!$G$4:$G$503,MATCH($C54,'Final Card Catalog'!$A$4:$A$503,0)),"Missing ID")</x:f>
        <x:v>5</x:v>
      </x:c>
      <x:c r="G54" s="231" t="inlineStr">
        <x:is>
          <x:t xml:space="preserve">Extraordinary</x:t>
        </x:is>
      </x:c>
      <x:c r="H54" s="260" t="n">
        <x:v>9.199999999999999</x:v>
      </x:c>
      <x:c r="I54" s="260" t="n">
        <x:v>9.1</x:v>
      </x:c>
      <x:c r="J54" s="260" t="n">
        <x:v>7</x:v>
      </x:c>
      <x:c r="K54" s="260" t="n">
        <x:v>7.5</x:v>
      </x:c>
      <x:c r="L54" s="239" t="n">
        <x:f>IF(COUNT(H54:K54)&lt;COUNT($B$4:$B$7),"",ROUND(($B$11/$B$9)*(H54*$B$4+I54*$B$5+J54*$B$6+K54*$B$7),1))</x:f>
        <x:v>85.6</x:v>
      </x:c>
      <x:c r="M54" s="231" t="str">
        <x:f>IF(L54="","",IF(L54&gt;=$E$4,$D$4,IF(L54&gt;=$E$5,$D$5,IF(L54&gt;=$E$6,$D$6,IF(L54&gt;=$E$7,$D$7,$D$8)))))</x:f>
        <x:v>Extraordinary</x:v>
      </x:c>
      <x:c r="N54" s="231" t="str">
        <x:f>IF(M54="","Pending scoring",G54&amp;" → "&amp;M54)</x:f>
        <x:v>Extraordinary → Extraordinary</x:v>
      </x:c>
      <x:c r="O54" s="231" t="inlineStr">
        <x:is>
          <x:t xml:space="preserve">Low</x:t>
        </x:is>
      </x:c>
      <x:c r="P54" s="231" t="inlineStr">
        <x:is>
          <x:t xml:space="preserve">Biblical narrative scene</x:t>
        </x:is>
      </x:c>
      <x:c r="Q54" s="231" t="inlineStr">
        <x:is>
          <x:t xml:space="preserve">Flagship subject: exceptional recognition and artwork potential. Scores: significance 9.2, artwork 9.1, narrative 7.0, uniqueness 7.5; weighted impact 85.6 → Extraordinary.</x:t>
        </x:is>
      </x:c>
      <x:c r="R54" s="214" t="str">
        <x:f>IFERROR(INDEX('Final Card Catalog'!$J$4:$J$503,MATCH($C54,'Final Card Catalog'!$A$4:$A$503,0)),"Missing ID")</x:f>
        <x:v>Extraordinary</x:v>
      </x:c>
      <x:c r="S54" s="214" t="str">
        <x:f>IF(IFERROR(INDEX('Final Card Catalog'!$S$4:$S$503,MATCH($C54,'Final Card Catalog'!$A$4:$A$503,0)),"Missing ID")="Locked - complete","Locked - complete",IF(COUNTIF('Final Card Catalog'!$A$4:$A$503,C54)&lt;&gt;1,"ID mismatch",IF(COUNT(H54:K54)&lt;COUNT($B$4:$B$7),"Needs scoring",IF(M54=R54,"Aligned","Approved tier / legacy differs"))))</x:f>
        <x:v>Aligned</x:v>
      </x:c>
    </x:row>
    <x:row r="55" s="202" customFormat="1" ht="25.5" customHeight="1">
      <x:c r="A55" s="261" t="n">
        <x:f>IF(L55="","",COUNTIF($L$14:$L$513,"&gt;"&amp;L55)+COUNTIF($L$14:L55,L55))</x:f>
        <x:v>42</x:v>
      </x:c>
      <x:c r="B55" s="231" t="str">
        <x:f>IFERROR(LEFT(IFERROR(INDEX('Final Card Catalog'!$D$4:$D$503,MATCH($C55,'Final Card Catalog'!$A$4:$A$503,0)),"Missing ID"),FIND(" — ",IFERROR(INDEX('Final Card Catalog'!$D$4:$D$503,MATCH($C55,'Final Card Catalog'!$A$4:$A$503,0)),"Missing ID"))-1),"Missing set")</x:f>
        <x:v>Early Church History</x:v>
      </x:c>
      <x:c r="C55" s="231" t="inlineStr">
        <x:is>
          <x:t xml:space="preserve">ECH-002</x:t>
        </x:is>
      </x:c>
      <x:c r="D55" s="231" t="str">
        <x:f>IFERROR(INDEX('Final Card Catalog'!$B$4:$B$503,MATCH($C55,'Final Card Catalog'!$A$4:$A$503,0)),"Missing ID")</x:f>
        <x:v>Martyrdom of Saint Peter</x:v>
      </x:c>
      <x:c r="E55" s="231" t="str">
        <x:f>IFERROR(INDEX('Final Card Catalog'!$E$4:$E$503,MATCH($C55,'Final Card Catalog'!$A$4:$A$503,0)),"Missing ID")</x:f>
        <x:v>Event</x:v>
      </x:c>
      <x:c r="F55" s="261" t="n">
        <x:f>IFERROR(INDEX('Final Card Catalog'!$G$4:$G$503,MATCH($C55,'Final Card Catalog'!$A$4:$A$503,0)),"Missing ID")</x:f>
        <x:v>4</x:v>
      </x:c>
      <x:c r="G55" s="231" t="inlineStr">
        <x:is>
          <x:t xml:space="preserve">Rare</x:t>
        </x:is>
      </x:c>
      <x:c r="H55" s="260" t="n">
        <x:v>8.300000000000001</x:v>
      </x:c>
      <x:c r="I55" s="260" t="n">
        <x:v>9</x:v>
      </x:c>
      <x:c r="J55" s="260" t="n">
        <x:v>8.5</x:v>
      </x:c>
      <x:c r="K55" s="260" t="n">
        <x:v>8.300000000000001</x:v>
      </x:c>
      <x:c r="L55" s="239" t="n">
        <x:f>IF(COUNT(H55:K55)&lt;COUNT($B$4:$B$7),"",ROUND(($B$11/$B$9)*(H55*$B$4+I55*$B$5+J55*$B$6+K55*$B$7),1))</x:f>
        <x:v>85.5</x:v>
      </x:c>
      <x:c r="M55" s="231" t="str">
        <x:f>IF(L55="","",IF(L55&gt;=$E$4,$D$4,IF(L55&gt;=$E$5,$D$5,IF(L55&gt;=$E$6,$D$6,IF(L55&gt;=$E$7,$D$7,$D$8)))))</x:f>
        <x:v>Extraordinary</x:v>
      </x:c>
      <x:c r="N55" s="231" t="str">
        <x:f>IF(M55="","Pending scoring",G55&amp;" → "&amp;M55)</x:f>
        <x:v>Rare → Extraordinary</x:v>
      </x:c>
      <x:c r="O55" s="231" t="inlineStr">
        <x:is>
          <x:t xml:space="preserve">Low</x:t>
        </x:is>
      </x:c>
      <x:c r="P55" s="231" t="inlineStr">
        <x:is>
          <x:t xml:space="preserve">Early Church historical scene</x:t>
        </x:is>
      </x:c>
      <x:c r="Q55" s="231" t="str">
        <x:v>High-drama card: strong visual and narrative impact. Scores: significance 8.3, artwork 9.0, narrative 8.5, uniqueness 8.3; weighted impact 85.5 → Extraordinary.
v16: Final Rarity approved as Legendary (previously Extraordinary). Existing numerical inputs are preserved, not adjusted to force agreement. Any Review rarity/Needs scoring status is a scoring diagnostic, not a pending approval for this final tier.</x:v>
      </x:c>
      <x:c r="R55" s="214" t="str">
        <x:f>IFERROR(INDEX('Final Card Catalog'!$J$4:$J$503,MATCH($C55,'Final Card Catalog'!$A$4:$A$503,0)),"Missing ID")</x:f>
        <x:v>Legendary</x:v>
      </x:c>
      <x:c r="S55" s="214" t="str">
        <x:f>IF(IFERROR(INDEX('Final Card Catalog'!$S$4:$S$503,MATCH($C55,'Final Card Catalog'!$A$4:$A$503,0)),"Missing ID")="Locked - complete","Locked - complete",IF(COUNTIF('Final Card Catalog'!$A$4:$A$503,C55)&lt;&gt;1,"ID mismatch",IF(COUNT(H55:K55)&lt;COUNT($B$4:$B$7),"Needs scoring",IF(M55=R55,"Aligned","Approved tier / legacy differs"))))</x:f>
        <x:v>Approved tier / legacy differs</x:v>
      </x:c>
    </x:row>
    <x:row r="56" s="202" customFormat="1" ht="25.5" customHeight="1">
      <x:c r="A56" s="261" t="n">
        <x:f>IF(L56="","",COUNTIF($L$14:$L$513,"&gt;"&amp;L56)+COUNTIF($L$14:L56,L56))</x:f>
        <x:v>43</x:v>
      </x:c>
      <x:c r="B56" s="231" t="str">
        <x:f>IFERROR(LEFT(IFERROR(INDEX('Final Card Catalog'!$D$4:$D$503,MATCH($C56,'Final Card Catalog'!$A$4:$A$503,0)),"Missing ID"),FIND(" — ",IFERROR(INDEX('Final Card Catalog'!$D$4:$D$503,MATCH($C56,'Final Card Catalog'!$A$4:$A$503,0)),"Missing ID"))-1),"Missing set")</x:f>
        <x:v>Biblical People</x:v>
      </x:c>
      <x:c r="C56" s="231" t="inlineStr">
        <x:is>
          <x:t xml:space="preserve">BP-017</x:t>
        </x:is>
      </x:c>
      <x:c r="D56" s="231" t="str">
        <x:f>IFERROR(INDEX('Final Card Catalog'!$B$4:$B$503,MATCH($C56,'Final Card Catalog'!$A$4:$A$503,0)),"Missing ID")</x:f>
        <x:v>Daniel</x:v>
      </x:c>
      <x:c r="E56" s="231" t="str">
        <x:f>IFERROR(INDEX('Final Card Catalog'!$E$4:$E$503,MATCH($C56,'Final Card Catalog'!$A$4:$A$503,0)),"Missing ID")</x:f>
        <x:v>Person</x:v>
      </x:c>
      <x:c r="F56" s="261" t="n">
        <x:f>IFERROR(INDEX('Final Card Catalog'!$G$4:$G$503,MATCH($C56,'Final Card Catalog'!$A$4:$A$503,0)),"Missing ID")</x:f>
        <x:v>5</x:v>
      </x:c>
      <x:c r="G56" s="231" t="inlineStr">
        <x:is>
          <x:t xml:space="preserve">Extraordinary</x:t>
        </x:is>
      </x:c>
      <x:c r="H56" s="260" t="n">
        <x:v>8.800000000000001</x:v>
      </x:c>
      <x:c r="I56" s="260" t="n">
        <x:v>8.800000000000001</x:v>
      </x:c>
      <x:c r="J56" s="260" t="n">
        <x:v>8</x:v>
      </x:c>
      <x:c r="K56" s="260" t="n">
        <x:v>7.8</x:v>
      </x:c>
      <x:c r="L56" s="239" t="n">
        <x:f>IF(COUNT(H56:K56)&lt;COUNT($B$4:$B$7),"",ROUND(($B$11/$B$9)*(H56*$B$4+I56*$B$5+J56*$B$6+K56*$B$7),1))</x:f>
        <x:v>85.4</x:v>
      </x:c>
      <x:c r="M56" s="231" t="str">
        <x:f>IF(L56="","",IF(L56&gt;=$E$4,$D$4,IF(L56&gt;=$E$5,$D$5,IF(L56&gt;=$E$6,$D$6,IF(L56&gt;=$E$7,$D$7,$D$8)))))</x:f>
        <x:v>Extraordinary</x:v>
      </x:c>
      <x:c r="N56" s="231" t="str">
        <x:f>IF(M56="","Pending scoring",G56&amp;" → "&amp;M56)</x:f>
        <x:v>Extraordinary → Extraordinary</x:v>
      </x:c>
      <x:c r="O56" s="231" t="inlineStr">
        <x:is>
          <x:t xml:space="preserve">Medium</x:t>
        </x:is>
      </x:c>
      <x:c r="P56" s="231" t="inlineStr">
        <x:is>
          <x:t xml:space="preserve">Biblical character / group</x:t>
        </x:is>
      </x:c>
      <x:c r="Q56" s="231" t="inlineStr">
        <x:is>
          <x:t xml:space="preserve">Balanced collectible profile across significance, visual potential, and impact. Scores: significance 8.8, artwork 8.8, narrative 8.0, uniqueness 7.8; weighted impact 85.4 → Extraordinary.</x:t>
        </x:is>
      </x:c>
      <x:c r="R56" s="214" t="str">
        <x:f>IFERROR(INDEX('Final Card Catalog'!$J$4:$J$503,MATCH($C56,'Final Card Catalog'!$A$4:$A$503,0)),"Missing ID")</x:f>
        <x:v>Extraordinary</x:v>
      </x:c>
      <x:c r="S56" s="214" t="str">
        <x:f>IF(IFERROR(INDEX('Final Card Catalog'!$S$4:$S$503,MATCH($C56,'Final Card Catalog'!$A$4:$A$503,0)),"Missing ID")="Locked - complete","Locked - complete",IF(COUNTIF('Final Card Catalog'!$A$4:$A$503,C56)&lt;&gt;1,"ID mismatch",IF(COUNT(H56:K56)&lt;COUNT($B$4:$B$7),"Needs scoring",IF(M56=R56,"Aligned","Approved tier / legacy differs"))))</x:f>
        <x:v>Aligned</x:v>
      </x:c>
    </x:row>
    <x:row r="57" s="202" customFormat="1" ht="25.5" customHeight="1">
      <x:c r="A57" s="261" t="n">
        <x:f>IF(L57="","",COUNTIF($L$14:$L$513,"&gt;"&amp;L57)+COUNTIF($L$14:L57,L57))</x:f>
        <x:v>44</x:v>
      </x:c>
      <x:c r="B57" s="231" t="str">
        <x:f>IFERROR(LEFT(IFERROR(INDEX('Final Card Catalog'!$D$4:$D$503,MATCH($C57,'Final Card Catalog'!$A$4:$A$503,0)),"Missing ID"),FIND(" — ",IFERROR(INDEX('Final Card Catalog'!$D$4:$D$503,MATCH($C57,'Final Card Catalog'!$A$4:$A$503,0)),"Missing ID"))-1),"Missing set")</x:f>
        <x:v>Parables, Dreams &amp; Visions</x:v>
      </x:c>
      <x:c r="C57" s="231" t="inlineStr">
        <x:is>
          <x:t xml:space="preserve">PDV-016</x:t>
        </x:is>
      </x:c>
      <x:c r="D57" s="231" t="str">
        <x:f>IFERROR(INDEX('Final Card Catalog'!$B$4:$B$503,MATCH($C57,'Final Card Catalog'!$A$4:$A$503,0)),"Missing ID")</x:f>
        <x:v>Parable of the Ten Virgins</x:v>
      </x:c>
      <x:c r="E57" s="231" t="str">
        <x:f>IFERROR(INDEX('Final Card Catalog'!$E$4:$E$503,MATCH($C57,'Final Card Catalog'!$A$4:$A$503,0)),"Missing ID")</x:f>
        <x:v>Parable</x:v>
      </x:c>
      <x:c r="F57" s="261" t="n">
        <x:f>IFERROR(INDEX('Final Card Catalog'!$G$4:$G$503,MATCH($C57,'Final Card Catalog'!$A$4:$A$503,0)),"Missing ID")</x:f>
        <x:v>5</x:v>
      </x:c>
      <x:c r="G57" s="231" t="inlineStr">
        <x:is>
          <x:t xml:space="preserve">Extraordinary</x:t>
        </x:is>
      </x:c>
      <x:c r="H57" s="260" t="n">
        <x:v>8.5</x:v>
      </x:c>
      <x:c r="I57" s="260" t="n">
        <x:v>9.4</x:v>
      </x:c>
      <x:c r="J57" s="260" t="n">
        <x:v>7.3</x:v>
      </x:c>
      <x:c r="K57" s="260" t="n">
        <x:v>8.5</x:v>
      </x:c>
      <x:c r="L57" s="239" t="n">
        <x:f>IF(COUNT(H57:K57)&lt;COUNT($B$4:$B$7),"",ROUND(($B$11/$B$9)*(H57*$B$4+I57*$B$5+J57*$B$6+K57*$B$7),1))</x:f>
        <x:v>85.3</x:v>
      </x:c>
      <x:c r="M57" s="231" t="str">
        <x:f>IF(L57="","",IF(L57&gt;=$E$4,$D$4,IF(L57&gt;=$E$5,$D$5,IF(L57&gt;=$E$6,$D$6,IF(L57&gt;=$E$7,$D$7,$D$8)))))</x:f>
        <x:v>Extraordinary</x:v>
      </x:c>
      <x:c r="N57" s="231" t="str">
        <x:f>IF(M57="","Pending scoring",G57&amp;" → "&amp;M57)</x:f>
        <x:v>Extraordinary → Extraordinary</x:v>
      </x:c>
      <x:c r="O57" s="231" t="inlineStr">
        <x:is>
          <x:t xml:space="preserve">Low</x:t>
        </x:is>
      </x:c>
      <x:c r="P57" s="231" t="inlineStr">
        <x:is>
          <x:t xml:space="preserve">Parable scene</x:t>
        </x:is>
      </x:c>
      <x:c r="Q57" s="231" t="inlineStr">
        <x:is>
          <x:t xml:space="preserve">Highly distinctive collectible concept with unusually strong visual identity. Scores: significance 8.5, artwork 9.4, narrative 7.3, uniqueness 8.5; weighted impact 85.3 → Extraordinary.</x:t>
        </x:is>
      </x:c>
      <x:c r="R57" s="214" t="str">
        <x:f>IFERROR(INDEX('Final Card Catalog'!$J$4:$J$503,MATCH($C57,'Final Card Catalog'!$A$4:$A$503,0)),"Missing ID")</x:f>
        <x:v>Extraordinary</x:v>
      </x:c>
      <x:c r="S57" s="214" t="str">
        <x:f>IF(IFERROR(INDEX('Final Card Catalog'!$S$4:$S$503,MATCH($C57,'Final Card Catalog'!$A$4:$A$503,0)),"Missing ID")="Locked - complete","Locked - complete",IF(COUNTIF('Final Card Catalog'!$A$4:$A$503,C57)&lt;&gt;1,"ID mismatch",IF(COUNT(H57:K57)&lt;COUNT($B$4:$B$7),"Needs scoring",IF(M57=R57,"Aligned","Approved tier / legacy differs"))))</x:f>
        <x:v>Aligned</x:v>
      </x:c>
    </x:row>
    <x:row r="58" s="202" customFormat="1" ht="25.5" customHeight="1">
      <x:c r="A58" s="261" t="n">
        <x:f>IF(L58="","",COUNTIF($L$14:$L$513,"&gt;"&amp;L58)+COUNTIF($L$14:L58,L58))</x:f>
        <x:v>45</x:v>
      </x:c>
      <x:c r="B58" s="231" t="str">
        <x:f>IFERROR(LEFT(IFERROR(INDEX('Final Card Catalog'!$D$4:$D$503,MATCH($C58,'Final Card Catalog'!$A$4:$A$503,0)),"Missing ID"),FIND(" — ",IFERROR(INDEX('Final Card Catalog'!$D$4:$D$503,MATCH($C58,'Final Card Catalog'!$A$4:$A$503,0)),"Missing ID"))-1),"Missing set")</x:f>
        <x:v>Biblical Events</x:v>
      </x:c>
      <x:c r="C58" s="231" t="inlineStr">
        <x:is>
          <x:t xml:space="preserve">BE-024</x:t>
        </x:is>
      </x:c>
      <x:c r="D58" s="231" t="str">
        <x:f>IFERROR(INDEX('Final Card Catalog'!$B$4:$B$503,MATCH($C58,'Final Card Catalog'!$A$4:$A$503,0)),"Missing ID")</x:f>
        <x:v>David and Goliath</x:v>
      </x:c>
      <x:c r="E58" s="231" t="str">
        <x:f>IFERROR(INDEX('Final Card Catalog'!$E$4:$E$503,MATCH($C58,'Final Card Catalog'!$A$4:$A$503,0)),"Missing ID")</x:f>
        <x:v>Event</x:v>
      </x:c>
      <x:c r="F58" s="261" t="n">
        <x:f>IFERROR(INDEX('Final Card Catalog'!$G$4:$G$503,MATCH($C58,'Final Card Catalog'!$A$4:$A$503,0)),"Missing ID")</x:f>
        <x:v>5</x:v>
      </x:c>
      <x:c r="G58" s="231" t="inlineStr">
        <x:is>
          <x:t xml:space="preserve">Legendary</x:t>
        </x:is>
      </x:c>
      <x:c r="H58" s="260" t="n">
        <x:v>9.1</x:v>
      </x:c>
      <x:c r="I58" s="260" t="n">
        <x:v>9.1</x:v>
      </x:c>
      <x:c r="J58" s="260" t="n">
        <x:v>7</x:v>
      </x:c>
      <x:c r="K58" s="260" t="n">
        <x:v>7.5</x:v>
      </x:c>
      <x:c r="L58" s="239" t="n">
        <x:f>IF(COUNT(H58:K58)&lt;COUNT($B$4:$B$7),"",ROUND(($B$11/$B$9)*(H58*$B$4+I58*$B$5+J58*$B$6+K58*$B$7),1))</x:f>
        <x:v>85.2</x:v>
      </x:c>
      <x:c r="M58" s="231" t="str">
        <x:f>IF(L58="","",IF(L58&gt;=$E$4,$D$4,IF(L58&gt;=$E$5,$D$5,IF(L58&gt;=$E$6,$D$6,IF(L58&gt;=$E$7,$D$7,$D$8)))))</x:f>
        <x:v>Extraordinary</x:v>
      </x:c>
      <x:c r="N58" s="231" t="str">
        <x:f>IF(M58="","Pending scoring",G58&amp;" → "&amp;M58)</x:f>
        <x:v>Legendary → Extraordinary</x:v>
      </x:c>
      <x:c r="O58" s="231" t="inlineStr">
        <x:is>
          <x:t xml:space="preserve">Low</x:t>
        </x:is>
      </x:c>
      <x:c r="P58" s="231" t="inlineStr">
        <x:is>
          <x:t xml:space="preserve">Biblical narrative scene</x:t>
        </x:is>
      </x:c>
      <x:c r="Q58" s="231" t="inlineStr">
        <x:is>
          <x:t xml:space="preserve">Flagship subject: exceptional recognition and artwork potential. Scores: significance 9.1, artwork 9.1, narrative 7.0, uniqueness 7.5; weighted impact 85.2 → Extraordinary.</x:t>
        </x:is>
      </x:c>
      <x:c r="R58" s="214" t="str">
        <x:f>IFERROR(INDEX('Final Card Catalog'!$J$4:$J$503,MATCH($C58,'Final Card Catalog'!$A$4:$A$503,0)),"Missing ID")</x:f>
        <x:v>Extraordinary</x:v>
      </x:c>
      <x:c r="S58" s="214" t="str">
        <x:f>IF(IFERROR(INDEX('Final Card Catalog'!$S$4:$S$503,MATCH($C58,'Final Card Catalog'!$A$4:$A$503,0)),"Missing ID")="Locked - complete","Locked - complete",IF(COUNTIF('Final Card Catalog'!$A$4:$A$503,C58)&lt;&gt;1,"ID mismatch",IF(COUNT(H58:K58)&lt;COUNT($B$4:$B$7),"Needs scoring",IF(M58=R58,"Aligned","Approved tier / legacy differs"))))</x:f>
        <x:v>Aligned</x:v>
      </x:c>
    </x:row>
    <x:row r="59" s="202" customFormat="1" ht="25.5" customHeight="1">
      <x:c r="A59" s="261" t="n">
        <x:f>IF(L59="","",COUNTIF($L$14:$L$513,"&gt;"&amp;L59)+COUNTIF($L$14:L59,L59))</x:f>
        <x:v>46</x:v>
      </x:c>
      <x:c r="B59" s="231" t="str">
        <x:f>IFERROR(LEFT(IFERROR(INDEX('Final Card Catalog'!$D$4:$D$503,MATCH($C59,'Final Card Catalog'!$A$4:$A$503,0)),"Missing ID"),FIND(" — ",IFERROR(INDEX('Final Card Catalog'!$D$4:$D$503,MATCH($C59,'Final Card Catalog'!$A$4:$A$503,0)),"Missing ID"))-1),"Missing set")</x:f>
        <x:v>Biblical Events</x:v>
      </x:c>
      <x:c r="C59" s="231" t="inlineStr">
        <x:is>
          <x:t xml:space="preserve">BE-070</x:t>
        </x:is>
      </x:c>
      <x:c r="D59" s="231" t="str">
        <x:f>IFERROR(INDEX('Final Card Catalog'!$B$4:$B$503,MATCH($C59,'Final Card Catalog'!$A$4:$A$503,0)),"Missing ID")</x:f>
        <x:v>The Ascension</x:v>
      </x:c>
      <x:c r="E59" s="231" t="str">
        <x:f>IFERROR(INDEX('Final Card Catalog'!$E$4:$E$503,MATCH($C59,'Final Card Catalog'!$A$4:$A$503,0)),"Missing ID")</x:f>
        <x:v>Event</x:v>
      </x:c>
      <x:c r="F59" s="261" t="n">
        <x:f>IFERROR(INDEX('Final Card Catalog'!$G$4:$G$503,MATCH($C59,'Final Card Catalog'!$A$4:$A$503,0)),"Missing ID")</x:f>
        <x:v>5</x:v>
      </x:c>
      <x:c r="G59" s="231" t="inlineStr">
        <x:is>
          <x:t xml:space="preserve">Legendary</x:t>
        </x:is>
      </x:c>
      <x:c r="H59" s="260" t="n">
        <x:v>9.1</x:v>
      </x:c>
      <x:c r="I59" s="260" t="n">
        <x:v>9.1</x:v>
      </x:c>
      <x:c r="J59" s="260" t="n">
        <x:v>7</x:v>
      </x:c>
      <x:c r="K59" s="260" t="n">
        <x:v>7.5</x:v>
      </x:c>
      <x:c r="L59" s="239" t="n">
        <x:f>IF(COUNT(H59:K59)&lt;COUNT($B$4:$B$7),"",ROUND(($B$11/$B$9)*(H59*$B$4+I59*$B$5+J59*$B$6+K59*$B$7),1))</x:f>
        <x:v>85.2</x:v>
      </x:c>
      <x:c r="M59" s="231" t="str">
        <x:f>IF(L59="","",IF(L59&gt;=$E$4,$D$4,IF(L59&gt;=$E$5,$D$5,IF(L59&gt;=$E$6,$D$6,IF(L59&gt;=$E$7,$D$7,$D$8)))))</x:f>
        <x:v>Extraordinary</x:v>
      </x:c>
      <x:c r="N59" s="231" t="str">
        <x:f>IF(M59="","Pending scoring",G59&amp;" → "&amp;M59)</x:f>
        <x:v>Legendary → Extraordinary</x:v>
      </x:c>
      <x:c r="O59" s="231" t="inlineStr">
        <x:is>
          <x:t xml:space="preserve">Low</x:t>
        </x:is>
      </x:c>
      <x:c r="P59" s="231" t="inlineStr">
        <x:is>
          <x:t xml:space="preserve">Biblical narrative scene</x:t>
        </x:is>
      </x:c>
      <x:c r="Q59" s="231" t="inlineStr">
        <x:is>
          <x:t xml:space="preserve">Flagship subject: exceptional recognition and artwork potential. Scores: significance 9.1, artwork 9.1, narrative 7.0, uniqueness 7.5; weighted impact 85.2 → Extraordinary.</x:t>
        </x:is>
      </x:c>
      <x:c r="R59" s="214" t="str">
        <x:f>IFERROR(INDEX('Final Card Catalog'!$J$4:$J$503,MATCH($C59,'Final Card Catalog'!$A$4:$A$503,0)),"Missing ID")</x:f>
        <x:v>Extraordinary</x:v>
      </x:c>
      <x:c r="S59" s="214" t="str">
        <x:f>IF(IFERROR(INDEX('Final Card Catalog'!$S$4:$S$503,MATCH($C59,'Final Card Catalog'!$A$4:$A$503,0)),"Missing ID")="Locked - complete","Locked - complete",IF(COUNTIF('Final Card Catalog'!$A$4:$A$503,C59)&lt;&gt;1,"ID mismatch",IF(COUNT(H59:K59)&lt;COUNT($B$4:$B$7),"Needs scoring",IF(M59=R59,"Aligned","Approved tier / legacy differs"))))</x:f>
        <x:v>Aligned</x:v>
      </x:c>
    </x:row>
    <x:row r="60" s="202" customFormat="1" ht="25.5" customHeight="1">
      <x:c r="A60" s="261" t="n">
        <x:f>IF(L60="","",COUNTIF($L$14:$L$513,"&gt;"&amp;L60)+COUNTIF($L$14:L60,L60))</x:f>
        <x:v>47</x:v>
      </x:c>
      <x:c r="B60" s="231" t="str">
        <x:f>IFERROR(LEFT(IFERROR(INDEX('Final Card Catalog'!$D$4:$D$503,MATCH($C60,'Final Card Catalog'!$A$4:$A$503,0)),"Missing ID"),FIND(" — ",IFERROR(INDEX('Final Card Catalog'!$D$4:$D$503,MATCH($C60,'Final Card Catalog'!$A$4:$A$503,0)),"Missing ID"))-1),"Missing set")</x:f>
        <x:v>Biblical Events</x:v>
      </x:c>
      <x:c r="C60" s="231" t="inlineStr">
        <x:is>
          <x:t xml:space="preserve">BE-030</x:t>
        </x:is>
      </x:c>
      <x:c r="D60" s="231" t="str">
        <x:f>IFERROR(INDEX('Final Card Catalog'!$B$4:$B$503,MATCH($C60,'Final Card Catalog'!$A$4:$A$503,0)),"Missing ID")</x:f>
        <x:v>Elijah Taken Up in a Whirlwind</x:v>
      </x:c>
      <x:c r="E60" s="231" t="str">
        <x:f>IFERROR(INDEX('Final Card Catalog'!$E$4:$E$503,MATCH($C60,'Final Card Catalog'!$A$4:$A$503,0)),"Missing ID")</x:f>
        <x:v>Event</x:v>
      </x:c>
      <x:c r="F60" s="261" t="n">
        <x:f>IFERROR(INDEX('Final Card Catalog'!$G$4:$G$503,MATCH($C60,'Final Card Catalog'!$A$4:$A$503,0)),"Missing ID")</x:f>
        <x:v>5</x:v>
      </x:c>
      <x:c r="G60" s="231" t="inlineStr">
        <x:is>
          <x:t xml:space="preserve">Legendary</x:t>
        </x:is>
      </x:c>
      <x:c r="H60" s="260" t="n">
        <x:v>7.6</x:v>
      </x:c>
      <x:c r="I60" s="260" t="n">
        <x:v>9.9</x:v>
      </x:c>
      <x:c r="J60" s="260" t="n">
        <x:v>8.4</x:v>
      </x:c>
      <x:c r="K60" s="260" t="n">
        <x:v>8.199999999999999</x:v>
      </x:c>
      <x:c r="L60" s="239" t="n">
        <x:f>IF(COUNT(H60:K60)&lt;COUNT($B$4:$B$7),"",ROUND(($B$11/$B$9)*(H60*$B$4+I60*$B$5+J60*$B$6+K60*$B$7),1))</x:f>
        <x:v>85.1</x:v>
      </x:c>
      <x:c r="M60" s="231" t="str">
        <x:f>IF(L60="","",IF(L60&gt;=$E$4,$D$4,IF(L60&gt;=$E$5,$D$5,IF(L60&gt;=$E$6,$D$6,IF(L60&gt;=$E$7,$D$7,$D$8)))))</x:f>
        <x:v>Extraordinary</x:v>
      </x:c>
      <x:c r="N60" s="231" t="str">
        <x:f>IF(M60="","Pending scoring",G60&amp;" → "&amp;M60)</x:f>
        <x:v>Legendary → Extraordinary</x:v>
      </x:c>
      <x:c r="O60" s="231" t="inlineStr">
        <x:is>
          <x:t xml:space="preserve">Low</x:t>
        </x:is>
      </x:c>
      <x:c r="P60" s="231" t="inlineStr">
        <x:is>
          <x:t xml:space="preserve">Biblical narrative scene</x:t>
        </x:is>
      </x:c>
      <x:c r="Q60" s="231" t="inlineStr">
        <x:is>
          <x:t xml:space="preserve">Artwork-led: the visual concept is substantially stronger than the subject's global recognition. Scores: significance 7.6, artwork 9.9, narrative 8.4, uniqueness 8.2; weighted impact 85.1 → Extraordinary.</x:t>
        </x:is>
      </x:c>
      <x:c r="R60" s="214" t="str">
        <x:f>IFERROR(INDEX('Final Card Catalog'!$J$4:$J$503,MATCH($C60,'Final Card Catalog'!$A$4:$A$503,0)),"Missing ID")</x:f>
        <x:v>Extraordinary</x:v>
      </x:c>
      <x:c r="S60" s="214" t="str">
        <x:f>IF(IFERROR(INDEX('Final Card Catalog'!$S$4:$S$503,MATCH($C60,'Final Card Catalog'!$A$4:$A$503,0)),"Missing ID")="Locked - complete","Locked - complete",IF(COUNTIF('Final Card Catalog'!$A$4:$A$503,C60)&lt;&gt;1,"ID mismatch",IF(COUNT(H60:K60)&lt;COUNT($B$4:$B$7),"Needs scoring",IF(M60=R60,"Aligned","Approved tier / legacy differs"))))</x:f>
        <x:v>Aligned</x:v>
      </x:c>
    </x:row>
    <x:row r="61" s="202" customFormat="1" ht="25.5" customHeight="1">
      <x:c r="A61" s="261" t="n">
        <x:f>IF(L61="","",COUNTIF($L$14:$L$513,"&gt;"&amp;L61)+COUNTIF($L$14:L61,L61))</x:f>
        <x:v>48</x:v>
      </x:c>
      <x:c r="B61" s="231" t="str">
        <x:f>IFERROR(LEFT(IFERROR(INDEX('Final Card Catalog'!$D$4:$D$503,MATCH($C61,'Final Card Catalog'!$A$4:$A$503,0)),"Missing ID"),FIND(" — ",IFERROR(INDEX('Final Card Catalog'!$D$4:$D$503,MATCH($C61,'Final Card Catalog'!$A$4:$A$503,0)),"Missing ID"))-1),"Missing set")</x:f>
        <x:v>Parables, Dreams &amp; Visions</x:v>
      </x:c>
      <x:c r="C61" s="231" t="inlineStr">
        <x:is>
          <x:t xml:space="preserve">PDV-048</x:t>
        </x:is>
      </x:c>
      <x:c r="D61" s="231" t="str">
        <x:f>IFERROR(INDEX('Final Card Catalog'!$B$4:$B$503,MATCH($C61,'Final Card Catalog'!$A$4:$A$503,0)),"Missing ID")</x:f>
        <x:v>Peter's Vision of the Great Sheet</x:v>
      </x:c>
      <x:c r="E61" s="231" t="str">
        <x:f>IFERROR(INDEX('Final Card Catalog'!$E$4:$E$503,MATCH($C61,'Final Card Catalog'!$A$4:$A$503,0)),"Missing ID")</x:f>
        <x:v>Vision</x:v>
      </x:c>
      <x:c r="F61" s="261" t="n">
        <x:f>IFERROR(INDEX('Final Card Catalog'!$G$4:$G$503,MATCH($C61,'Final Card Catalog'!$A$4:$A$503,0)),"Missing ID")</x:f>
        <x:v>5</x:v>
      </x:c>
      <x:c r="G61" s="231" t="inlineStr">
        <x:is>
          <x:t xml:space="preserve">Extraordinary</x:t>
        </x:is>
      </x:c>
      <x:c r="H61" s="260" t="n">
        <x:v>7.8</x:v>
      </x:c>
      <x:c r="I61" s="260" t="n">
        <x:v>9.800000000000001</x:v>
      </x:c>
      <x:c r="J61" s="260" t="n">
        <x:v>8</x:v>
      </x:c>
      <x:c r="K61" s="260" t="n">
        <x:v>8.5</x:v>
      </x:c>
      <x:c r="L61" s="239" t="n">
        <x:f>IF(COUNT(H61:K61)&lt;COUNT($B$4:$B$7),"",ROUND(($B$11/$B$9)*(H61*$B$4+I61*$B$5+J61*$B$6+K61*$B$7),1))</x:f>
        <x:v>85.1</x:v>
      </x:c>
      <x:c r="M61" s="231" t="str">
        <x:f>IF(L61="","",IF(L61&gt;=$E$4,$D$4,IF(L61&gt;=$E$5,$D$5,IF(L61&gt;=$E$6,$D$6,IF(L61&gt;=$E$7,$D$7,$D$8)))))</x:f>
        <x:v>Extraordinary</x:v>
      </x:c>
      <x:c r="N61" s="231" t="str">
        <x:f>IF(M61="","Pending scoring",G61&amp;" → "&amp;M61)</x:f>
        <x:v>Extraordinary → Extraordinary</x:v>
      </x:c>
      <x:c r="O61" s="231" t="inlineStr">
        <x:is>
          <x:t xml:space="preserve">Low</x:t>
        </x:is>
      </x:c>
      <x:c r="P61" s="231" t="inlineStr">
        <x:is>
          <x:t xml:space="preserve">Dream / vision</x:t>
        </x:is>
      </x:c>
      <x:c r="Q61" s="231" t="inlineStr">
        <x:is>
          <x:t xml:space="preserve">Artwork-led: the visual concept is substantially stronger than the subject's global recognition. Scores: significance 7.8, artwork 9.8, narrative 8.0, uniqueness 8.5; weighted impact 85.1 → Extraordinary.</x:t>
        </x:is>
      </x:c>
      <x:c r="R61" s="214" t="str">
        <x:f>IFERROR(INDEX('Final Card Catalog'!$J$4:$J$503,MATCH($C61,'Final Card Catalog'!$A$4:$A$503,0)),"Missing ID")</x:f>
        <x:v>Extraordinary</x:v>
      </x:c>
      <x:c r="S61" s="214" t="str">
        <x:f>IF(IFERROR(INDEX('Final Card Catalog'!$S$4:$S$503,MATCH($C61,'Final Card Catalog'!$A$4:$A$503,0)),"Missing ID")="Locked - complete","Locked - complete",IF(COUNTIF('Final Card Catalog'!$A$4:$A$503,C61)&lt;&gt;1,"ID mismatch",IF(COUNT(H61:K61)&lt;COUNT($B$4:$B$7),"Needs scoring",IF(M61=R61,"Aligned","Approved tier / legacy differs"))))</x:f>
        <x:v>Aligned</x:v>
      </x:c>
    </x:row>
    <x:row r="62" s="202" customFormat="1" ht="25.5" customHeight="1">
      <x:c r="A62" s="261" t="n">
        <x:f>IF(L62="","",COUNTIF($L$14:$L$513,"&gt;"&amp;L62)+COUNTIF($L$14:L62,L62))</x:f>
        <x:v>49</x:v>
      </x:c>
      <x:c r="B62" s="231" t="str">
        <x:f>IFERROR(LEFT(IFERROR(INDEX('Final Card Catalog'!$D$4:$D$503,MATCH($C62,'Final Card Catalog'!$A$4:$A$503,0)),"Missing ID"),FIND(" — ",IFERROR(INDEX('Final Card Catalog'!$D$4:$D$503,MATCH($C62,'Final Card Catalog'!$A$4:$A$503,0)),"Missing ID"))-1),"Missing set")</x:f>
        <x:v>Parables, Dreams &amp; Visions</x:v>
      </x:c>
      <x:c r="C62" s="231" t="inlineStr">
        <x:is>
          <x:t xml:space="preserve">PDV-035</x:t>
        </x:is>
      </x:c>
      <x:c r="D62" s="231" t="str">
        <x:f>IFERROR(INDEX('Final Card Catalog'!$B$4:$B$503,MATCH($C62,'Final Card Catalog'!$A$4:$A$503,0)),"Missing ID")</x:f>
        <x:v>Nebuchadnezzar's Statue Dream</x:v>
      </x:c>
      <x:c r="E62" s="231" t="str">
        <x:f>IFERROR(INDEX('Final Card Catalog'!$E$4:$E$503,MATCH($C62,'Final Card Catalog'!$A$4:$A$503,0)),"Missing ID")</x:f>
        <x:v>Dream</x:v>
      </x:c>
      <x:c r="F62" s="261" t="n">
        <x:f>IFERROR(INDEX('Final Card Catalog'!$G$4:$G$503,MATCH($C62,'Final Card Catalog'!$A$4:$A$503,0)),"Missing ID")</x:f>
        <x:v>5</x:v>
      </x:c>
      <x:c r="G62" s="231" t="inlineStr">
        <x:is>
          <x:t xml:space="preserve">Extraordinary</x:t>
        </x:is>
      </x:c>
      <x:c r="H62" s="260" t="n">
        <x:v>7.8</x:v>
      </x:c>
      <x:c r="I62" s="260" t="n">
        <x:v>9.800000000000001</x:v>
      </x:c>
      <x:c r="J62" s="260" t="n">
        <x:v>7.9</x:v>
      </x:c>
      <x:c r="K62" s="260" t="n">
        <x:v>8.5</x:v>
      </x:c>
      <x:c r="L62" s="239" t="n">
        <x:f>IF(COUNT(H62:K62)&lt;COUNT($B$4:$B$7),"",ROUND(($B$11/$B$9)*(H62*$B$4+I62*$B$5+J62*$B$6+K62*$B$7),1))</x:f>
        <x:v>84.9</x:v>
      </x:c>
      <x:c r="M62" s="231" t="str">
        <x:f>IF(L62="","",IF(L62&gt;=$E$4,$D$4,IF(L62&gt;=$E$5,$D$5,IF(L62&gt;=$E$6,$D$6,IF(L62&gt;=$E$7,$D$7,$D$8)))))</x:f>
        <x:v>Extraordinary</x:v>
      </x:c>
      <x:c r="N62" s="231" t="str">
        <x:f>IF(M62="","Pending scoring",G62&amp;" → "&amp;M62)</x:f>
        <x:v>Extraordinary → Extraordinary</x:v>
      </x:c>
      <x:c r="O62" s="231" t="inlineStr">
        <x:is>
          <x:t xml:space="preserve">Low</x:t>
        </x:is>
      </x:c>
      <x:c r="P62" s="231" t="inlineStr">
        <x:is>
          <x:t xml:space="preserve">Dream / vision</x:t>
        </x:is>
      </x:c>
      <x:c r="Q62" s="231" t="inlineStr">
        <x:is>
          <x:t xml:space="preserve">Artwork-led: the visual concept is substantially stronger than the subject's global recognition. Scores: significance 7.8, artwork 9.8, narrative 7.9, uniqueness 8.5; weighted impact 84.9 → Extraordinary.</x:t>
        </x:is>
      </x:c>
      <x:c r="R62" s="214" t="str">
        <x:f>IFERROR(INDEX('Final Card Catalog'!$J$4:$J$503,MATCH($C62,'Final Card Catalog'!$A$4:$A$503,0)),"Missing ID")</x:f>
        <x:v>Extraordinary</x:v>
      </x:c>
      <x:c r="S62" s="214" t="str">
        <x:f>IF(IFERROR(INDEX('Final Card Catalog'!$S$4:$S$503,MATCH($C62,'Final Card Catalog'!$A$4:$A$503,0)),"Missing ID")="Locked - complete","Locked - complete",IF(COUNTIF('Final Card Catalog'!$A$4:$A$503,C62)&lt;&gt;1,"ID mismatch",IF(COUNT(H62:K62)&lt;COUNT($B$4:$B$7),"Needs scoring",IF(M62=R62,"Aligned","Approved tier / legacy differs"))))</x:f>
        <x:v>Aligned</x:v>
      </x:c>
    </x:row>
    <x:row r="63" s="202" customFormat="1" ht="25.5" customHeight="1">
      <x:c r="A63" s="261" t="n">
        <x:f>IF(L63="","",COUNTIF($L$14:$L$513,"&gt;"&amp;L63)+COUNTIF($L$14:L63,L63))</x:f>
        <x:v>50</x:v>
      </x:c>
      <x:c r="B63" s="231" t="str">
        <x:f>IFERROR(LEFT(IFERROR(INDEX('Final Card Catalog'!$D$4:$D$503,MATCH($C63,'Final Card Catalog'!$A$4:$A$503,0)),"Missing ID"),FIND(" — ",IFERROR(INDEX('Final Card Catalog'!$D$4:$D$503,MATCH($C63,'Final Card Catalog'!$A$4:$A$503,0)),"Missing ID"))-1),"Missing set")</x:f>
        <x:v>Parables, Dreams &amp; Visions</x:v>
      </x:c>
      <x:c r="C63" s="231" t="inlineStr">
        <x:is>
          <x:t xml:space="preserve">PDV-033</x:t>
        </x:is>
      </x:c>
      <x:c r="D63" s="231" t="str">
        <x:f>IFERROR(INDEX('Final Card Catalog'!$B$4:$B$503,MATCH($C63,'Final Card Catalog'!$A$4:$A$503,0)),"Missing ID")</x:f>
        <x:v>Pharaoh's Dreams of Cows and Grain</x:v>
      </x:c>
      <x:c r="E63" s="231" t="str">
        <x:f>IFERROR(INDEX('Final Card Catalog'!$E$4:$E$503,MATCH($C63,'Final Card Catalog'!$A$4:$A$503,0)),"Missing ID")</x:f>
        <x:v>Dream</x:v>
      </x:c>
      <x:c r="F63" s="261" t="n">
        <x:f>IFERROR(INDEX('Final Card Catalog'!$G$4:$G$503,MATCH($C63,'Final Card Catalog'!$A$4:$A$503,0)),"Missing ID")</x:f>
        <x:v>5</x:v>
      </x:c>
      <x:c r="G63" s="231" t="inlineStr">
        <x:is>
          <x:t xml:space="preserve">Extraordinary</x:t>
        </x:is>
      </x:c>
      <x:c r="H63" s="260" t="n">
        <x:v>7.8</x:v>
      </x:c>
      <x:c r="I63" s="260" t="n">
        <x:v>9.800000000000001</x:v>
      </x:c>
      <x:c r="J63" s="260" t="n">
        <x:v>7.9</x:v>
      </x:c>
      <x:c r="K63" s="260" t="n">
        <x:v>8.5</x:v>
      </x:c>
      <x:c r="L63" s="239" t="n">
        <x:f>IF(COUNT(H63:K63)&lt;COUNT($B$4:$B$7),"",ROUND(($B$11/$B$9)*(H63*$B$4+I63*$B$5+J63*$B$6+K63*$B$7),1))</x:f>
        <x:v>84.9</x:v>
      </x:c>
      <x:c r="M63" s="231" t="str">
        <x:f>IF(L63="","",IF(L63&gt;=$E$4,$D$4,IF(L63&gt;=$E$5,$D$5,IF(L63&gt;=$E$6,$D$6,IF(L63&gt;=$E$7,$D$7,$D$8)))))</x:f>
        <x:v>Extraordinary</x:v>
      </x:c>
      <x:c r="N63" s="231" t="str">
        <x:f>IF(M63="","Pending scoring",G63&amp;" → "&amp;M63)</x:f>
        <x:v>Extraordinary → Extraordinary</x:v>
      </x:c>
      <x:c r="O63" s="231" t="inlineStr">
        <x:is>
          <x:t xml:space="preserve">Low</x:t>
        </x:is>
      </x:c>
      <x:c r="P63" s="231" t="inlineStr">
        <x:is>
          <x:t xml:space="preserve">Dream / vision</x:t>
        </x:is>
      </x:c>
      <x:c r="Q63" s="231" t="inlineStr">
        <x:is>
          <x:t xml:space="preserve">Artwork-led: the visual concept is substantially stronger than the subject's global recognition. Scores: significance 7.8, artwork 9.8, narrative 7.9, uniqueness 8.5; weighted impact 84.9 → Extraordinary.</x:t>
        </x:is>
      </x:c>
      <x:c r="R63" s="214" t="str">
        <x:f>IFERROR(INDEX('Final Card Catalog'!$J$4:$J$503,MATCH($C63,'Final Card Catalog'!$A$4:$A$503,0)),"Missing ID")</x:f>
        <x:v>Rare</x:v>
      </x:c>
      <x:c r="S63" s="214" t="str">
        <x:f>IF(IFERROR(INDEX('Final Card Catalog'!$S$4:$S$503,MATCH($C63,'Final Card Catalog'!$A$4:$A$503,0)),"Missing ID")="Locked - complete","Locked - complete",IF(COUNTIF('Final Card Catalog'!$A$4:$A$503,C63)&lt;&gt;1,"ID mismatch",IF(COUNT(H63:K63)&lt;COUNT($B$4:$B$7),"Needs scoring",IF(M63=R63,"Aligned","Approved tier / legacy differs"))))</x:f>
        <x:v>Approved tier / legacy differs</x:v>
      </x:c>
    </x:row>
    <x:row r="64" s="202" customFormat="1" ht="25.5" customHeight="1">
      <x:c r="A64" s="261" t="n">
        <x:f>IF(L64="","",COUNTIF($L$14:$L$513,"&gt;"&amp;L64)+COUNTIF($L$14:L64,L64))</x:f>
        <x:v>51</x:v>
      </x:c>
      <x:c r="B64" s="231" t="str">
        <x:f>IFERROR(LEFT(IFERROR(INDEX('Final Card Catalog'!$D$4:$D$503,MATCH($C64,'Final Card Catalog'!$A$4:$A$503,0)),"Missing ID"),FIND(" — ",IFERROR(INDEX('Final Card Catalog'!$D$4:$D$503,MATCH($C64,'Final Card Catalog'!$A$4:$A$503,0)),"Missing ID"))-1),"Missing set")</x:f>
        <x:v>Biblical Events</x:v>
      </x:c>
      <x:c r="C64" s="231" t="inlineStr">
        <x:is>
          <x:t xml:space="preserve">BE-097</x:t>
        </x:is>
      </x:c>
      <x:c r="D64" s="231" t="str">
        <x:f>IFERROR(INDEX('Final Card Catalog'!$B$4:$B$503,MATCH($C64,'Final Card Catalog'!$A$4:$A$503,0)),"Missing ID")</x:f>
        <x:v>Elijah at Horeb</x:v>
      </x:c>
      <x:c r="E64" s="231" t="str">
        <x:f>IFERROR(INDEX('Final Card Catalog'!$E$4:$E$503,MATCH($C64,'Final Card Catalog'!$A$4:$A$503,0)),"Missing ID")</x:f>
        <x:v>Event</x:v>
      </x:c>
      <x:c r="F64" s="261" t="n">
        <x:f>IFERROR(INDEX('Final Card Catalog'!$G$4:$G$503,MATCH($C64,'Final Card Catalog'!$A$4:$A$503,0)),"Missing ID")</x:f>
        <x:v>5</x:v>
      </x:c>
      <x:c r="G64" s="231" t="inlineStr">
        <x:is>
          <x:t xml:space="preserve">Extraordinary</x:t>
        </x:is>
      </x:c>
      <x:c r="H64" s="260" t="n">
        <x:v>8.199999999999999</x:v>
      </x:c>
      <x:c r="I64" s="260" t="n">
        <x:v>9.1</x:v>
      </x:c>
      <x:c r="J64" s="260" t="n">
        <x:v>8.1</x:v>
      </x:c>
      <x:c r="K64" s="260" t="n">
        <x:v>8.5</x:v>
      </x:c>
      <x:c r="L64" s="239" t="n">
        <x:f>IF(COUNT(H64:K64)&lt;COUNT($B$4:$B$7),"",ROUND(($B$11/$B$9)*(H64*$B$4+I64*$B$5+J64*$B$6+K64*$B$7),1))</x:f>
        <x:v>84.8</x:v>
      </x:c>
      <x:c r="M64" s="231" t="str">
        <x:f>IF(L64="","",IF(L64&gt;=$E$4,$D$4,IF(L64&gt;=$E$5,$D$5,IF(L64&gt;=$E$6,$D$6,IF(L64&gt;=$E$7,$D$7,$D$8)))))</x:f>
        <x:v>Extraordinary</x:v>
      </x:c>
      <x:c r="N64" s="231" t="str">
        <x:f>IF(M64="","Pending scoring",G64&amp;" → "&amp;M64)</x:f>
        <x:v>Extraordinary → Extraordinary</x:v>
      </x:c>
      <x:c r="O64" s="231" t="inlineStr">
        <x:is>
          <x:t xml:space="preserve">Low</x:t>
        </x:is>
      </x:c>
      <x:c r="P64" s="231" t="inlineStr">
        <x:is>
          <x:t xml:space="preserve">Biblical narrative scene</x:t>
        </x:is>
      </x:c>
      <x:c r="Q64" s="231" t="inlineStr">
        <x:is>
          <x:t xml:space="preserve">High-impact scene with exceptional visual and narrative potential. Scores: significance 8.2, artwork 9.1, narrative 8.1, uniqueness 8.5; weighted impact 84.8 → Extraordinary.</x:t>
        </x:is>
      </x:c>
      <x:c r="R64" s="214" t="str">
        <x:f>IFERROR(INDEX('Final Card Catalog'!$J$4:$J$503,MATCH($C64,'Final Card Catalog'!$A$4:$A$503,0)),"Missing ID")</x:f>
        <x:v>Extraordinary</x:v>
      </x:c>
      <x:c r="S64" s="214" t="str">
        <x:f>IF(IFERROR(INDEX('Final Card Catalog'!$S$4:$S$503,MATCH($C64,'Final Card Catalog'!$A$4:$A$503,0)),"Missing ID")="Locked - complete","Locked - complete",IF(COUNTIF('Final Card Catalog'!$A$4:$A$503,C64)&lt;&gt;1,"ID mismatch",IF(COUNT(H64:K64)&lt;COUNT($B$4:$B$7),"Needs scoring",IF(M64=R64,"Aligned","Approved tier / legacy differs"))))</x:f>
        <x:v>Aligned</x:v>
      </x:c>
    </x:row>
    <x:row r="65" s="202" customFormat="1" ht="25.5" customHeight="1">
      <x:c r="A65" s="261" t="n">
        <x:f>IF(L65="","",COUNTIF($L$14:$L$513,"&gt;"&amp;L65)+COUNTIF($L$14:L65,L65))</x:f>
        <x:v>53</x:v>
      </x:c>
      <x:c r="B65" s="231" t="str">
        <x:f>IFERROR(LEFT(IFERROR(INDEX('Final Card Catalog'!$D$4:$D$503,MATCH($C65,'Final Card Catalog'!$A$4:$A$503,0)),"Missing ID"),FIND(" — ",IFERROR(INDEX('Final Card Catalog'!$D$4:$D$503,MATCH($C65,'Final Card Catalog'!$A$4:$A$503,0)),"Missing ID"))-1),"Missing set")</x:f>
        <x:v>Biblical Events</x:v>
      </x:c>
      <x:c r="C65" s="231" t="inlineStr">
        <x:is>
          <x:t xml:space="preserve">BE-029</x:t>
        </x:is>
      </x:c>
      <x:c r="D65" s="231" t="str">
        <x:f>IFERROR(INDEX('Final Card Catalog'!$B$4:$B$503,MATCH($C65,'Final Card Catalog'!$A$4:$A$503,0)),"Missing ID")</x:f>
        <x:v>Elijah on Mount Carmel</x:v>
      </x:c>
      <x:c r="E65" s="231" t="str">
        <x:f>IFERROR(INDEX('Final Card Catalog'!$E$4:$E$503,MATCH($C65,'Final Card Catalog'!$A$4:$A$503,0)),"Missing ID")</x:f>
        <x:v>Event</x:v>
      </x:c>
      <x:c r="F65" s="261" t="n">
        <x:f>IFERROR(INDEX('Final Card Catalog'!$G$4:$G$503,MATCH($C65,'Final Card Catalog'!$A$4:$A$503,0)),"Missing ID")</x:f>
        <x:v>5</x:v>
      </x:c>
      <x:c r="G65" s="231" t="inlineStr">
        <x:is>
          <x:t xml:space="preserve">Legendary</x:t>
        </x:is>
      </x:c>
      <x:c r="H65" s="260" t="n">
        <x:v>8.699999999999999</x:v>
      </x:c>
      <x:c r="I65" s="260" t="n">
        <x:v>9.1</x:v>
      </x:c>
      <x:c r="J65" s="260" t="n">
        <x:v>7.5</x:v>
      </x:c>
      <x:c r="K65" s="260" t="n">
        <x:v>7.5</x:v>
      </x:c>
      <x:c r="L65" s="239" t="n">
        <x:f>IF(COUNT(H65:K65)&lt;COUNT($B$4:$B$7),"",ROUND(($B$11/$B$9)*(H65*$B$4+I65*$B$5+J65*$B$6+K65*$B$7),1))</x:f>
        <x:v>84.6</x:v>
      </x:c>
      <x:c r="M65" s="231" t="str">
        <x:f>IF(L65="","",IF(L65&gt;=$E$4,$D$4,IF(L65&gt;=$E$5,$D$5,IF(L65&gt;=$E$6,$D$6,IF(L65&gt;=$E$7,$D$7,$D$8)))))</x:f>
        <x:v>Extraordinary</x:v>
      </x:c>
      <x:c r="N65" s="231" t="str">
        <x:f>IF(M65="","Pending scoring",G65&amp;" → "&amp;M65)</x:f>
        <x:v>Legendary → Extraordinary</x:v>
      </x:c>
      <x:c r="O65" s="231" t="inlineStr">
        <x:is>
          <x:t xml:space="preserve">Low</x:t>
        </x:is>
      </x:c>
      <x:c r="P65" s="231" t="inlineStr">
        <x:is>
          <x:t xml:space="preserve">Biblical narrative scene</x:t>
        </x:is>
      </x:c>
      <x:c r="Q65" s="231" t="inlineStr">
        <x:is>
          <x:t xml:space="preserve">Balanced collectible profile across significance, visual potential, and impact. Scores: significance 8.7, artwork 9.1, narrative 7.5, uniqueness 7.5; weighted impact 84.6 → Extraordinary.</x:t>
        </x:is>
      </x:c>
      <x:c r="R65" s="214" t="str">
        <x:f>IFERROR(INDEX('Final Card Catalog'!$J$4:$J$503,MATCH($C65,'Final Card Catalog'!$A$4:$A$503,0)),"Missing ID")</x:f>
        <x:v>Extraordinary</x:v>
      </x:c>
      <x:c r="S65" s="214" t="str">
        <x:f>IF(IFERROR(INDEX('Final Card Catalog'!$S$4:$S$503,MATCH($C65,'Final Card Catalog'!$A$4:$A$503,0)),"Missing ID")="Locked - complete","Locked - complete",IF(COUNTIF('Final Card Catalog'!$A$4:$A$503,C65)&lt;&gt;1,"ID mismatch",IF(COUNT(H65:K65)&lt;COUNT($B$4:$B$7),"Needs scoring",IF(M65=R65,"Aligned","Approved tier / legacy differs"))))</x:f>
        <x:v>Aligned</x:v>
      </x:c>
    </x:row>
    <x:row r="66" s="202" customFormat="1" ht="25.5" customHeight="1">
      <x:c r="A66" s="261" t="n">
        <x:f>IF(L66="","",COUNTIF($L$14:$L$513,"&gt;"&amp;L66)+COUNTIF($L$14:L66,L66))</x:f>
        <x:v>54</x:v>
      </x:c>
      <x:c r="B66" s="231" t="str">
        <x:f>IFERROR(LEFT(IFERROR(INDEX('Final Card Catalog'!$D$4:$D$503,MATCH($C66,'Final Card Catalog'!$A$4:$A$503,0)),"Missing ID"),FIND(" — ",IFERROR(INDEX('Final Card Catalog'!$D$4:$D$503,MATCH($C66,'Final Card Catalog'!$A$4:$A$503,0)),"Missing ID"))-1),"Missing set")</x:f>
        <x:v>Biblical Events</x:v>
      </x:c>
      <x:c r="C66" s="231" t="inlineStr">
        <x:is>
          <x:t xml:space="preserve">BE-103</x:t>
        </x:is>
      </x:c>
      <x:c r="D66" s="231" t="str">
        <x:f>IFERROR(INDEX('Final Card Catalog'!$B$4:$B$503,MATCH($C66,'Final Card Catalog'!$A$4:$A$503,0)),"Missing ID")</x:f>
        <x:v>Breakfast by the Sea</x:v>
      </x:c>
      <x:c r="E66" s="231" t="str">
        <x:f>IFERROR(INDEX('Final Card Catalog'!$E$4:$E$503,MATCH($C66,'Final Card Catalog'!$A$4:$A$503,0)),"Missing ID")</x:f>
        <x:v>Event</x:v>
      </x:c>
      <x:c r="F66" s="261" t="n">
        <x:f>IFERROR(INDEX('Final Card Catalog'!$G$4:$G$503,MATCH($C66,'Final Card Catalog'!$A$4:$A$503,0)),"Missing ID")</x:f>
        <x:v>5</x:v>
      </x:c>
      <x:c r="G66" s="231" t="inlineStr">
        <x:is>
          <x:t xml:space="preserve">Extraordinary</x:t>
        </x:is>
      </x:c>
      <x:c r="H66" s="260" t="n">
        <x:v>8.1</x:v>
      </x:c>
      <x:c r="I66" s="260" t="n">
        <x:v>8.9</x:v>
      </x:c>
      <x:c r="J66" s="260" t="n">
        <x:v>8.4</x:v>
      </x:c>
      <x:c r="K66" s="260" t="n">
        <x:v>8.199999999999999</x:v>
      </x:c>
      <x:c r="L66" s="239" t="n">
        <x:f>IF(COUNT(H66:K66)&lt;COUNT($B$4:$B$7),"",ROUND(($B$11/$B$9)*(H66*$B$4+I66*$B$5+J66*$B$6+K66*$B$7),1))</x:f>
        <x:v>84.1</x:v>
      </x:c>
      <x:c r="M66" s="231" t="str">
        <x:f>IF(L66="","",IF(L66&gt;=$E$4,$D$4,IF(L66&gt;=$E$5,$D$5,IF(L66&gt;=$E$6,$D$6,IF(L66&gt;=$E$7,$D$7,$D$8)))))</x:f>
        <x:v>Extraordinary</x:v>
      </x:c>
      <x:c r="N66" s="231" t="str">
        <x:f>IF(M66="","Pending scoring",G66&amp;" → "&amp;M66)</x:f>
        <x:v>Extraordinary → Extraordinary</x:v>
      </x:c>
      <x:c r="O66" s="231" t="inlineStr">
        <x:is>
          <x:t xml:space="preserve">Low</x:t>
        </x:is>
      </x:c>
      <x:c r="P66" s="231" t="inlineStr">
        <x:is>
          <x:t xml:space="preserve">Biblical narrative scene</x:t>
        </x:is>
      </x:c>
      <x:c r="Q66" s="231" t="inlineStr">
        <x:is>
          <x:t xml:space="preserve">Strong event card with balanced significance, visual appeal, and narrative impact. Scores: significance 8.1, artwork 8.9, narrative 8.4, uniqueness 8.2; weighted impact 84.1 → Extraordinary.</x:t>
        </x:is>
      </x:c>
      <x:c r="R66" s="214" t="str">
        <x:f>IFERROR(INDEX('Final Card Catalog'!$J$4:$J$503,MATCH($C66,'Final Card Catalog'!$A$4:$A$503,0)),"Missing ID")</x:f>
        <x:v>Rare</x:v>
      </x:c>
      <x:c r="S66" s="214" t="str">
        <x:f>IF(IFERROR(INDEX('Final Card Catalog'!$S$4:$S$503,MATCH($C66,'Final Card Catalog'!$A$4:$A$503,0)),"Missing ID")="Locked - complete","Locked - complete",IF(COUNTIF('Final Card Catalog'!$A$4:$A$503,C66)&lt;&gt;1,"ID mismatch",IF(COUNT(H66:K66)&lt;COUNT($B$4:$B$7),"Needs scoring",IF(M66=R66,"Aligned","Approved tier / legacy differs"))))</x:f>
        <x:v>Approved tier / legacy differs</x:v>
      </x:c>
    </x:row>
    <x:row r="67" s="202" customFormat="1" ht="25.5" customHeight="1">
      <x:c r="A67" s="261" t="n">
        <x:f>IF(L67="","",COUNTIF($L$14:$L$513,"&gt;"&amp;L67)+COUNTIF($L$14:L67,L67))</x:f>
        <x:v>55</x:v>
      </x:c>
      <x:c r="B67" s="231" t="str">
        <x:f>IFERROR(LEFT(IFERROR(INDEX('Final Card Catalog'!$D$4:$D$503,MATCH($C67,'Final Card Catalog'!$A$4:$A$503,0)),"Missing ID"),FIND(" — ",IFERROR(INDEX('Final Card Catalog'!$D$4:$D$503,MATCH($C67,'Final Card Catalog'!$A$4:$A$503,0)),"Missing ID"))-1),"Missing set")</x:f>
        <x:v>Controversies &amp; Movements</x:v>
      </x:c>
      <x:c r="C67" s="231" t="inlineStr">
        <x:is>
          <x:t xml:space="preserve">CM-008</x:t>
        </x:is>
      </x:c>
      <x:c r="D67" s="231" t="str">
        <x:f>IFERROR(INDEX('Final Card Catalog'!$B$4:$B$503,MATCH($C67,'Final Card Catalog'!$A$4:$A$503,0)),"Missing ID")</x:f>
        <x:v>East–West Schism</x:v>
      </x:c>
      <x:c r="E67" s="231" t="str">
        <x:f>IFERROR(INDEX('Final Card Catalog'!$E$4:$E$503,MATCH($C67,'Final Card Catalog'!$A$4:$A$503,0)),"Missing ID")</x:f>
        <x:v>Ecclesial Schism</x:v>
      </x:c>
      <x:c r="F67" s="261" t="n">
        <x:f>IFERROR(INDEX('Final Card Catalog'!$G$4:$G$503,MATCH($C67,'Final Card Catalog'!$A$4:$A$503,0)),"Missing ID")</x:f>
        <x:v>5</x:v>
      </x:c>
      <x:c r="G67" s="231" t="inlineStr">
        <x:is>
          <x:t xml:space="preserve">Legendary</x:t>
        </x:is>
      </x:c>
      <x:c r="H67" s="260" t="n">
        <x:v>9.1</x:v>
      </x:c>
      <x:c r="I67" s="260" t="n">
        <x:v>8.4</x:v>
      </x:c>
      <x:c r="J67" s="260" t="n">
        <x:v>7.5</x:v>
      </x:c>
      <x:c r="K67" s="260" t="n">
        <x:v>7.5</x:v>
      </x:c>
      <x:c r="L67" s="239" t="n">
        <x:f>IF(COUNT(H67:K67)&lt;COUNT($B$4:$B$7),"",ROUND(($B$11/$B$9)*(H67*$B$4+I67*$B$5+J67*$B$6+K67*$B$7),1))</x:f>
        <x:v>84.1</x:v>
      </x:c>
      <x:c r="M67" s="231" t="str">
        <x:f>IF(L67="","",IF(L67&gt;=$E$4,$D$4,IF(L67&gt;=$E$5,$D$5,IF(L67&gt;=$E$6,$D$6,IF(L67&gt;=$E$7,$D$7,$D$8)))))</x:f>
        <x:v>Extraordinary</x:v>
      </x:c>
      <x:c r="N67" s="231" t="str">
        <x:f>IF(M67="","Pending scoring",G67&amp;" → "&amp;M67)</x:f>
        <x:v>Legendary → Extraordinary</x:v>
      </x:c>
      <x:c r="O67" s="231" t="inlineStr">
        <x:is>
          <x:t xml:space="preserve">High</x:t>
        </x:is>
      </x:c>
      <x:c r="P67" s="231" t="inlineStr">
        <x:is>
          <x:t xml:space="preserve">Historical movement / controversy</x:t>
        </x:is>
      </x:c>
      <x:c r="Q67" s="231" t="inlineStr">
        <x:is>
          <x:t xml:space="preserve">Balanced collectible profile across significance, visual potential, and impact. Scores: significance 9.1, artwork 8.4, narrative 7.5, uniqueness 7.5; weighted impact 84.1 → Extraordinary.</x:t>
        </x:is>
      </x:c>
      <x:c r="R67" s="214" t="str">
        <x:f>IFERROR(INDEX('Final Card Catalog'!$J$4:$J$503,MATCH($C67,'Final Card Catalog'!$A$4:$A$503,0)),"Missing ID")</x:f>
        <x:v>Extraordinary</x:v>
      </x:c>
      <x:c r="S67" s="214" t="str">
        <x:f>IF(IFERROR(INDEX('Final Card Catalog'!$S$4:$S$503,MATCH($C67,'Final Card Catalog'!$A$4:$A$503,0)),"Missing ID")="Locked - complete","Locked - complete",IF(COUNTIF('Final Card Catalog'!$A$4:$A$503,C67)&lt;&gt;1,"ID mismatch",IF(COUNT(H67:K67)&lt;COUNT($B$4:$B$7),"Needs scoring",IF(M67=R67,"Aligned","Approved tier / legacy differs"))))</x:f>
        <x:v>Aligned</x:v>
      </x:c>
    </x:row>
    <x:row r="68" s="202" customFormat="1" ht="25.5" customHeight="1">
      <x:c r="A68" s="261" t="n">
        <x:f>IF(L68="","",COUNTIF($L$14:$L$513,"&gt;"&amp;L68)+COUNTIF($L$14:L68,L68))</x:f>
        <x:v>56</x:v>
      </x:c>
      <x:c r="B68" s="231" t="str">
        <x:f>IFERROR(LEFT(IFERROR(INDEX('Final Card Catalog'!$D$4:$D$503,MATCH($C68,'Final Card Catalog'!$A$4:$A$503,0)),"Missing ID"),FIND(" — ",IFERROR(INDEX('Final Card Catalog'!$D$4:$D$503,MATCH($C68,'Final Card Catalog'!$A$4:$A$503,0)),"Missing ID"))-1),"Missing set")</x:f>
        <x:v>Biblical Items</x:v>
      </x:c>
      <x:c r="C68" s="231" t="inlineStr">
        <x:is>
          <x:t xml:space="preserve">BI-001</x:t>
        </x:is>
      </x:c>
      <x:c r="D68" s="231" t="str">
        <x:f>IFERROR(INDEX('Final Card Catalog'!$B$4:$B$503,MATCH($C68,'Final Card Catalog'!$A$4:$A$503,0)),"Missing ID")</x:f>
        <x:v>Tree of Life</x:v>
      </x:c>
      <x:c r="E68" s="231" t="str">
        <x:f>IFERROR(INDEX('Final Card Catalog'!$E$4:$E$503,MATCH($C68,'Final Card Catalog'!$A$4:$A$503,0)),"Missing ID")</x:f>
        <x:v>Sacred Object</x:v>
      </x:c>
      <x:c r="F68" s="261" t="n">
        <x:f>IFERROR(INDEX('Final Card Catalog'!$G$4:$G$503,MATCH($C68,'Final Card Catalog'!$A$4:$A$503,0)),"Missing ID")</x:f>
        <x:v>5</x:v>
      </x:c>
      <x:c r="G68" s="231" t="inlineStr">
        <x:is>
          <x:t xml:space="preserve">Extraordinary</x:t>
        </x:is>
      </x:c>
      <x:c r="H68" s="260" t="n">
        <x:v>9</x:v>
      </x:c>
      <x:c r="I68" s="260" t="n">
        <x:v>9.800000000000001</x:v>
      </x:c>
      <x:c r="J68" s="260" t="n">
        <x:v>5.5</x:v>
      </x:c>
      <x:c r="K68" s="260" t="n">
        <x:v>7.7</x:v>
      </x:c>
      <x:c r="L68" s="239" t="n">
        <x:f>IF(COUNT(H68:K68)&lt;COUNT($B$4:$B$7),"",ROUND(($B$11/$B$9)*(H68*$B$4+I68*$B$5+J68*$B$6+K68*$B$7),1))</x:f>
        <x:v>84.1</x:v>
      </x:c>
      <x:c r="M68" s="231" t="str">
        <x:f>IF(L68="","",IF(L68&gt;=$E$4,$D$4,IF(L68&gt;=$E$5,$D$5,IF(L68&gt;=$E$6,$D$6,IF(L68&gt;=$E$7,$D$7,$D$8)))))</x:f>
        <x:v>Extraordinary</x:v>
      </x:c>
      <x:c r="N68" s="231" t="str">
        <x:f>IF(M68="","Pending scoring",G68&amp;" → "&amp;M68)</x:f>
        <x:v>Extraordinary → Extraordinary</x:v>
      </x:c>
      <x:c r="O68" s="231" t="inlineStr">
        <x:is>
          <x:t xml:space="preserve">Low</x:t>
        </x:is>
      </x:c>
      <x:c r="P68" s="231" t="inlineStr">
        <x:is>
          <x:t xml:space="preserve">Biblical object / still life</x:t>
        </x:is>
      </x:c>
      <x:c r="Q68" s="231" t="inlineStr">
        <x:is>
          <x:t xml:space="preserve">Flagship subject: exceptional recognition and artwork potential. Scores: significance 9.0, artwork 9.8, narrative 5.5, uniqueness 7.7; weighted impact 84.1 → Extraordinary.</x:t>
        </x:is>
      </x:c>
      <x:c r="R68" s="214" t="str">
        <x:f>IFERROR(INDEX('Final Card Catalog'!$J$4:$J$503,MATCH($C68,'Final Card Catalog'!$A$4:$A$503,0)),"Missing ID")</x:f>
        <x:v>Extraordinary</x:v>
      </x:c>
      <x:c r="S68" s="214" t="str">
        <x:f>IF(IFERROR(INDEX('Final Card Catalog'!$S$4:$S$503,MATCH($C68,'Final Card Catalog'!$A$4:$A$503,0)),"Missing ID")="Locked - complete","Locked - complete",IF(COUNTIF('Final Card Catalog'!$A$4:$A$503,C68)&lt;&gt;1,"ID mismatch",IF(COUNT(H68:K68)&lt;COUNT($B$4:$B$7),"Needs scoring",IF(M68=R68,"Aligned","Approved tier / legacy differs"))))</x:f>
        <x:v>Aligned</x:v>
      </x:c>
    </x:row>
    <x:row r="69" s="202" customFormat="1" ht="25.5" customHeight="1">
      <x:c r="A69" s="261" t="n">
        <x:f>IF(L69="","",COUNTIF($L$14:$L$513,"&gt;"&amp;L69)+COUNTIF($L$14:L69,L69))</x:f>
        <x:v>57</x:v>
      </x:c>
      <x:c r="B69" s="231" t="str">
        <x:f>IFERROR(LEFT(IFERROR(INDEX('Final Card Catalog'!$D$4:$D$503,MATCH($C69,'Final Card Catalog'!$A$4:$A$503,0)),"Missing ID"),FIND(" — ",IFERROR(INDEX('Final Card Catalog'!$D$4:$D$503,MATCH($C69,'Final Card Catalog'!$A$4:$A$503,0)),"Missing ID"))-1),"Missing set")</x:f>
        <x:v>Biblical Events</x:v>
      </x:c>
      <x:c r="C69" s="231" t="inlineStr">
        <x:is>
          <x:t xml:space="preserve">BE-040</x:t>
        </x:is>
      </x:c>
      <x:c r="D69" s="231" t="str">
        <x:f>IFERROR(INDEX('Final Card Catalog'!$B$4:$B$503,MATCH($C69,'Final Card Catalog'!$A$4:$A$503,0)),"Missing ID")</x:f>
        <x:v>The Baptism of Jesus</x:v>
      </x:c>
      <x:c r="E69" s="231" t="str">
        <x:f>IFERROR(INDEX('Final Card Catalog'!$E$4:$E$503,MATCH($C69,'Final Card Catalog'!$A$4:$A$503,0)),"Missing ID")</x:f>
        <x:v>Event</x:v>
      </x:c>
      <x:c r="F69" s="261" t="n">
        <x:f>IFERROR(INDEX('Final Card Catalog'!$G$4:$G$503,MATCH($C69,'Final Card Catalog'!$A$4:$A$503,0)),"Missing ID")</x:f>
        <x:v>5</x:v>
      </x:c>
      <x:c r="G69" s="231" t="inlineStr">
        <x:is>
          <x:t xml:space="preserve">Rare</x:t>
        </x:is>
      </x:c>
      <x:c r="H69" s="260" t="n">
        <x:v>8.800000000000001</x:v>
      </x:c>
      <x:c r="I69" s="260" t="n">
        <x:v>9.1</x:v>
      </x:c>
      <x:c r="J69" s="260" t="n">
        <x:v>7</x:v>
      </x:c>
      <x:c r="K69" s="260" t="n">
        <x:v>7.5</x:v>
      </x:c>
      <x:c r="L69" s="239" t="n">
        <x:f>IF(COUNT(H69:K69)&lt;COUNT($B$4:$B$7),"",ROUND(($B$11/$B$9)*(H69*$B$4+I69*$B$5+J69*$B$6+K69*$B$7),1))</x:f>
        <x:v>84</x:v>
      </x:c>
      <x:c r="M69" s="231" t="str">
        <x:f>IF(L69="","",IF(L69&gt;=$E$4,$D$4,IF(L69&gt;=$E$5,$D$5,IF(L69&gt;=$E$6,$D$6,IF(L69&gt;=$E$7,$D$7,$D$8)))))</x:f>
        <x:v>Extraordinary</x:v>
      </x:c>
      <x:c r="N69" s="231" t="str">
        <x:f>IF(M69="","Pending scoring",G69&amp;" → "&amp;M69)</x:f>
        <x:v>Rare → Extraordinary</x:v>
      </x:c>
      <x:c r="O69" s="231" t="inlineStr">
        <x:is>
          <x:t xml:space="preserve">Low</x:t>
        </x:is>
      </x:c>
      <x:c r="P69" s="231" t="inlineStr">
        <x:is>
          <x:t xml:space="preserve">Biblical narrative scene</x:t>
        </x:is>
      </x:c>
      <x:c r="Q69" s="231" t="inlineStr">
        <x:is>
          <x:t xml:space="preserve">Balanced collectible profile across significance, visual potential, and impact. Scores: significance 8.8, artwork 9.1, narrative 7.0, uniqueness 7.5; weighted impact 84.0 → Extraordinary.</x:t>
        </x:is>
      </x:c>
      <x:c r="R69" s="214" t="str">
        <x:f>IFERROR(INDEX('Final Card Catalog'!$J$4:$J$503,MATCH($C69,'Final Card Catalog'!$A$4:$A$503,0)),"Missing ID")</x:f>
        <x:v>Extraordinary</x:v>
      </x:c>
      <x:c r="S69" s="214" t="str">
        <x:f>IF(IFERROR(INDEX('Final Card Catalog'!$S$4:$S$503,MATCH($C69,'Final Card Catalog'!$A$4:$A$503,0)),"Missing ID")="Locked - complete","Locked - complete",IF(COUNTIF('Final Card Catalog'!$A$4:$A$503,C69)&lt;&gt;1,"ID mismatch",IF(COUNT(H69:K69)&lt;COUNT($B$4:$B$7),"Needs scoring",IF(M69=R69,"Aligned","Approved tier / legacy differs"))))</x:f>
        <x:v>Aligned</x:v>
      </x:c>
    </x:row>
    <x:row r="70" s="202" customFormat="1" ht="25.5" customHeight="1">
      <x:c r="A70" s="261" t="n">
        <x:f>IF(L70="","",COUNTIF($L$14:$L$513,"&gt;"&amp;L70)+COUNTIF($L$14:L70,L70))</x:f>
        <x:v>58</x:v>
      </x:c>
      <x:c r="B70" s="231" t="str">
        <x:f>IFERROR(LEFT(IFERROR(INDEX('Final Card Catalog'!$D$4:$D$503,MATCH($C70,'Final Card Catalog'!$A$4:$A$503,0)),"Missing ID"),FIND(" — ",IFERROR(INDEX('Final Card Catalog'!$D$4:$D$503,MATCH($C70,'Final Card Catalog'!$A$4:$A$503,0)),"Missing ID"))-1),"Missing set")</x:f>
        <x:v>Biblical Events</x:v>
      </x:c>
      <x:c r="C70" s="231" t="inlineStr">
        <x:is>
          <x:t xml:space="preserve">BE-108</x:t>
        </x:is>
      </x:c>
      <x:c r="D70" s="231" t="str">
        <x:f>IFERROR(INDEX('Final Card Catalog'!$B$4:$B$503,MATCH($C70,'Final Card Catalog'!$A$4:$A$503,0)),"Missing ID")</x:f>
        <x:v>Peter Escapes from Prison</x:v>
      </x:c>
      <x:c r="E70" s="231" t="str">
        <x:f>IFERROR(INDEX('Final Card Catalog'!$E$4:$E$503,MATCH($C70,'Final Card Catalog'!$A$4:$A$503,0)),"Missing ID")</x:f>
        <x:v>Event</x:v>
      </x:c>
      <x:c r="F70" s="261" t="n">
        <x:f>IFERROR(INDEX('Final Card Catalog'!$G$4:$G$503,MATCH($C70,'Final Card Catalog'!$A$4:$A$503,0)),"Missing ID")</x:f>
        <x:v>4</x:v>
      </x:c>
      <x:c r="G70" s="231" t="inlineStr">
        <x:is>
          <x:t xml:space="preserve">Rare</x:t>
        </x:is>
      </x:c>
      <x:c r="H70" s="260" t="n">
        <x:v>8.1</x:v>
      </x:c>
      <x:c r="I70" s="260" t="n">
        <x:v>8.9</x:v>
      </x:c>
      <x:c r="J70" s="260" t="n">
        <x:v>8.300000000000001</x:v>
      </x:c>
      <x:c r="K70" s="260" t="n">
        <x:v>8.199999999999999</x:v>
      </x:c>
      <x:c r="L70" s="239" t="n">
        <x:f>IF(COUNT(H70:K70)&lt;COUNT($B$4:$B$7),"",ROUND(($B$11/$B$9)*(H70*$B$4+I70*$B$5+J70*$B$6+K70*$B$7),1))</x:f>
        <x:v>83.9</x:v>
      </x:c>
      <x:c r="M70" s="231" t="str">
        <x:f>IF(L70="","",IF(L70&gt;=$E$4,$D$4,IF(L70&gt;=$E$5,$D$5,IF(L70&gt;=$E$6,$D$6,IF(L70&gt;=$E$7,$D$7,$D$8)))))</x:f>
        <x:v>Extraordinary</x:v>
      </x:c>
      <x:c r="N70" s="231" t="str">
        <x:f>IF(M70="","Pending scoring",G70&amp;" → "&amp;M70)</x:f>
        <x:v>Rare → Extraordinary</x:v>
      </x:c>
      <x:c r="O70" s="231" t="inlineStr">
        <x:is>
          <x:t xml:space="preserve">Low</x:t>
        </x:is>
      </x:c>
      <x:c r="P70" s="231" t="inlineStr">
        <x:is>
          <x:t xml:space="preserve">Biblical narrative scene</x:t>
        </x:is>
      </x:c>
      <x:c r="Q70" s="231" t="inlineStr">
        <x:is>
          <x:t xml:space="preserve">Narratively strong event card with clear collectible identity. Scores: significance 8.1, artwork 8.9, narrative 8.3, uniqueness 8.2; weighted impact 83.9 → Extraordinary.</x:t>
        </x:is>
      </x:c>
      <x:c r="R70" s="214" t="str">
        <x:f>IFERROR(INDEX('Final Card Catalog'!$J$4:$J$503,MATCH($C70,'Final Card Catalog'!$A$4:$A$503,0)),"Missing ID")</x:f>
        <x:v>Extraordinary</x:v>
      </x:c>
      <x:c r="S70" s="214" t="str">
        <x:f>IF(IFERROR(INDEX('Final Card Catalog'!$S$4:$S$503,MATCH($C70,'Final Card Catalog'!$A$4:$A$503,0)),"Missing ID")="Locked - complete","Locked - complete",IF(COUNTIF('Final Card Catalog'!$A$4:$A$503,C70)&lt;&gt;1,"ID mismatch",IF(COUNT(H70:K70)&lt;COUNT($B$4:$B$7),"Needs scoring",IF(M70=R70,"Aligned","Approved tier / legacy differs"))))</x:f>
        <x:v>Aligned</x:v>
      </x:c>
    </x:row>
    <x:row r="71" s="202" customFormat="1" ht="25.5" customHeight="1">
      <x:c r="A71" s="261" t="n">
        <x:f>IF(L71="","",COUNTIF($L$14:$L$513,"&gt;"&amp;L71)+COUNTIF($L$14:L71,L71))</x:f>
        <x:v>59</x:v>
      </x:c>
      <x:c r="B71" s="231" t="str">
        <x:f>IFERROR(LEFT(IFERROR(INDEX('Final Card Catalog'!$D$4:$D$503,MATCH($C71,'Final Card Catalog'!$A$4:$A$503,0)),"Missing ID"),FIND(" — ",IFERROR(INDEX('Final Card Catalog'!$D$4:$D$503,MATCH($C71,'Final Card Catalog'!$A$4:$A$503,0)),"Missing ID"))-1),"Missing set")</x:f>
        <x:v>Church History Events</x:v>
      </x:c>
      <x:c r="C71" s="231" t="inlineStr">
        <x:is>
          <x:t xml:space="preserve">CHE-001</x:t>
        </x:is>
      </x:c>
      <x:c r="D71" s="231" t="str">
        <x:f>IFERROR(INDEX('Final Card Catalog'!$B$4:$B$503,MATCH($C71,'Final Card Catalog'!$A$4:$A$503,0)),"Missing ID")</x:f>
        <x:v>Triumph of Orthodoxy / Restoration of the Icons</x:v>
      </x:c>
      <x:c r="E71" s="231" t="str">
        <x:f>IFERROR(INDEX('Final Card Catalog'!$E$4:$E$503,MATCH($C71,'Final Card Catalog'!$A$4:$A$503,0)),"Missing ID")</x:f>
        <x:v>Event</x:v>
      </x:c>
      <x:c r="F71" s="261" t="n">
        <x:f>IFERROR(INDEX('Final Card Catalog'!$G$4:$G$503,MATCH($C71,'Final Card Catalog'!$A$4:$A$503,0)),"Missing ID")</x:f>
        <x:v>4</x:v>
      </x:c>
      <x:c r="G71" s="231" t="inlineStr">
        <x:is>
          <x:t xml:space="preserve">Extraordinary</x:t>
        </x:is>
      </x:c>
      <x:c r="H71" s="260" t="n">
        <x:v>8.1</x:v>
      </x:c>
      <x:c r="I71" s="260" t="n">
        <x:v>8.9</x:v>
      </x:c>
      <x:c r="J71" s="260" t="n">
        <x:v>8</x:v>
      </x:c>
      <x:c r="K71" s="260" t="n">
        <x:v>8.6</x:v>
      </x:c>
      <x:c r="L71" s="239" t="n">
        <x:f>IF(COUNT(H71:K71)&lt;COUNT($B$4:$B$7),"",ROUND(($B$11/$B$9)*(H71*$B$4+I71*$B$5+J71*$B$6+K71*$B$7),1))</x:f>
        <x:v>83.7</x:v>
      </x:c>
      <x:c r="M71" s="231" t="str">
        <x:f>IF(L71="","",IF(L71&gt;=$E$4,$D$4,IF(L71&gt;=$E$5,$D$5,IF(L71&gt;=$E$6,$D$6,IF(L71&gt;=$E$7,$D$7,$D$8)))))</x:f>
        <x:v>Extraordinary</x:v>
      </x:c>
      <x:c r="N71" s="231" t="str">
        <x:f>IF(M71="","Pending scoring",G71&amp;" → "&amp;M71)</x:f>
        <x:v>Extraordinary → Extraordinary</x:v>
      </x:c>
      <x:c r="O71" s="231" t="inlineStr">
        <x:is>
          <x:t xml:space="preserve">Low</x:t>
        </x:is>
      </x:c>
      <x:c r="P71" s="231" t="inlineStr">
        <x:is>
          <x:t xml:space="preserve">Church history event</x:t>
        </x:is>
      </x:c>
      <x:c r="Q71" s="231" t="inlineStr">
        <x:is>
          <x:t xml:space="preserve">High-drama card: strong visual and narrative impact. Scores: significance 8.1, artwork 8.9, narrative 8.0, uniqueness 8.6; weighted impact 83.7 → Extraordinary.</x:t>
        </x:is>
      </x:c>
      <x:c r="R71" s="214" t="str">
        <x:f>IFERROR(INDEX('Final Card Catalog'!$J$4:$J$503,MATCH($C71,'Final Card Catalog'!$A$4:$A$503,0)),"Missing ID")</x:f>
        <x:v>Extraordinary</x:v>
      </x:c>
      <x:c r="S71" s="214" t="str">
        <x:f>IF(IFERROR(INDEX('Final Card Catalog'!$S$4:$S$503,MATCH($C71,'Final Card Catalog'!$A$4:$A$503,0)),"Missing ID")="Locked - complete","Locked - complete",IF(COUNTIF('Final Card Catalog'!$A$4:$A$503,C71)&lt;&gt;1,"ID mismatch",IF(COUNT(H71:K71)&lt;COUNT($B$4:$B$7),"Needs scoring",IF(M71=R71,"Aligned","Approved tier / legacy differs"))))</x:f>
        <x:v>Aligned</x:v>
      </x:c>
    </x:row>
    <x:row r="72" s="202" customFormat="1" ht="25.5" customHeight="1">
      <x:c r="A72" s="261" t="n">
        <x:f>IF(L72="","",COUNTIF($L$14:$L$513,"&gt;"&amp;L72)+COUNTIF($L$14:L72,L72))</x:f>
        <x:v>60</x:v>
      </x:c>
      <x:c r="B72" s="231" t="str">
        <x:f>IFERROR(LEFT(IFERROR(INDEX('Final Card Catalog'!$D$4:$D$503,MATCH($C72,'Final Card Catalog'!$A$4:$A$503,0)),"Missing ID"),FIND(" — ",IFERROR(INDEX('Final Card Catalog'!$D$4:$D$503,MATCH($C72,'Final Card Catalog'!$A$4:$A$503,0)),"Missing ID"))-1),"Missing set")</x:f>
        <x:v>Church History Events</x:v>
      </x:c>
      <x:c r="C72" s="231" t="inlineStr">
        <x:is>
          <x:t xml:space="preserve">CHE-005</x:t>
        </x:is>
      </x:c>
      <x:c r="D72" s="231" t="str">
        <x:f>IFERROR(INDEX('Final Card Catalog'!$B$4:$B$503,MATCH($C72,'Final Card Catalog'!$A$4:$A$503,0)),"Missing ID")</x:f>
        <x:v>Baptism of the Rus'</x:v>
      </x:c>
      <x:c r="E72" s="231" t="str">
        <x:f>IFERROR(INDEX('Final Card Catalog'!$E$4:$E$503,MATCH($C72,'Final Card Catalog'!$A$4:$A$503,0)),"Missing ID")</x:f>
        <x:v>Event</x:v>
      </x:c>
      <x:c r="F72" s="261" t="n">
        <x:f>IFERROR(INDEX('Final Card Catalog'!$G$4:$G$503,MATCH($C72,'Final Card Catalog'!$A$4:$A$503,0)),"Missing ID")</x:f>
        <x:v>4</x:v>
      </x:c>
      <x:c r="G72" s="231" t="inlineStr">
        <x:is>
          <x:t xml:space="preserve">Extraordinary</x:t>
        </x:is>
      </x:c>
      <x:c r="H72" s="260" t="n">
        <x:v>8</x:v>
      </x:c>
      <x:c r="I72" s="260" t="n">
        <x:v>9</x:v>
      </x:c>
      <x:c r="J72" s="260" t="n">
        <x:v>8</x:v>
      </x:c>
      <x:c r="K72" s="260" t="n">
        <x:v>8.6</x:v>
      </x:c>
      <x:c r="L72" s="239" t="n">
        <x:f>IF(COUNT(H72:K72)&lt;COUNT($B$4:$B$7),"",ROUND(($B$11/$B$9)*(H72*$B$4+I72*$B$5+J72*$B$6+K72*$B$7),1))</x:f>
        <x:v>83.6</x:v>
      </x:c>
      <x:c r="M72" s="231" t="str">
        <x:f>IF(L72="","",IF(L72&gt;=$E$4,$D$4,IF(L72&gt;=$E$5,$D$5,IF(L72&gt;=$E$6,$D$6,IF(L72&gt;=$E$7,$D$7,$D$8)))))</x:f>
        <x:v>Extraordinary</x:v>
      </x:c>
      <x:c r="N72" s="231" t="str">
        <x:f>IF(M72="","Pending scoring",G72&amp;" → "&amp;M72)</x:f>
        <x:v>Extraordinary → Extraordinary</x:v>
      </x:c>
      <x:c r="O72" s="231" t="inlineStr">
        <x:is>
          <x:t xml:space="preserve">Low</x:t>
        </x:is>
      </x:c>
      <x:c r="P72" s="231" t="inlineStr">
        <x:is>
          <x:t xml:space="preserve">Church history event</x:t>
        </x:is>
      </x:c>
      <x:c r="Q72" s="231" t="inlineStr">
        <x:is>
          <x:t xml:space="preserve">High-drama card: strong visual and narrative impact. Scores: significance 8.0, artwork 9.0, narrative 8.0, uniqueness 8.6; weighted impact 83.6 → Extraordinary.</x:t>
        </x:is>
      </x:c>
      <x:c r="R72" s="214" t="str">
        <x:f>IFERROR(INDEX('Final Card Catalog'!$J$4:$J$503,MATCH($C72,'Final Card Catalog'!$A$4:$A$503,0)),"Missing ID")</x:f>
        <x:v>Extraordinary</x:v>
      </x:c>
      <x:c r="S72" s="214" t="str">
        <x:f>IF(IFERROR(INDEX('Final Card Catalog'!$S$4:$S$503,MATCH($C72,'Final Card Catalog'!$A$4:$A$503,0)),"Missing ID")="Locked - complete","Locked - complete",IF(COUNTIF('Final Card Catalog'!$A$4:$A$503,C72)&lt;&gt;1,"ID mismatch",IF(COUNT(H72:K72)&lt;COUNT($B$4:$B$7),"Needs scoring",IF(M72=R72,"Aligned","Approved tier / legacy differs"))))</x:f>
        <x:v>Aligned</x:v>
      </x:c>
    </x:row>
    <x:row r="73" s="202" customFormat="1" ht="25.5" customHeight="1">
      <x:c r="A73" s="261" t="n">
        <x:f>IF(L73="","",COUNTIF($L$14:$L$513,"&gt;"&amp;L73)+COUNTIF($L$14:L73,L73))</x:f>
        <x:v>61</x:v>
      </x:c>
      <x:c r="B73" s="231" t="str">
        <x:f>IFERROR(LEFT(IFERROR(INDEX('Final Card Catalog'!$D$4:$D$503,MATCH($C73,'Final Card Catalog'!$A$4:$A$503,0)),"Missing ID"),FIND(" — ",IFERROR(INDEX('Final Card Catalog'!$D$4:$D$503,MATCH($C73,'Final Card Catalog'!$A$4:$A$503,0)),"Missing ID"))-1),"Missing set")</x:f>
        <x:v>Church History Events</x:v>
      </x:c>
      <x:c r="C73" s="231" t="inlineStr">
        <x:is>
          <x:t xml:space="preserve">CHE-004</x:t>
        </x:is>
      </x:c>
      <x:c r="D73" s="231" t="str">
        <x:f>IFERROR(INDEX('Final Card Catalog'!$B$4:$B$503,MATCH($C73,'Final Card Catalog'!$A$4:$A$503,0)),"Missing ID")</x:f>
        <x:v>Dedication of Hagia Sophia</x:v>
      </x:c>
      <x:c r="E73" s="231" t="str">
        <x:f>IFERROR(INDEX('Final Card Catalog'!$E$4:$E$503,MATCH($C73,'Final Card Catalog'!$A$4:$A$503,0)),"Missing ID")</x:f>
        <x:v>Event</x:v>
      </x:c>
      <x:c r="F73" s="261" t="n">
        <x:f>IFERROR(INDEX('Final Card Catalog'!$G$4:$G$503,MATCH($C73,'Final Card Catalog'!$A$4:$A$503,0)),"Missing ID")</x:f>
        <x:v>4</x:v>
      </x:c>
      <x:c r="G73" s="231" t="inlineStr">
        <x:is>
          <x:t xml:space="preserve">Extraordinary</x:t>
        </x:is>
      </x:c>
      <x:c r="H73" s="260" t="n">
        <x:v>8</x:v>
      </x:c>
      <x:c r="I73" s="260" t="n">
        <x:v>9.1</x:v>
      </x:c>
      <x:c r="J73" s="260" t="n">
        <x:v>7.8</x:v>
      </x:c>
      <x:c r="K73" s="260" t="n">
        <x:v>8.699999999999999</x:v>
      </x:c>
      <x:c r="L73" s="239" t="n">
        <x:f>IF(COUNT(H73:K73)&lt;COUNT($B$4:$B$7),"",ROUND(($B$11/$B$9)*(H73*$B$4+I73*$B$5+J73*$B$6+K73*$B$7),1))</x:f>
        <x:v>83.6</x:v>
      </x:c>
      <x:c r="M73" s="231" t="str">
        <x:f>IF(L73="","",IF(L73&gt;=$E$4,$D$4,IF(L73&gt;=$E$5,$D$5,IF(L73&gt;=$E$6,$D$6,IF(L73&gt;=$E$7,$D$7,$D$8)))))</x:f>
        <x:v>Extraordinary</x:v>
      </x:c>
      <x:c r="N73" s="231" t="str">
        <x:f>IF(M73="","Pending scoring",G73&amp;" → "&amp;M73)</x:f>
        <x:v>Extraordinary → Extraordinary</x:v>
      </x:c>
      <x:c r="O73" s="231" t="inlineStr">
        <x:is>
          <x:t xml:space="preserve">Low</x:t>
        </x:is>
      </x:c>
      <x:c r="P73" s="231" t="inlineStr">
        <x:is>
          <x:t xml:space="preserve">Church history event</x:t>
        </x:is>
      </x:c>
      <x:c r="Q73" s="231" t="str">
        <x:v>Highly distinctive collectible concept with unusually strong visual identity. Scores: significance 8.0, artwork 9.1, narrative 7.8, uniqueness 8.7; weighted impact 83.6 → Extraordinary.
v16: Final Rarity approved as Legendary (previously Extraordinary). Existing numerical inputs are preserved, not adjusted to force agreement. Any Review rarity/Needs scoring status is a scoring diagnostic, not a pending approval for this final tier.</x:v>
      </x:c>
      <x:c r="R73" s="214" t="str">
        <x:f>IFERROR(INDEX('Final Card Catalog'!$J$4:$J$503,MATCH($C73,'Final Card Catalog'!$A$4:$A$503,0)),"Missing ID")</x:f>
        <x:v>Legendary</x:v>
      </x:c>
      <x:c r="S73" s="214" t="str">
        <x:f>IF(IFERROR(INDEX('Final Card Catalog'!$S$4:$S$503,MATCH($C73,'Final Card Catalog'!$A$4:$A$503,0)),"Missing ID")="Locked - complete","Locked - complete",IF(COUNTIF('Final Card Catalog'!$A$4:$A$503,C73)&lt;&gt;1,"ID mismatch",IF(COUNT(H73:K73)&lt;COUNT($B$4:$B$7),"Needs scoring",IF(M73=R73,"Aligned","Approved tier / legacy differs"))))</x:f>
        <x:v>Approved tier / legacy differs</x:v>
      </x:c>
    </x:row>
    <x:row r="74" s="202" customFormat="1" ht="25.5" customHeight="1">
      <x:c r="A74" s="261" t="n">
        <x:f>IF(L74="","",COUNTIF($L$14:$L$513,"&gt;"&amp;L74)+COUNTIF($L$14:L74,L74))</x:f>
        <x:v>62</x:v>
      </x:c>
      <x:c r="B74" s="231" t="str">
        <x:f>IFERROR(LEFT(IFERROR(INDEX('Final Card Catalog'!$D$4:$D$503,MATCH($C74,'Final Card Catalog'!$A$4:$A$503,0)),"Missing ID"),FIND(" — ",IFERROR(INDEX('Final Card Catalog'!$D$4:$D$503,MATCH($C74,'Final Card Catalog'!$A$4:$A$503,0)),"Missing ID"))-1),"Missing set")</x:f>
        <x:v>Church History Events</x:v>
      </x:c>
      <x:c r="C74" s="231" t="inlineStr">
        <x:is>
          <x:t xml:space="preserve">CHE-006</x:t>
        </x:is>
      </x:c>
      <x:c r="D74" s="231" t="str">
        <x:f>IFERROR(INDEX('Final Card Catalog'!$B$4:$B$503,MATCH($C74,'Final Card Catalog'!$A$4:$A$503,0)),"Missing ID")</x:f>
        <x:v>Martyrdom of Thomas Becket</x:v>
      </x:c>
      <x:c r="E74" s="231" t="str">
        <x:f>IFERROR(INDEX('Final Card Catalog'!$E$4:$E$503,MATCH($C74,'Final Card Catalog'!$A$4:$A$503,0)),"Missing ID")</x:f>
        <x:v>Event</x:v>
      </x:c>
      <x:c r="F74" s="261" t="n">
        <x:f>IFERROR(INDEX('Final Card Catalog'!$G$4:$G$503,MATCH($C74,'Final Card Catalog'!$A$4:$A$503,0)),"Missing ID")</x:f>
        <x:v>4</x:v>
      </x:c>
      <x:c r="G74" s="231" t="inlineStr">
        <x:is>
          <x:t xml:space="preserve">Extraordinary</x:t>
        </x:is>
      </x:c>
      <x:c r="H74" s="260" t="n">
        <x:v>8</x:v>
      </x:c>
      <x:c r="I74" s="260" t="n">
        <x:v>8.9</x:v>
      </x:c>
      <x:c r="J74" s="260" t="n">
        <x:v>8.199999999999999</x:v>
      </x:c>
      <x:c r="K74" s="260" t="n">
        <x:v>8.4</x:v>
      </x:c>
      <x:c r="L74" s="239" t="n">
        <x:f>IF(COUNT(H74:K74)&lt;COUNT($B$4:$B$7),"",ROUND(($B$11/$B$9)*(H74*$B$4+I74*$B$5+J74*$B$6+K74*$B$7),1))</x:f>
        <x:v>83.5</x:v>
      </x:c>
      <x:c r="M74" s="231" t="str">
        <x:f>IF(L74="","",IF(L74&gt;=$E$4,$D$4,IF(L74&gt;=$E$5,$D$5,IF(L74&gt;=$E$6,$D$6,IF(L74&gt;=$E$7,$D$7,$D$8)))))</x:f>
        <x:v>Extraordinary</x:v>
      </x:c>
      <x:c r="N74" s="231" t="str">
        <x:f>IF(M74="","Pending scoring",G74&amp;" → "&amp;M74)</x:f>
        <x:v>Extraordinary → Extraordinary</x:v>
      </x:c>
      <x:c r="O74" s="231" t="inlineStr">
        <x:is>
          <x:t xml:space="preserve">Low</x:t>
        </x:is>
      </x:c>
      <x:c r="P74" s="231" t="inlineStr">
        <x:is>
          <x:t xml:space="preserve">Church history event</x:t>
        </x:is>
      </x:c>
      <x:c r="Q74" s="231" t="inlineStr">
        <x:is>
          <x:t xml:space="preserve">High-drama card: strong visual and narrative impact. Scores: significance 8.0, artwork 8.9, narrative 8.2, uniqueness 8.4; weighted impact 83.5 → Extraordinary.</x:t>
        </x:is>
      </x:c>
      <x:c r="R74" s="214" t="str">
        <x:f>IFERROR(INDEX('Final Card Catalog'!$J$4:$J$503,MATCH($C74,'Final Card Catalog'!$A$4:$A$503,0)),"Missing ID")</x:f>
        <x:v>Extraordinary</x:v>
      </x:c>
      <x:c r="S74" s="214" t="str">
        <x:f>IF(IFERROR(INDEX('Final Card Catalog'!$S$4:$S$503,MATCH($C74,'Final Card Catalog'!$A$4:$A$503,0)),"Missing ID")="Locked - complete","Locked - complete",IF(COUNTIF('Final Card Catalog'!$A$4:$A$503,C74)&lt;&gt;1,"ID mismatch",IF(COUNT(H74:K74)&lt;COUNT($B$4:$B$7),"Needs scoring",IF(M74=R74,"Aligned","Approved tier / legacy differs"))))</x:f>
        <x:v>Aligned</x:v>
      </x:c>
    </x:row>
    <x:row r="75" s="202" customFormat="1" ht="25.5" customHeight="1">
      <x:c r="A75" s="261" t="n">
        <x:f>IF(L75="","",COUNTIF($L$14:$L$513,"&gt;"&amp;L75)+COUNTIF($L$14:L75,L75))</x:f>
        <x:v>63</x:v>
      </x:c>
      <x:c r="B75" s="231" t="str">
        <x:f>IFERROR(LEFT(IFERROR(INDEX('Final Card Catalog'!$D$4:$D$503,MATCH($C75,'Final Card Catalog'!$A$4:$A$503,0)),"Missing ID"),FIND(" — ",IFERROR(INDEX('Final Card Catalog'!$D$4:$D$503,MATCH($C75,'Final Card Catalog'!$A$4:$A$503,0)),"Missing ID"))-1),"Missing set")</x:f>
        <x:v>Biblical Events</x:v>
      </x:c>
      <x:c r="C75" s="231" t="inlineStr">
        <x:is>
          <x:t xml:space="preserve">BE-084</x:t>
        </x:is>
      </x:c>
      <x:c r="D75" s="231" t="str">
        <x:f>IFERROR(INDEX('Final Card Catalog'!$B$4:$B$503,MATCH($C75,'Final Card Catalog'!$A$4:$A$503,0)),"Missing ID")</x:f>
        <x:v>Miraculous Catch of Fish</x:v>
      </x:c>
      <x:c r="E75" s="231" t="str">
        <x:f>IFERROR(INDEX('Final Card Catalog'!$E$4:$E$503,MATCH($C75,'Final Card Catalog'!$A$4:$A$503,0)),"Missing ID")</x:f>
        <x:v>Event</x:v>
      </x:c>
      <x:c r="F75" s="261" t="n">
        <x:f>IFERROR(INDEX('Final Card Catalog'!$G$4:$G$503,MATCH($C75,'Final Card Catalog'!$A$4:$A$503,0)),"Missing ID")</x:f>
        <x:v>4</x:v>
      </x:c>
      <x:c r="G75" s="231" t="inlineStr">
        <x:is>
          <x:t xml:space="preserve">Extraordinary</x:t>
        </x:is>
      </x:c>
      <x:c r="H75" s="260" t="n">
        <x:v>8.199999999999999</x:v>
      </x:c>
      <x:c r="I75" s="260" t="n">
        <x:v>8.9</x:v>
      </x:c>
      <x:c r="J75" s="260" t="n">
        <x:v>7.9</x:v>
      </x:c>
      <x:c r="K75" s="260" t="n">
        <x:v>8.199999999999999</x:v>
      </x:c>
      <x:c r="L75" s="239" t="n">
        <x:f>IF(COUNT(H75:K75)&lt;COUNT($B$4:$B$7),"",ROUND(($B$11/$B$9)*(H75*$B$4+I75*$B$5+J75*$B$6+K75*$B$7),1))</x:f>
        <x:v>83.5</x:v>
      </x:c>
      <x:c r="M75" s="231" t="str">
        <x:f>IF(L75="","",IF(L75&gt;=$E$4,$D$4,IF(L75&gt;=$E$5,$D$5,IF(L75&gt;=$E$6,$D$6,IF(L75&gt;=$E$7,$D$7,$D$8)))))</x:f>
        <x:v>Extraordinary</x:v>
      </x:c>
      <x:c r="N75" s="231" t="str">
        <x:f>IF(M75="","Pending scoring",G75&amp;" → "&amp;M75)</x:f>
        <x:v>Extraordinary → Extraordinary</x:v>
      </x:c>
      <x:c r="O75" s="231" t="inlineStr">
        <x:is>
          <x:t xml:space="preserve">Medium</x:t>
        </x:is>
      </x:c>
      <x:c r="P75" s="231" t="inlineStr">
        <x:is>
          <x:t xml:space="preserve">Biblical narrative scene</x:t>
        </x:is>
      </x:c>
      <x:c r="Q75" s="231" t="inlineStr">
        <x:is>
          <x:t xml:space="preserve">Balanced collectible profile across significance, visual potential, and impact. Scores: significance 8.2, artwork 8.9, narrative 7.9, uniqueness 8.2; weighted impact 83.5 → Extraordinary.</x:t>
        </x:is>
      </x:c>
      <x:c r="R75" s="214" t="str">
        <x:f>IFERROR(INDEX('Final Card Catalog'!$J$4:$J$503,MATCH($C75,'Final Card Catalog'!$A$4:$A$503,0)),"Missing ID")</x:f>
        <x:v>Extraordinary</x:v>
      </x:c>
      <x:c r="S75" s="214" t="str">
        <x:f>IF(IFERROR(INDEX('Final Card Catalog'!$S$4:$S$503,MATCH($C75,'Final Card Catalog'!$A$4:$A$503,0)),"Missing ID")="Locked - complete","Locked - complete",IF(COUNTIF('Final Card Catalog'!$A$4:$A$503,C75)&lt;&gt;1,"ID mismatch",IF(COUNT(H75:K75)&lt;COUNT($B$4:$B$7),"Needs scoring",IF(M75=R75,"Aligned","Approved tier / legacy differs"))))</x:f>
        <x:v>Aligned</x:v>
      </x:c>
    </x:row>
    <x:row r="76" s="202" customFormat="1" ht="25.5" customHeight="1">
      <x:c r="A76" s="261" t="n">
        <x:f>IF(L76="","",COUNTIF($L$14:$L$513,"&gt;"&amp;L76)+COUNTIF($L$14:L76,L76))</x:f>
        <x:v>64</x:v>
      </x:c>
      <x:c r="B76" s="231" t="str">
        <x:f>IFERROR(LEFT(IFERROR(INDEX('Final Card Catalog'!$D$4:$D$503,MATCH($C76,'Final Card Catalog'!$A$4:$A$503,0)),"Missing ID"),FIND(" — ",IFERROR(INDEX('Final Card Catalog'!$D$4:$D$503,MATCH($C76,'Final Card Catalog'!$A$4:$A$503,0)),"Missing ID"))-1),"Missing set")</x:f>
        <x:v>Biblical Events</x:v>
      </x:c>
      <x:c r="C76" s="231" t="inlineStr">
        <x:is>
          <x:t xml:space="preserve">BE-107</x:t>
        </x:is>
      </x:c>
      <x:c r="D76" s="231" t="str">
        <x:f>IFERROR(INDEX('Final Card Catalog'!$B$4:$B$503,MATCH($C76,'Final Card Catalog'!$A$4:$A$503,0)),"Missing ID")</x:f>
        <x:v>Ark Brought to Jerusalem</x:v>
      </x:c>
      <x:c r="E76" s="231" t="str">
        <x:f>IFERROR(INDEX('Final Card Catalog'!$E$4:$E$503,MATCH($C76,'Final Card Catalog'!$A$4:$A$503,0)),"Missing ID")</x:f>
        <x:v>Event</x:v>
      </x:c>
      <x:c r="F76" s="261" t="n">
        <x:f>IFERROR(INDEX('Final Card Catalog'!$G$4:$G$503,MATCH($C76,'Final Card Catalog'!$A$4:$A$503,0)),"Missing ID")</x:f>
        <x:v>5</x:v>
      </x:c>
      <x:c r="G76" s="231" t="inlineStr">
        <x:is>
          <x:t xml:space="preserve">Extraordinary</x:t>
        </x:is>
      </x:c>
      <x:c r="H76" s="260" t="n">
        <x:v>8.1</x:v>
      </x:c>
      <x:c r="I76" s="260" t="n">
        <x:v>8.9</x:v>
      </x:c>
      <x:c r="J76" s="260" t="n">
        <x:v>8</x:v>
      </x:c>
      <x:c r="K76" s="260" t="n">
        <x:v>8.300000000000001</x:v>
      </x:c>
      <x:c r="L76" s="239" t="n">
        <x:f>IF(COUNT(H76:K76)&lt;COUNT($B$4:$B$7),"",ROUND(($B$11/$B$9)*(H76*$B$4+I76*$B$5+J76*$B$6+K76*$B$7),1))</x:f>
        <x:v>83.4</x:v>
      </x:c>
      <x:c r="M76" s="231" t="str">
        <x:f>IF(L76="","",IF(L76&gt;=$E$4,$D$4,IF(L76&gt;=$E$5,$D$5,IF(L76&gt;=$E$6,$D$6,IF(L76&gt;=$E$7,$D$7,$D$8)))))</x:f>
        <x:v>Extraordinary</x:v>
      </x:c>
      <x:c r="N76" s="231" t="str">
        <x:f>IF(M76="","Pending scoring",G76&amp;" → "&amp;M76)</x:f>
        <x:v>Extraordinary → Extraordinary</x:v>
      </x:c>
      <x:c r="O76" s="231" t="inlineStr">
        <x:is>
          <x:t xml:space="preserve">Low</x:t>
        </x:is>
      </x:c>
      <x:c r="P76" s="231" t="inlineStr">
        <x:is>
          <x:t xml:space="preserve">Biblical narrative scene</x:t>
        </x:is>
      </x:c>
      <x:c r="Q76" s="231" t="inlineStr">
        <x:is>
          <x:t xml:space="preserve">Strong event card with balanced significance, visual appeal, and narrative impact. Scores: significance 8.1, artwork 8.9, narrative 8.0, uniqueness 8.3; weighted impact 83.4 → Extraordinary.</x:t>
        </x:is>
      </x:c>
      <x:c r="R76" s="214" t="str">
        <x:f>IFERROR(INDEX('Final Card Catalog'!$J$4:$J$503,MATCH($C76,'Final Card Catalog'!$A$4:$A$503,0)),"Missing ID")</x:f>
        <x:v>Extraordinary</x:v>
      </x:c>
      <x:c r="S76" s="214" t="str">
        <x:f>IF(IFERROR(INDEX('Final Card Catalog'!$S$4:$S$503,MATCH($C76,'Final Card Catalog'!$A$4:$A$503,0)),"Missing ID")="Locked - complete","Locked - complete",IF(COUNTIF('Final Card Catalog'!$A$4:$A$503,C76)&lt;&gt;1,"ID mismatch",IF(COUNT(H76:K76)&lt;COUNT($B$4:$B$7),"Needs scoring",IF(M76=R76,"Aligned","Approved tier / legacy differs"))))</x:f>
        <x:v>Aligned</x:v>
      </x:c>
    </x:row>
    <x:row r="77" s="202" customFormat="1" ht="25.5" customHeight="1">
      <x:c r="A77" s="261" t="n">
        <x:f>IF(L77="","",COUNTIF($L$14:$L$513,"&gt;"&amp;L77)+COUNTIF($L$14:L77,L77))</x:f>
        <x:v>65</x:v>
      </x:c>
      <x:c r="B77" s="231" t="str">
        <x:f>IFERROR(LEFT(IFERROR(INDEX('Final Card Catalog'!$D$4:$D$503,MATCH($C77,'Final Card Catalog'!$A$4:$A$503,0)),"Missing ID"),FIND(" — ",IFERROR(INDEX('Final Card Catalog'!$D$4:$D$503,MATCH($C77,'Final Card Catalog'!$A$4:$A$503,0)),"Missing ID"))-1),"Missing set")</x:f>
        <x:v>Biblical Items</x:v>
      </x:c>
      <x:c r="C77" s="231" t="inlineStr">
        <x:is>
          <x:t xml:space="preserve">BI-060</x:t>
        </x:is>
      </x:c>
      <x:c r="D77" s="231" t="str">
        <x:f>IFERROR(INDEX('Final Card Catalog'!$B$4:$B$503,MATCH($C77,'Final Card Catalog'!$A$4:$A$503,0)),"Missing ID")</x:f>
        <x:v>Crown of Thorns</x:v>
      </x:c>
      <x:c r="E77" s="231" t="str">
        <x:f>IFERROR(INDEX('Final Card Catalog'!$E$4:$E$503,MATCH($C77,'Final Card Catalog'!$A$4:$A$503,0)),"Missing ID")</x:f>
        <x:v>Mock Royal Object</x:v>
      </x:c>
      <x:c r="F77" s="261" t="n">
        <x:f>IFERROR(INDEX('Final Card Catalog'!$G$4:$G$503,MATCH($C77,'Final Card Catalog'!$A$4:$A$503,0)),"Missing ID")</x:f>
        <x:v>5</x:v>
      </x:c>
      <x:c r="G77" s="231" t="inlineStr">
        <x:is>
          <x:t xml:space="preserve">Extraordinary</x:t>
        </x:is>
      </x:c>
      <x:c r="H77" s="260" t="n">
        <x:v>9</x:v>
      </x:c>
      <x:c r="I77" s="260" t="n">
        <x:v>9.800000000000001</x:v>
      </x:c>
      <x:c r="J77" s="260" t="n">
        <x:v>4.8</x:v>
      </x:c>
      <x:c r="K77" s="260" t="n">
        <x:v>8.4</x:v>
      </x:c>
      <x:c r="L77" s="239" t="n">
        <x:f>IF(COUNT(H77:K77)&lt;COUNT($B$4:$B$7),"",ROUND(($B$11/$B$9)*(H77*$B$4+I77*$B$5+J77*$B$6+K77*$B$7),1))</x:f>
        <x:v>83.4</x:v>
      </x:c>
      <x:c r="M77" s="231" t="str">
        <x:f>IF(L77="","",IF(L77&gt;=$E$4,$D$4,IF(L77&gt;=$E$5,$D$5,IF(L77&gt;=$E$6,$D$6,IF(L77&gt;=$E$7,$D$7,$D$8)))))</x:f>
        <x:v>Extraordinary</x:v>
      </x:c>
      <x:c r="N77" s="231" t="str">
        <x:f>IF(M77="","Pending scoring",G77&amp;" → "&amp;M77)</x:f>
        <x:v>Extraordinary → Extraordinary</x:v>
      </x:c>
      <x:c r="O77" s="231" t="inlineStr">
        <x:is>
          <x:t xml:space="preserve">Low</x:t>
        </x:is>
      </x:c>
      <x:c r="P77" s="231" t="inlineStr">
        <x:is>
          <x:t xml:space="preserve">Biblical object / still life</x:t>
        </x:is>
      </x:c>
      <x:c r="Q77" s="231" t="inlineStr">
        <x:is>
          <x:t xml:space="preserve">Flagship subject: exceptional recognition and artwork potential. Scores: significance 9.0, artwork 9.8, narrative 4.8, uniqueness 8.4; weighted impact 83.4 → Extraordinary.</x:t>
        </x:is>
      </x:c>
      <x:c r="R77" s="214" t="str">
        <x:f>IFERROR(INDEX('Final Card Catalog'!$J$4:$J$503,MATCH($C77,'Final Card Catalog'!$A$4:$A$503,0)),"Missing ID")</x:f>
        <x:v>Extraordinary</x:v>
      </x:c>
      <x:c r="S77" s="214" t="str">
        <x:f>IF(IFERROR(INDEX('Final Card Catalog'!$S$4:$S$503,MATCH($C77,'Final Card Catalog'!$A$4:$A$503,0)),"Missing ID")="Locked - complete","Locked - complete",IF(COUNTIF('Final Card Catalog'!$A$4:$A$503,C77)&lt;&gt;1,"ID mismatch",IF(COUNT(H77:K77)&lt;COUNT($B$4:$B$7),"Needs scoring",IF(M77=R77,"Aligned","Approved tier / legacy differs"))))</x:f>
        <x:v>Aligned</x:v>
      </x:c>
    </x:row>
    <x:row r="78" s="202" customFormat="1" ht="25.5" customHeight="1">
      <x:c r="A78" s="261" t="n">
        <x:f>IF(L78="","",COUNTIF($L$14:$L$513,"&gt;"&amp;L78)+COUNTIF($L$14:L78,L78))</x:f>
        <x:v>66</x:v>
      </x:c>
      <x:c r="B78" s="231" t="str">
        <x:f>IFERROR(LEFT(IFERROR(INDEX('Final Card Catalog'!$D$4:$D$503,MATCH($C78,'Final Card Catalog'!$A$4:$A$503,0)),"Missing ID"),FIND(" — ",IFERROR(INDEX('Final Card Catalog'!$D$4:$D$503,MATCH($C78,'Final Card Catalog'!$A$4:$A$503,0)),"Missing ID"))-1),"Missing set")</x:f>
        <x:v>Biblical Events</x:v>
      </x:c>
      <x:c r="C78" s="231" t="inlineStr">
        <x:is>
          <x:t xml:space="preserve">BE-093</x:t>
        </x:is>
      </x:c>
      <x:c r="D78" s="231" t="str">
        <x:f>IFERROR(INDEX('Final Card Catalog'!$B$4:$B$503,MATCH($C78,'Final Card Catalog'!$A$4:$A$503,0)),"Missing ID")</x:f>
        <x:v>Samson and the Lion</x:v>
      </x:c>
      <x:c r="E78" s="231" t="str">
        <x:f>IFERROR(INDEX('Final Card Catalog'!$E$4:$E$503,MATCH($C78,'Final Card Catalog'!$A$4:$A$503,0)),"Missing ID")</x:f>
        <x:v>Event</x:v>
      </x:c>
      <x:c r="F78" s="261" t="n">
        <x:f>IFERROR(INDEX('Final Card Catalog'!$G$4:$G$503,MATCH($C78,'Final Card Catalog'!$A$4:$A$503,0)),"Missing ID")</x:f>
        <x:v>3</x:v>
      </x:c>
      <x:c r="G78" s="231" t="inlineStr">
        <x:is>
          <x:t xml:space="preserve">Rare</x:t>
        </x:is>
      </x:c>
      <x:c r="H78" s="260" t="n">
        <x:v>7.8</x:v>
      </x:c>
      <x:c r="I78" s="260" t="n">
        <x:v>9.1</x:v>
      </x:c>
      <x:c r="J78" s="260" t="n">
        <x:v>8.199999999999999</x:v>
      </x:c>
      <x:c r="K78" s="260" t="n">
        <x:v>8.5</x:v>
      </x:c>
      <x:c r="L78" s="239" t="n">
        <x:f>IF(COUNT(H78:K78)&lt;COUNT($B$4:$B$7),"",ROUND(($B$11/$B$9)*(H78*$B$4+I78*$B$5+J78*$B$6+K78*$B$7),1))</x:f>
        <x:v>83.4</x:v>
      </x:c>
      <x:c r="M78" s="231" t="str">
        <x:f>IF(L78="","",IF(L78&gt;=$E$4,$D$4,IF(L78&gt;=$E$5,$D$5,IF(L78&gt;=$E$6,$D$6,IF(L78&gt;=$E$7,$D$7,$D$8)))))</x:f>
        <x:v>Extraordinary</x:v>
      </x:c>
      <x:c r="N78" s="231" t="str">
        <x:f>IF(M78="","Pending scoring",G78&amp;" → "&amp;M78)</x:f>
        <x:v>Rare → Extraordinary</x:v>
      </x:c>
      <x:c r="O78" s="231" t="inlineStr">
        <x:is>
          <x:t xml:space="preserve">Low</x:t>
        </x:is>
      </x:c>
      <x:c r="P78" s="231" t="inlineStr">
        <x:is>
          <x:t xml:space="preserve">Biblical narrative scene</x:t>
        </x:is>
      </x:c>
      <x:c r="Q78" s="231" t="inlineStr">
        <x:is>
          <x:t xml:space="preserve">High-drama card: strong visual and narrative impact. Scores: significance 7.8, artwork 9.1, narrative 8.2, uniqueness 8.5; weighted impact 83.4 → Extraordinary.</x:t>
        </x:is>
      </x:c>
      <x:c r="R78" s="214" t="str">
        <x:f>IFERROR(INDEX('Final Card Catalog'!$J$4:$J$503,MATCH($C78,'Final Card Catalog'!$A$4:$A$503,0)),"Missing ID")</x:f>
        <x:v>Extraordinary</x:v>
      </x:c>
      <x:c r="S78" s="214" t="str">
        <x:f>IF(IFERROR(INDEX('Final Card Catalog'!$S$4:$S$503,MATCH($C78,'Final Card Catalog'!$A$4:$A$503,0)),"Missing ID")="Locked - complete","Locked - complete",IF(COUNTIF('Final Card Catalog'!$A$4:$A$503,C78)&lt;&gt;1,"ID mismatch",IF(COUNT(H78:K78)&lt;COUNT($B$4:$B$7),"Needs scoring",IF(M78=R78,"Aligned","Approved tier / legacy differs"))))</x:f>
        <x:v>Aligned</x:v>
      </x:c>
    </x:row>
    <x:row r="79" s="202" customFormat="1" ht="25.5" customHeight="1">
      <x:c r="A79" s="261" t="n">
        <x:f>IF(L79="","",COUNTIF($L$14:$L$513,"&gt;"&amp;L79)+COUNTIF($L$14:L79,L79))</x:f>
        <x:v>67</x:v>
      </x:c>
      <x:c r="B79" s="231" t="str">
        <x:f>IFERROR(LEFT(IFERROR(INDEX('Final Card Catalog'!$D$4:$D$503,MATCH($C79,'Final Card Catalog'!$A$4:$A$503,0)),"Missing ID"),FIND(" — ",IFERROR(INDEX('Final Card Catalog'!$D$4:$D$503,MATCH($C79,'Final Card Catalog'!$A$4:$A$503,0)),"Missing ID"))-1),"Missing set")</x:f>
        <x:v>Biblical Events</x:v>
      </x:c>
      <x:c r="C79" s="231" t="inlineStr">
        <x:is>
          <x:t xml:space="preserve">BE-095</x:t>
        </x:is>
      </x:c>
      <x:c r="D79" s="231" t="str">
        <x:f>IFERROR(INDEX('Final Card Catalog'!$B$4:$B$503,MATCH($C79,'Final Card Catalog'!$A$4:$A$503,0)),"Missing ID")</x:f>
        <x:v>Death of Samson</x:v>
      </x:c>
      <x:c r="E79" s="231" t="str">
        <x:f>IFERROR(INDEX('Final Card Catalog'!$E$4:$E$503,MATCH($C79,'Final Card Catalog'!$A$4:$A$503,0)),"Missing ID")</x:f>
        <x:v>Event</x:v>
      </x:c>
      <x:c r="F79" s="261" t="n">
        <x:f>IFERROR(INDEX('Final Card Catalog'!$G$4:$G$503,MATCH($C79,'Final Card Catalog'!$A$4:$A$503,0)),"Missing ID")</x:f>
        <x:v>4</x:v>
      </x:c>
      <x:c r="G79" s="231" t="inlineStr">
        <x:is>
          <x:t xml:space="preserve">Extraordinary</x:t>
        </x:is>
      </x:c>
      <x:c r="H79" s="260" t="n">
        <x:v>7.8</x:v>
      </x:c>
      <x:c r="I79" s="260" t="n">
        <x:v>8.9</x:v>
      </x:c>
      <x:c r="J79" s="260" t="n">
        <x:v>8.5</x:v>
      </x:c>
      <x:c r="K79" s="260" t="n">
        <x:v>8.300000000000001</x:v>
      </x:c>
      <x:c r="L79" s="239" t="n">
        <x:f>IF(COUNT(H79:K79)&lt;COUNT($B$4:$B$7),"",ROUND(($B$11/$B$9)*(H79*$B$4+I79*$B$5+J79*$B$6+K79*$B$7),1))</x:f>
        <x:v>83.2</x:v>
      </x:c>
      <x:c r="M79" s="231" t="str">
        <x:f>IF(L79="","",IF(L79&gt;=$E$4,$D$4,IF(L79&gt;=$E$5,$D$5,IF(L79&gt;=$E$6,$D$6,IF(L79&gt;=$E$7,$D$7,$D$8)))))</x:f>
        <x:v>Extraordinary</x:v>
      </x:c>
      <x:c r="N79" s="231" t="str">
        <x:f>IF(M79="","Pending scoring",G79&amp;" → "&amp;M79)</x:f>
        <x:v>Extraordinary → Extraordinary</x:v>
      </x:c>
      <x:c r="O79" s="231" t="inlineStr">
        <x:is>
          <x:t xml:space="preserve">Low</x:t>
        </x:is>
      </x:c>
      <x:c r="P79" s="231" t="inlineStr">
        <x:is>
          <x:t xml:space="preserve">Biblical narrative scene</x:t>
        </x:is>
      </x:c>
      <x:c r="Q79" s="231" t="inlineStr">
        <x:is>
          <x:t xml:space="preserve">High-drama card: strong visual and narrative impact. Scores: significance 7.8, artwork 8.9, narrative 8.5, uniqueness 8.3; weighted impact 83.2 → Extraordinary.</x:t>
        </x:is>
      </x:c>
      <x:c r="R79" s="214" t="str">
        <x:f>IFERROR(INDEX('Final Card Catalog'!$J$4:$J$503,MATCH($C79,'Final Card Catalog'!$A$4:$A$503,0)),"Missing ID")</x:f>
        <x:v>Extraordinary</x:v>
      </x:c>
      <x:c r="S79" s="214" t="str">
        <x:f>IF(IFERROR(INDEX('Final Card Catalog'!$S$4:$S$503,MATCH($C79,'Final Card Catalog'!$A$4:$A$503,0)),"Missing ID")="Locked - complete","Locked - complete",IF(COUNTIF('Final Card Catalog'!$A$4:$A$503,C79)&lt;&gt;1,"ID mismatch",IF(COUNT(H79:K79)&lt;COUNT($B$4:$B$7),"Needs scoring",IF(M79=R79,"Aligned","Approved tier / legacy differs"))))</x:f>
        <x:v>Aligned</x:v>
      </x:c>
    </x:row>
    <x:row r="80" s="202" customFormat="1" ht="25.5" customHeight="1">
      <x:c r="A80" s="261" t="n">
        <x:f>IF(L80="","",COUNTIF($L$14:$L$513,"&gt;"&amp;L80)+COUNTIF($L$14:L80,L80))</x:f>
        <x:v>68</x:v>
      </x:c>
      <x:c r="B80" s="231" t="str">
        <x:f>IFERROR(LEFT(IFERROR(INDEX('Final Card Catalog'!$D$4:$D$503,MATCH($C80,'Final Card Catalog'!$A$4:$A$503,0)),"Missing ID"),FIND(" — ",IFERROR(INDEX('Final Card Catalog'!$D$4:$D$503,MATCH($C80,'Final Card Catalog'!$A$4:$A$503,0)),"Missing ID"))-1),"Missing set")</x:f>
        <x:v>Biblical Events</x:v>
      </x:c>
      <x:c r="C80" s="231" t="inlineStr">
        <x:is>
          <x:t xml:space="preserve">BE-115</x:t>
        </x:is>
      </x:c>
      <x:c r="D80" s="231" t="str">
        <x:f>IFERROR(INDEX('Final Card Catalog'!$B$4:$B$503,MATCH($C80,'Final Card Catalog'!$A$4:$A$503,0)),"Missing ID")</x:f>
        <x:v>Death of Absalom</x:v>
      </x:c>
      <x:c r="E80" s="231" t="str">
        <x:f>IFERROR(INDEX('Final Card Catalog'!$E$4:$E$503,MATCH($C80,'Final Card Catalog'!$A$4:$A$503,0)),"Missing ID")</x:f>
        <x:v>Event</x:v>
      </x:c>
      <x:c r="F80" s="261" t="n">
        <x:f>IFERROR(INDEX('Final Card Catalog'!$G$4:$G$503,MATCH($C80,'Final Card Catalog'!$A$4:$A$503,0)),"Missing ID")</x:f>
        <x:v>4</x:v>
      </x:c>
      <x:c r="G80" s="231" t="inlineStr">
        <x:is>
          <x:t xml:space="preserve">Rare</x:t>
        </x:is>
      </x:c>
      <x:c r="H80" s="260" t="n">
        <x:v>7.8</x:v>
      </x:c>
      <x:c r="I80" s="260" t="n">
        <x:v>9</x:v>
      </x:c>
      <x:c r="J80" s="260" t="n">
        <x:v>8.199999999999999</x:v>
      </x:c>
      <x:c r="K80" s="260" t="n">
        <x:v>8.5</x:v>
      </x:c>
      <x:c r="L80" s="239" t="n">
        <x:f>IF(COUNT(H80:K80)&lt;COUNT($B$4:$B$7),"",ROUND(($B$11/$B$9)*(H80*$B$4+I80*$B$5+J80*$B$6+K80*$B$7),1))</x:f>
        <x:v>83.1</x:v>
      </x:c>
      <x:c r="M80" s="231" t="str">
        <x:f>IF(L80="","",IF(L80&gt;=$E$4,$D$4,IF(L80&gt;=$E$5,$D$5,IF(L80&gt;=$E$6,$D$6,IF(L80&gt;=$E$7,$D$7,$D$8)))))</x:f>
        <x:v>Extraordinary</x:v>
      </x:c>
      <x:c r="N80" s="231" t="str">
        <x:f>IF(M80="","Pending scoring",G80&amp;" → "&amp;M80)</x:f>
        <x:v>Rare → Extraordinary</x:v>
      </x:c>
      <x:c r="O80" s="231" t="inlineStr">
        <x:is>
          <x:t xml:space="preserve">Low</x:t>
        </x:is>
      </x:c>
      <x:c r="P80" s="231" t="inlineStr">
        <x:is>
          <x:t xml:space="preserve">Biblical narrative scene</x:t>
        </x:is>
      </x:c>
      <x:c r="Q80" s="231" t="inlineStr">
        <x:is>
          <x:t xml:space="preserve">High-impact scene with exceptional visual and narrative potential. Scores: significance 7.8, artwork 9.0, narrative 8.2, uniqueness 8.5; weighted impact 83.1 → Extraordinary.</x:t>
        </x:is>
      </x:c>
      <x:c r="R80" s="214" t="str">
        <x:f>IFERROR(INDEX('Final Card Catalog'!$J$4:$J$503,MATCH($C80,'Final Card Catalog'!$A$4:$A$503,0)),"Missing ID")</x:f>
        <x:v>Extraordinary</x:v>
      </x:c>
      <x:c r="S80" s="214" t="str">
        <x:f>IF(IFERROR(INDEX('Final Card Catalog'!$S$4:$S$503,MATCH($C80,'Final Card Catalog'!$A$4:$A$503,0)),"Missing ID")="Locked - complete","Locked - complete",IF(COUNTIF('Final Card Catalog'!$A$4:$A$503,C80)&lt;&gt;1,"ID mismatch",IF(COUNT(H80:K80)&lt;COUNT($B$4:$B$7),"Needs scoring",IF(M80=R80,"Aligned","Approved tier / legacy differs"))))</x:f>
        <x:v>Aligned</x:v>
      </x:c>
    </x:row>
    <x:row r="81" s="202" customFormat="1" ht="25.5" customHeight="1">
      <x:c r="A81" s="261" t="n">
        <x:f>IF(L81="","",COUNTIF($L$14:$L$513,"&gt;"&amp;L81)+COUNTIF($L$14:L81,L81))</x:f>
        <x:v>69</x:v>
      </x:c>
      <x:c r="B81" s="231" t="str">
        <x:f>IFERROR(LEFT(IFERROR(INDEX('Final Card Catalog'!$D$4:$D$503,MATCH($C81,'Final Card Catalog'!$A$4:$A$503,0)),"Missing ID"),FIND(" — ",IFERROR(INDEX('Final Card Catalog'!$D$4:$D$503,MATCH($C81,'Final Card Catalog'!$A$4:$A$503,0)),"Missing ID"))-1),"Missing set")</x:f>
        <x:v>Church History Events</x:v>
      </x:c>
      <x:c r="C81" s="231" t="inlineStr">
        <x:is>
          <x:t xml:space="preserve">CHE-008</x:t>
        </x:is>
      </x:c>
      <x:c r="D81" s="231" t="str">
        <x:f>IFERROR(INDEX('Final Card Catalog'!$B$4:$B$503,MATCH($C81,'Final Card Catalog'!$A$4:$A$503,0)),"Missing ID")</x:f>
        <x:v>Luther at the Diet of Worms</x:v>
      </x:c>
      <x:c r="E81" s="231" t="str">
        <x:f>IFERROR(INDEX('Final Card Catalog'!$E$4:$E$503,MATCH($C81,'Final Card Catalog'!$A$4:$A$503,0)),"Missing ID")</x:f>
        <x:v>Event</x:v>
      </x:c>
      <x:c r="F81" s="261" t="n">
        <x:f>IFERROR(INDEX('Final Card Catalog'!$G$4:$G$503,MATCH($C81,'Final Card Catalog'!$A$4:$A$503,0)),"Missing ID")</x:f>
        <x:v>5</x:v>
      </x:c>
      <x:c r="G81" s="231" t="inlineStr">
        <x:is>
          <x:t xml:space="preserve">Extraordinary</x:t>
        </x:is>
      </x:c>
      <x:c r="H81" s="260" t="n">
        <x:v>8.4</x:v>
      </x:c>
      <x:c r="I81" s="260" t="n">
        <x:v>8.5</x:v>
      </x:c>
      <x:c r="J81" s="260" t="n">
        <x:v>7.9</x:v>
      </x:c>
      <x:c r="K81" s="260" t="n">
        <x:v>8.199999999999999</x:v>
      </x:c>
      <x:c r="L81" s="239" t="n">
        <x:f>IF(COUNT(H81:K81)&lt;COUNT($B$4:$B$7),"",ROUND(($B$11/$B$9)*(H81*$B$4+I81*$B$5+J81*$B$6+K81*$B$7),1))</x:f>
        <x:v>83.1</x:v>
      </x:c>
      <x:c r="M81" s="231" t="str">
        <x:f>IF(L81="","",IF(L81&gt;=$E$4,$D$4,IF(L81&gt;=$E$5,$D$5,IF(L81&gt;=$E$6,$D$6,IF(L81&gt;=$E$7,$D$7,$D$8)))))</x:f>
        <x:v>Extraordinary</x:v>
      </x:c>
      <x:c r="N81" s="231" t="str">
        <x:f>IF(M81="","Pending scoring",G81&amp;" → "&amp;M81)</x:f>
        <x:v>Extraordinary → Extraordinary</x:v>
      </x:c>
      <x:c r="O81" s="231" t="inlineStr">
        <x:is>
          <x:t xml:space="preserve">Low</x:t>
        </x:is>
      </x:c>
      <x:c r="P81" s="231" t="inlineStr">
        <x:is>
          <x:t xml:space="preserve">Church history event</x:t>
        </x:is>
      </x:c>
      <x:c r="Q81" s="231" t="inlineStr">
        <x:is>
          <x:t xml:space="preserve">Balanced collectible profile across significance, visual potential, and impact. Scores: significance 8.4, artwork 8.5, narrative 7.9, uniqueness 8.2; weighted impact 83.1 → Extraordinary.</x:t>
        </x:is>
      </x:c>
      <x:c r="R81" s="214" t="str">
        <x:f>IFERROR(INDEX('Final Card Catalog'!$J$4:$J$503,MATCH($C81,'Final Card Catalog'!$A$4:$A$503,0)),"Missing ID")</x:f>
        <x:v>Extraordinary</x:v>
      </x:c>
      <x:c r="S81" s="214" t="str">
        <x:f>IF(IFERROR(INDEX('Final Card Catalog'!$S$4:$S$503,MATCH($C81,'Final Card Catalog'!$A$4:$A$503,0)),"Missing ID")="Locked - complete","Locked - complete",IF(COUNTIF('Final Card Catalog'!$A$4:$A$503,C81)&lt;&gt;1,"ID mismatch",IF(COUNT(H81:K81)&lt;COUNT($B$4:$B$7),"Needs scoring",IF(M81=R81,"Aligned","Approved tier / legacy differs"))))</x:f>
        <x:v>Aligned</x:v>
      </x:c>
    </x:row>
    <x:row r="82" s="202" customFormat="1" ht="25.5" customHeight="1">
      <x:c r="A82" s="261" t="n">
        <x:f>IF(L82="","",COUNTIF($L$14:$L$513,"&gt;"&amp;L82)+COUNTIF($L$14:L82,L82))</x:f>
        <x:v>70</x:v>
      </x:c>
      <x:c r="B82" s="231" t="str">
        <x:f>IFERROR(LEFT(IFERROR(INDEX('Final Card Catalog'!$D$4:$D$503,MATCH($C82,'Final Card Catalog'!$A$4:$A$503,0)),"Missing ID"),FIND(" — ",IFERROR(INDEX('Final Card Catalog'!$D$4:$D$503,MATCH($C82,'Final Card Catalog'!$A$4:$A$503,0)),"Missing ID"))-1),"Missing set")</x:f>
        <x:v>Biblical Events</x:v>
      </x:c>
      <x:c r="C82" s="231" t="inlineStr">
        <x:is>
          <x:t xml:space="preserve">BE-087</x:t>
        </x:is>
      </x:c>
      <x:c r="D82" s="231" t="str">
        <x:f>IFERROR(INDEX('Final Card Catalog'!$B$4:$B$503,MATCH($C82,'Final Card Catalog'!$A$4:$A$503,0)),"Missing ID")</x:f>
        <x:v>The Gerasene Demoniac</x:v>
      </x:c>
      <x:c r="E82" s="231" t="str">
        <x:f>IFERROR(INDEX('Final Card Catalog'!$E$4:$E$503,MATCH($C82,'Final Card Catalog'!$A$4:$A$503,0)),"Missing ID")</x:f>
        <x:v>Event</x:v>
      </x:c>
      <x:c r="F82" s="261" t="n">
        <x:f>IFERROR(INDEX('Final Card Catalog'!$G$4:$G$503,MATCH($C82,'Final Card Catalog'!$A$4:$A$503,0)),"Missing ID")</x:f>
        <x:v>4</x:v>
      </x:c>
      <x:c r="G82" s="231" t="inlineStr">
        <x:is>
          <x:t xml:space="preserve">Extraordinary</x:t>
        </x:is>
      </x:c>
      <x:c r="H82" s="260" t="n">
        <x:v>7.8</x:v>
      </x:c>
      <x:c r="I82" s="260" t="n">
        <x:v>9</x:v>
      </x:c>
      <x:c r="J82" s="260" t="n">
        <x:v>8.199999999999999</x:v>
      </x:c>
      <x:c r="K82" s="260" t="n">
        <x:v>8.5</x:v>
      </x:c>
      <x:c r="L82" s="239" t="n">
        <x:f>IF(COUNT(H82:K82)&lt;COUNT($B$4:$B$7),"",ROUND(($B$11/$B$9)*(H82*$B$4+I82*$B$5+J82*$B$6+K82*$B$7),1))</x:f>
        <x:v>83.1</x:v>
      </x:c>
      <x:c r="M82" s="231" t="str">
        <x:f>IF(L82="","",IF(L82&gt;=$E$4,$D$4,IF(L82&gt;=$E$5,$D$5,IF(L82&gt;=$E$6,$D$6,IF(L82&gt;=$E$7,$D$7,$D$8)))))</x:f>
        <x:v>Extraordinary</x:v>
      </x:c>
      <x:c r="N82" s="231" t="str">
        <x:f>IF(M82="","Pending scoring",G82&amp;" → "&amp;M82)</x:f>
        <x:v>Extraordinary → Extraordinary</x:v>
      </x:c>
      <x:c r="O82" s="231" t="inlineStr">
        <x:is>
          <x:t xml:space="preserve">Low</x:t>
        </x:is>
      </x:c>
      <x:c r="P82" s="231" t="inlineStr">
        <x:is>
          <x:t xml:space="preserve">Biblical narrative scene</x:t>
        </x:is>
      </x:c>
      <x:c r="Q82" s="231" t="inlineStr">
        <x:is>
          <x:t xml:space="preserve">High-drama card: strong visual and narrative impact. Scores: significance 7.8, artwork 9.0, narrative 8.2, uniqueness 8.5; weighted impact 83.1 → Extraordinary.</x:t>
        </x:is>
      </x:c>
      <x:c r="R82" s="214" t="str">
        <x:f>IFERROR(INDEX('Final Card Catalog'!$J$4:$J$503,MATCH($C82,'Final Card Catalog'!$A$4:$A$503,0)),"Missing ID")</x:f>
        <x:v>Rare</x:v>
      </x:c>
      <x:c r="S82" s="214" t="str">
        <x:f>IF(IFERROR(INDEX('Final Card Catalog'!$S$4:$S$503,MATCH($C82,'Final Card Catalog'!$A$4:$A$503,0)),"Missing ID")="Locked - complete","Locked - complete",IF(COUNTIF('Final Card Catalog'!$A$4:$A$503,C82)&lt;&gt;1,"ID mismatch",IF(COUNT(H82:K82)&lt;COUNT($B$4:$B$7),"Needs scoring",IF(M82=R82,"Aligned","Approved tier / legacy differs"))))</x:f>
        <x:v>Approved tier / legacy differs</x:v>
      </x:c>
    </x:row>
    <x:row r="83" s="202" customFormat="1" ht="25.5" customHeight="1">
      <x:c r="A83" s="261" t="n">
        <x:f>IF(L83="","",COUNTIF($L$14:$L$513,"&gt;"&amp;L83)+COUNTIF($L$14:L83,L83))</x:f>
        <x:v>71</x:v>
      </x:c>
      <x:c r="B83" s="231" t="str">
        <x:f>IFERROR(LEFT(IFERROR(INDEX('Final Card Catalog'!$D$4:$D$503,MATCH($C83,'Final Card Catalog'!$A$4:$A$503,0)),"Missing ID"),FIND(" — ",IFERROR(INDEX('Final Card Catalog'!$D$4:$D$503,MATCH($C83,'Final Card Catalog'!$A$4:$A$503,0)),"Missing ID"))-1),"Missing set")</x:f>
        <x:v>Biblical Events</x:v>
      </x:c>
      <x:c r="C83" s="231" t="inlineStr">
        <x:is>
          <x:t xml:space="preserve">BE-085</x:t>
        </x:is>
      </x:c>
      <x:c r="D83" s="231" t="str">
        <x:f>IFERROR(INDEX('Final Card Catalog'!$B$4:$B$503,MATCH($C83,'Final Card Catalog'!$A$4:$A$503,0)),"Missing ID")</x:f>
        <x:v>Healing of the Paralytic Lowered Through the Roof</x:v>
      </x:c>
      <x:c r="E83" s="231" t="str">
        <x:f>IFERROR(INDEX('Final Card Catalog'!$E$4:$E$503,MATCH($C83,'Final Card Catalog'!$A$4:$A$503,0)),"Missing ID")</x:f>
        <x:v>Event</x:v>
      </x:c>
      <x:c r="F83" s="261" t="n">
        <x:f>IFERROR(INDEX('Final Card Catalog'!$G$4:$G$503,MATCH($C83,'Final Card Catalog'!$A$4:$A$503,0)),"Missing ID")</x:f>
        <x:v>4</x:v>
      </x:c>
      <x:c r="G83" s="231" t="inlineStr">
        <x:is>
          <x:t xml:space="preserve">Extraordinary</x:t>
        </x:is>
      </x:c>
      <x:c r="H83" s="260" t="n">
        <x:v>8.1</x:v>
      </x:c>
      <x:c r="I83" s="260" t="n">
        <x:v>8.800000000000001</x:v>
      </x:c>
      <x:c r="J83" s="260" t="n">
        <x:v>7.9</x:v>
      </x:c>
      <x:c r="K83" s="260" t="n">
        <x:v>8.4</x:v>
      </x:c>
      <x:c r="L83" s="239" t="n">
        <x:f>IF(COUNT(H83:K83)&lt;COUNT($B$4:$B$7),"",ROUND(($B$11/$B$9)*(H83*$B$4+I83*$B$5+J83*$B$6+K83*$B$7),1))</x:f>
        <x:v>83</x:v>
      </x:c>
      <x:c r="M83" s="231" t="str">
        <x:f>IF(L83="","",IF(L83&gt;=$E$4,$D$4,IF(L83&gt;=$E$5,$D$5,IF(L83&gt;=$E$6,$D$6,IF(L83&gt;=$E$7,$D$7,$D$8)))))</x:f>
        <x:v>Extraordinary</x:v>
      </x:c>
      <x:c r="N83" s="231" t="str">
        <x:f>IF(M83="","Pending scoring",G83&amp;" → "&amp;M83)</x:f>
        <x:v>Extraordinary → Extraordinary</x:v>
      </x:c>
      <x:c r="O83" s="231" t="inlineStr">
        <x:is>
          <x:t xml:space="preserve">Medium</x:t>
        </x:is>
      </x:c>
      <x:c r="P83" s="231" t="inlineStr">
        <x:is>
          <x:t xml:space="preserve">Biblical narrative scene</x:t>
        </x:is>
      </x:c>
      <x:c r="Q83" s="231" t="inlineStr">
        <x:is>
          <x:t xml:space="preserve">Balanced collectible profile across significance, visual potential, and impact. Scores: significance 8.1, artwork 8.8, narrative 7.9, uniqueness 8.4; weighted impact 83.0 → Extraordinary.</x:t>
        </x:is>
      </x:c>
      <x:c r="R83" s="214" t="str">
        <x:f>IFERROR(INDEX('Final Card Catalog'!$J$4:$J$503,MATCH($C83,'Final Card Catalog'!$A$4:$A$503,0)),"Missing ID")</x:f>
        <x:v>Extraordinary</x:v>
      </x:c>
      <x:c r="S83" s="214" t="str">
        <x:f>IF(IFERROR(INDEX('Final Card Catalog'!$S$4:$S$503,MATCH($C83,'Final Card Catalog'!$A$4:$A$503,0)),"Missing ID")="Locked - complete","Locked - complete",IF(COUNTIF('Final Card Catalog'!$A$4:$A$503,C83)&lt;&gt;1,"ID mismatch",IF(COUNT(H83:K83)&lt;COUNT($B$4:$B$7),"Needs scoring",IF(M83=R83,"Aligned","Approved tier / legacy differs"))))</x:f>
        <x:v>Aligned</x:v>
      </x:c>
    </x:row>
    <x:row r="84" s="202" customFormat="1" ht="25.5" customHeight="1">
      <x:c r="A84" s="261" t="n">
        <x:f>IF(L84="","",COUNTIF($L$14:$L$513,"&gt;"&amp;L84)+COUNTIF($L$14:L84,L84))</x:f>
        <x:v>72</x:v>
      </x:c>
      <x:c r="B84" s="231" t="str">
        <x:f>IFERROR(LEFT(IFERROR(INDEX('Final Card Catalog'!$D$4:$D$503,MATCH($C84,'Final Card Catalog'!$A$4:$A$503,0)),"Missing ID"),FIND(" — ",IFERROR(INDEX('Final Card Catalog'!$D$4:$D$503,MATCH($C84,'Final Card Catalog'!$A$4:$A$503,0)),"Missing ID"))-1),"Missing set")</x:f>
        <x:v>Theologians</x:v>
      </x:c>
      <x:c r="C84" s="231" t="inlineStr">
        <x:is>
          <x:t xml:space="preserve">TH-017</x:t>
        </x:is>
      </x:c>
      <x:c r="D84" s="231" t="str">
        <x:f>IFERROR(INDEX('Final Card Catalog'!$B$4:$B$503,MATCH($C84,'Final Card Catalog'!$A$4:$A$503,0)),"Missing ID")</x:f>
        <x:v>Martin Luther</x:v>
      </x:c>
      <x:c r="E84" s="231" t="str">
        <x:f>IFERROR(INDEX('Final Card Catalog'!$E$4:$E$503,MATCH($C84,'Final Card Catalog'!$A$4:$A$503,0)),"Missing ID")</x:f>
        <x:v>Reformation Theologian</x:v>
      </x:c>
      <x:c r="F84" s="261" t="n">
        <x:f>IFERROR(INDEX('Final Card Catalog'!$G$4:$G$503,MATCH($C84,'Final Card Catalog'!$A$4:$A$503,0)),"Missing ID")</x:f>
        <x:v>5</x:v>
      </x:c>
      <x:c r="G84" s="231" t="inlineStr">
        <x:is>
          <x:t xml:space="preserve">Legendary</x:t>
        </x:is>
      </x:c>
      <x:c r="H84" s="260" t="n">
        <x:v>9.1</x:v>
      </x:c>
      <x:c r="I84" s="260" t="n">
        <x:v>8.4</x:v>
      </x:c>
      <x:c r="J84" s="260" t="n">
        <x:v>7.2</x:v>
      </x:c>
      <x:c r="K84" s="260" t="n">
        <x:v>7</x:v>
      </x:c>
      <x:c r="L84" s="239" t="n">
        <x:f>IF(COUNT(H84:K84)&lt;COUNT($B$4:$B$7),"",ROUND(($B$11/$B$9)*(H84*$B$4+I84*$B$5+J84*$B$6+K84*$B$7),1))</x:f>
        <x:v>83</x:v>
      </x:c>
      <x:c r="M84" s="231" t="str">
        <x:f>IF(L84="","",IF(L84&gt;=$E$4,$D$4,IF(L84&gt;=$E$5,$D$5,IF(L84&gt;=$E$6,$D$6,IF(L84&gt;=$E$7,$D$7,$D$8)))))</x:f>
        <x:v>Extraordinary</x:v>
      </x:c>
      <x:c r="N84" s="231" t="str">
        <x:f>IF(M84="","Pending scoring",G84&amp;" → "&amp;M84)</x:f>
        <x:v>Legendary → Extraordinary</x:v>
      </x:c>
      <x:c r="O84" s="231" t="inlineStr">
        <x:is>
          <x:t xml:space="preserve">Medium</x:t>
        </x:is>
      </x:c>
      <x:c r="P84" s="231" t="inlineStr">
        <x:is>
          <x:t xml:space="preserve">Theologian portrait / group</x:t>
        </x:is>
      </x:c>
      <x:c r="Q84" s="231" t="inlineStr">
        <x:is>
          <x:t xml:space="preserve">Balanced collectible profile across significance, visual potential, and impact. Scores: significance 9.1, artwork 8.4, narrative 7.2, uniqueness 7.0; weighted impact 83.0 → Extraordinary.</x:t>
        </x:is>
      </x:c>
      <x:c r="R84" s="214" t="str">
        <x:f>IFERROR(INDEX('Final Card Catalog'!$J$4:$J$503,MATCH($C84,'Final Card Catalog'!$A$4:$A$503,0)),"Missing ID")</x:f>
        <x:v>Extraordinary</x:v>
      </x:c>
      <x:c r="S84" s="214" t="str">
        <x:f>IF(IFERROR(INDEX('Final Card Catalog'!$S$4:$S$503,MATCH($C84,'Final Card Catalog'!$A$4:$A$503,0)),"Missing ID")="Locked - complete","Locked - complete",IF(COUNTIF('Final Card Catalog'!$A$4:$A$503,C84)&lt;&gt;1,"ID mismatch",IF(COUNT(H84:K84)&lt;COUNT($B$4:$B$7),"Needs scoring",IF(M84=R84,"Aligned","Approved tier / legacy differs"))))</x:f>
        <x:v>Aligned</x:v>
      </x:c>
    </x:row>
    <x:row r="85" s="202" customFormat="1" ht="25.5" customHeight="1">
      <x:c r="A85" s="261" t="n">
        <x:f>IF(L85="","",COUNTIF($L$14:$L$513,"&gt;"&amp;L85)+COUNTIF($L$14:L85,L85))</x:f>
        <x:v>73</x:v>
      </x:c>
      <x:c r="B85" s="231" t="str">
        <x:f>IFERROR(LEFT(IFERROR(INDEX('Final Card Catalog'!$D$4:$D$503,MATCH($C85,'Final Card Catalog'!$A$4:$A$503,0)),"Missing ID"),FIND(" — ",IFERROR(INDEX('Final Card Catalog'!$D$4:$D$503,MATCH($C85,'Final Card Catalog'!$A$4:$A$503,0)),"Missing ID"))-1),"Missing set")</x:f>
        <x:v>Biblical Events</x:v>
      </x:c>
      <x:c r="C85" s="231" t="inlineStr">
        <x:is>
          <x:t xml:space="preserve">BE-080</x:t>
        </x:is>
      </x:c>
      <x:c r="D85" s="231" t="str">
        <x:f>IFERROR(INDEX('Final Card Catalog'!$B$4:$B$503,MATCH($C85,'Final Card Catalog'!$A$4:$A$503,0)),"Missing ID")</x:f>
        <x:v>Shipwreck on Malta</x:v>
      </x:c>
      <x:c r="E85" s="231" t="str">
        <x:f>IFERROR(INDEX('Final Card Catalog'!$E$4:$E$503,MATCH($C85,'Final Card Catalog'!$A$4:$A$503,0)),"Missing ID")</x:f>
        <x:v>Event</x:v>
      </x:c>
      <x:c r="F85" s="261" t="n">
        <x:f>IFERROR(INDEX('Final Card Catalog'!$G$4:$G$503,MATCH($C85,'Final Card Catalog'!$A$4:$A$503,0)),"Missing ID")</x:f>
        <x:v>5</x:v>
      </x:c>
      <x:c r="G85" s="231" t="inlineStr">
        <x:is>
          <x:t xml:space="preserve">Extraordinary</x:t>
        </x:is>
      </x:c>
      <x:c r="H85" s="260" t="n">
        <x:v>7.6</x:v>
      </x:c>
      <x:c r="I85" s="260" t="n">
        <x:v>9.5</x:v>
      </x:c>
      <x:c r="J85" s="260" t="n">
        <x:v>8.300000000000001</x:v>
      </x:c>
      <x:c r="K85" s="260" t="n">
        <x:v>7.5</x:v>
      </x:c>
      <x:c r="L85" s="239" t="n">
        <x:f>IF(COUNT(H85:K85)&lt;COUNT($B$4:$B$7),"",ROUND(($B$11/$B$9)*(H85*$B$4+I85*$B$5+J85*$B$6+K85*$B$7),1))</x:f>
        <x:v>83</x:v>
      </x:c>
      <x:c r="M85" s="231" t="str">
        <x:f>IF(L85="","",IF(L85&gt;=$E$4,$D$4,IF(L85&gt;=$E$5,$D$5,IF(L85&gt;=$E$6,$D$6,IF(L85&gt;=$E$7,$D$7,$D$8)))))</x:f>
        <x:v>Extraordinary</x:v>
      </x:c>
      <x:c r="N85" s="231" t="str">
        <x:f>IF(M85="","Pending scoring",G85&amp;" → "&amp;M85)</x:f>
        <x:v>Extraordinary → Extraordinary</x:v>
      </x:c>
      <x:c r="O85" s="231" t="inlineStr">
        <x:is>
          <x:t xml:space="preserve">Low</x:t>
        </x:is>
      </x:c>
      <x:c r="P85" s="231" t="inlineStr">
        <x:is>
          <x:t xml:space="preserve">Biblical narrative scene</x:t>
        </x:is>
      </x:c>
      <x:c r="Q85" s="231" t="inlineStr">
        <x:is>
          <x:t xml:space="preserve">Artwork-led: the visual concept is substantially stronger than the subject's global recognition. Scores: significance 7.6, artwork 9.5, narrative 8.3, uniqueness 7.5; weighted impact 83.0 → Extraordinary.</x:t>
        </x:is>
      </x:c>
      <x:c r="R85" s="214" t="str">
        <x:f>IFERROR(INDEX('Final Card Catalog'!$J$4:$J$503,MATCH($C85,'Final Card Catalog'!$A$4:$A$503,0)),"Missing ID")</x:f>
        <x:v>Extraordinary</x:v>
      </x:c>
      <x:c r="S85" s="214" t="str">
        <x:f>IF(IFERROR(INDEX('Final Card Catalog'!$S$4:$S$503,MATCH($C85,'Final Card Catalog'!$A$4:$A$503,0)),"Missing ID")="Locked - complete","Locked - complete",IF(COUNTIF('Final Card Catalog'!$A$4:$A$503,C85)&lt;&gt;1,"ID mismatch",IF(COUNT(H85:K85)&lt;COUNT($B$4:$B$7),"Needs scoring",IF(M85=R85,"Aligned","Approved tier / legacy differs"))))</x:f>
        <x:v>Aligned</x:v>
      </x:c>
    </x:row>
    <x:row r="86" s="202" customFormat="1" ht="25.5" customHeight="1">
      <x:c r="A86" s="261" t="n">
        <x:f>IF(L86="","",COUNTIF($L$14:$L$513,"&gt;"&amp;L86)+COUNTIF($L$14:L86,L86))</x:f>
        <x:v>74</x:v>
      </x:c>
      <x:c r="B86" s="231" t="str">
        <x:f>IFERROR(LEFT(IFERROR(INDEX('Final Card Catalog'!$D$4:$D$503,MATCH($C86,'Final Card Catalog'!$A$4:$A$503,0)),"Missing ID"),FIND(" — ",IFERROR(INDEX('Final Card Catalog'!$D$4:$D$503,MATCH($C86,'Final Card Catalog'!$A$4:$A$503,0)),"Missing ID"))-1),"Missing set")</x:f>
        <x:v>Traditions &amp; Practices</x:v>
      </x:c>
      <x:c r="C86" s="231" t="inlineStr">
        <x:is>
          <x:t xml:space="preserve">TP-018</x:t>
        </x:is>
      </x:c>
      <x:c r="D86" s="231" t="str">
        <x:f>IFERROR(INDEX('Final Card Catalog'!$B$4:$B$503,MATCH($C86,'Final Card Catalog'!$A$4:$A$503,0)),"Missing ID")</x:f>
        <x:v>The Jesus Prayer &amp; Prayer Rope</x:v>
      </x:c>
      <x:c r="E86" s="231" t="str">
        <x:f>IFERROR(INDEX('Final Card Catalog'!$E$4:$E$503,MATCH($C86,'Final Card Catalog'!$A$4:$A$503,0)),"Missing ID")</x:f>
        <x:v>Devotional Practice</x:v>
      </x:c>
      <x:c r="F86" s="261" t="n">
        <x:f>IFERROR(INDEX('Final Card Catalog'!$G$4:$G$503,MATCH($C86,'Final Card Catalog'!$A$4:$A$503,0)),"Missing ID")</x:f>
        <x:v>3</x:v>
      </x:c>
      <x:c r="G86" s="231" t="inlineStr">
        <x:is>
          <x:t xml:space="preserve">Uncommon</x:t>
        </x:is>
      </x:c>
      <x:c r="H86" s="260" t="n">
        <x:v>8.4</x:v>
      </x:c>
      <x:c r="I86" s="260" t="n">
        <x:v>9</x:v>
      </x:c>
      <x:c r="J86" s="260" t="n">
        <x:v>6.7</x:v>
      </x:c>
      <x:c r="K86" s="260" t="n">
        <x:v>8.800000000000001</x:v>
      </x:c>
      <x:c r="L86" s="239" t="n">
        <x:f>IF(COUNT(H86:K86)&lt;COUNT($B$4:$B$7),"",ROUND(($B$11/$B$9)*(H86*$B$4+I86*$B$5+J86*$B$6+K86*$B$7),1))</x:f>
        <x:v>82.8</x:v>
      </x:c>
      <x:c r="M86" s="231" t="str">
        <x:f>IF(L86="","",IF(L86&gt;=$E$4,$D$4,IF(L86&gt;=$E$5,$D$5,IF(L86&gt;=$E$6,$D$6,IF(L86&gt;=$E$7,$D$7,$D$8)))))</x:f>
        <x:v>Rare</x:v>
      </x:c>
      <x:c r="N86" s="231" t="str">
        <x:f>IF(M86="","Pending scoring",G86&amp;" → "&amp;M86)</x:f>
        <x:v>Uncommon → Rare</x:v>
      </x:c>
      <x:c r="O86" s="231" t="inlineStr">
        <x:is>
          <x:t xml:space="preserve">High</x:t>
        </x:is>
      </x:c>
      <x:c r="P86" s="231" t="inlineStr">
        <x:is>
          <x:t xml:space="preserve">Prayer / office</x:t>
        </x:is>
      </x:c>
      <x:c r="Q86" s="231" t="inlineStr">
        <x:is>
          <x:t xml:space="preserve">Highly distinctive collectible concept with unusually strong visual identity. Scores: significance 8.4, artwork 9.0, narrative 6.7, uniqueness 8.8; weighted impact 82.8 → Rare.</x:t>
        </x:is>
      </x:c>
      <x:c r="R86" s="214" t="str">
        <x:f>IFERROR(INDEX('Final Card Catalog'!$J$4:$J$503,MATCH($C86,'Final Card Catalog'!$A$4:$A$503,0)),"Missing ID")</x:f>
        <x:v>Rare</x:v>
      </x:c>
      <x:c r="S86" s="214" t="str">
        <x:f>IF(IFERROR(INDEX('Final Card Catalog'!$S$4:$S$503,MATCH($C86,'Final Card Catalog'!$A$4:$A$503,0)),"Missing ID")="Locked - complete","Locked - complete",IF(COUNTIF('Final Card Catalog'!$A$4:$A$503,C86)&lt;&gt;1,"ID mismatch",IF(COUNT(H86:K86)&lt;COUNT($B$4:$B$7),"Needs scoring",IF(M86=R86,"Aligned","Approved tier / legacy differs"))))</x:f>
        <x:v>Aligned</x:v>
      </x:c>
    </x:row>
    <x:row r="87" s="202" customFormat="1" ht="25.5" customHeight="1">
      <x:c r="A87" s="261" t="n">
        <x:f>IF(L87="","",COUNTIF($L$14:$L$513,"&gt;"&amp;L87)+COUNTIF($L$14:L87,L87))</x:f>
        <x:v>75</x:v>
      </x:c>
      <x:c r="B87" s="231" t="str">
        <x:f>IFERROR(LEFT(IFERROR(INDEX('Final Card Catalog'!$D$4:$D$503,MATCH($C87,'Final Card Catalog'!$A$4:$A$503,0)),"Missing ID"),FIND(" — ",IFERROR(INDEX('Final Card Catalog'!$D$4:$D$503,MATCH($C87,'Final Card Catalog'!$A$4:$A$503,0)),"Missing ID"))-1),"Missing set")</x:f>
        <x:v>Traditions &amp; Practices</x:v>
      </x:c>
      <x:c r="C87" s="231" t="inlineStr">
        <x:is>
          <x:t xml:space="preserve">TP-017</x:t>
        </x:is>
      </x:c>
      <x:c r="D87" s="231" t="str">
        <x:f>IFERROR(INDEX('Final Card Catalog'!$B$4:$B$503,MATCH($C87,'Final Card Catalog'!$A$4:$A$503,0)),"Missing ID")</x:f>
        <x:v>The Divine Liturgy</x:v>
      </x:c>
      <x:c r="E87" s="231" t="str">
        <x:f>IFERROR(INDEX('Final Card Catalog'!$E$4:$E$503,MATCH($C87,'Final Card Catalog'!$A$4:$A$503,0)),"Missing ID")</x:f>
        <x:v>Eucharistic Liturgy</x:v>
      </x:c>
      <x:c r="F87" s="261" t="n">
        <x:f>IFERROR(INDEX('Final Card Catalog'!$G$4:$G$503,MATCH($C87,'Final Card Catalog'!$A$4:$A$503,0)),"Missing ID")</x:f>
        <x:v>5</x:v>
      </x:c>
      <x:c r="G87" s="231" t="inlineStr">
        <x:is>
          <x:t xml:space="preserve">Legendary</x:t>
        </x:is>
      </x:c>
      <x:c r="H87" s="260" t="n">
        <x:v>8.800000000000001</x:v>
      </x:c>
      <x:c r="I87" s="260" t="n">
        <x:v>8.800000000000001</x:v>
      </x:c>
      <x:c r="J87" s="260" t="n">
        <x:v>6.5</x:v>
      </x:c>
      <x:c r="K87" s="260" t="n">
        <x:v>8</x:v>
      </x:c>
      <x:c r="L87" s="239" t="n">
        <x:f>IF(COUNT(H87:K87)&lt;COUNT($B$4:$B$7),"",ROUND(($B$11/$B$9)*(H87*$B$4+I87*$B$5+J87*$B$6+K87*$B$7),1))</x:f>
        <x:v>82.6</x:v>
      </x:c>
      <x:c r="M87" s="231" t="str">
        <x:f>IF(L87="","",IF(L87&gt;=$E$4,$D$4,IF(L87&gt;=$E$5,$D$5,IF(L87&gt;=$E$6,$D$6,IF(L87&gt;=$E$7,$D$7,$D$8)))))</x:f>
        <x:v>Rare</x:v>
      </x:c>
      <x:c r="N87" s="231" t="str">
        <x:f>IF(M87="","Pending scoring",G87&amp;" → "&amp;M87)</x:f>
        <x:v>Legendary → Rare</x:v>
      </x:c>
      <x:c r="O87" s="231" t="inlineStr">
        <x:is>
          <x:t xml:space="preserve">High</x:t>
        </x:is>
      </x:c>
      <x:c r="P87" s="231" t="inlineStr">
        <x:is>
          <x:t xml:space="preserve">Eucharistic practice</x:t>
        </x:is>
      </x:c>
      <x:c r="Q87" s="231" t="inlineStr">
        <x:is>
          <x:t xml:space="preserve">Balanced collectible profile across significance, visual potential, and impact. Scores: significance 8.8, artwork 8.8, narrative 6.5, uniqueness 8.0; weighted impact 82.6 → Rare.</x:t>
        </x:is>
      </x:c>
      <x:c r="R87" s="214" t="str">
        <x:f>IFERROR(INDEX('Final Card Catalog'!$J$4:$J$503,MATCH($C87,'Final Card Catalog'!$A$4:$A$503,0)),"Missing ID")</x:f>
        <x:v>Rare</x:v>
      </x:c>
      <x:c r="S87" s="214" t="str">
        <x:f>IF(IFERROR(INDEX('Final Card Catalog'!$S$4:$S$503,MATCH($C87,'Final Card Catalog'!$A$4:$A$503,0)),"Missing ID")="Locked - complete","Locked - complete",IF(COUNTIF('Final Card Catalog'!$A$4:$A$503,C87)&lt;&gt;1,"ID mismatch",IF(COUNT(H87:K87)&lt;COUNT($B$4:$B$7),"Needs scoring",IF(M87=R87,"Aligned","Approved tier / legacy differs"))))</x:f>
        <x:v>Aligned</x:v>
      </x:c>
    </x:row>
    <x:row r="88" s="202" customFormat="1" ht="25.5" customHeight="1">
      <x:c r="A88" s="261" t="n">
        <x:f>IF(L88="","",COUNTIF($L$14:$L$513,"&gt;"&amp;L88)+COUNTIF($L$14:L88,L88))</x:f>
        <x:v>76</x:v>
      </x:c>
      <x:c r="B88" s="231" t="str">
        <x:f>IFERROR(LEFT(IFERROR(INDEX('Final Card Catalog'!$D$4:$D$503,MATCH($C88,'Final Card Catalog'!$A$4:$A$503,0)),"Missing ID"),FIND(" — ",IFERROR(INDEX('Final Card Catalog'!$D$4:$D$503,MATCH($C88,'Final Card Catalog'!$A$4:$A$503,0)),"Missing ID"))-1),"Missing set")</x:f>
        <x:v>Traditions &amp; Practices</x:v>
      </x:c>
      <x:c r="C88" s="231" t="inlineStr">
        <x:is>
          <x:t xml:space="preserve">TP-019</x:t>
        </x:is>
      </x:c>
      <x:c r="D88" s="231" t="str">
        <x:f>IFERROR(INDEX('Final Card Catalog'!$B$4:$B$503,MATCH($C88,'Final Card Catalog'!$A$4:$A$503,0)),"Missing ID")</x:f>
        <x:v>Icon Veneration</x:v>
      </x:c>
      <x:c r="E88" s="231" t="str">
        <x:f>IFERROR(INDEX('Final Card Catalog'!$E$4:$E$503,MATCH($C88,'Final Card Catalog'!$A$4:$A$503,0)),"Missing ID")</x:f>
        <x:v>Devotional / Liturgical Practice</x:v>
      </x:c>
      <x:c r="F88" s="261" t="n">
        <x:f>IFERROR(INDEX('Final Card Catalog'!$G$4:$G$503,MATCH($C88,'Final Card Catalog'!$A$4:$A$503,0)),"Missing ID")</x:f>
        <x:v>5</x:v>
      </x:c>
      <x:c r="G88" s="231" t="inlineStr">
        <x:is>
          <x:t xml:space="preserve">Extraordinary</x:t>
        </x:is>
      </x:c>
      <x:c r="H88" s="260" t="n">
        <x:v>8.5</x:v>
      </x:c>
      <x:c r="I88" s="260" t="n">
        <x:v>9</x:v>
      </x:c>
      <x:c r="J88" s="260" t="n">
        <x:v>6.5</x:v>
      </x:c>
      <x:c r="K88" s="260" t="n">
        <x:v>8.5</x:v>
      </x:c>
      <x:c r="L88" s="239" t="n">
        <x:f>IF(COUNT(H88:K88)&lt;COUNT($B$4:$B$7),"",ROUND(($B$11/$B$9)*(H88*$B$4+I88*$B$5+J88*$B$6+K88*$B$7),1))</x:f>
        <x:v>82.5</x:v>
      </x:c>
      <x:c r="M88" s="231" t="str">
        <x:f>IF(L88="","",IF(L88&gt;=$E$4,$D$4,IF(L88&gt;=$E$5,$D$5,IF(L88&gt;=$E$6,$D$6,IF(L88&gt;=$E$7,$D$7,$D$8)))))</x:f>
        <x:v>Rare</x:v>
      </x:c>
      <x:c r="N88" s="231" t="str">
        <x:f>IF(M88="","Pending scoring",G88&amp;" → "&amp;M88)</x:f>
        <x:v>Extraordinary → Rare</x:v>
      </x:c>
      <x:c r="O88" s="231" t="inlineStr">
        <x:is>
          <x:t xml:space="preserve">Medium</x:t>
        </x:is>
      </x:c>
      <x:c r="P88" s="231" t="inlineStr">
        <x:is>
          <x:t xml:space="preserve">Distinctive tradition / practice</x:t>
        </x:is>
      </x:c>
      <x:c r="Q88" s="231" t="inlineStr">
        <x:is>
          <x:t xml:space="preserve">Highly distinctive collectible concept with unusually strong visual identity. Scores: significance 8.5, artwork 9.0, narrative 6.5, uniqueness 8.5; weighted impact 82.5 → Rare.</x:t>
        </x:is>
      </x:c>
      <x:c r="R88" s="214" t="str">
        <x:f>IFERROR(INDEX('Final Card Catalog'!$J$4:$J$503,MATCH($C88,'Final Card Catalog'!$A$4:$A$503,0)),"Missing ID")</x:f>
        <x:v>Rare</x:v>
      </x:c>
      <x:c r="S88" s="214" t="str">
        <x:f>IF(IFERROR(INDEX('Final Card Catalog'!$S$4:$S$503,MATCH($C88,'Final Card Catalog'!$A$4:$A$503,0)),"Missing ID")="Locked - complete","Locked - complete",IF(COUNTIF('Final Card Catalog'!$A$4:$A$503,C88)&lt;&gt;1,"ID mismatch",IF(COUNT(H88:K88)&lt;COUNT($B$4:$B$7),"Needs scoring",IF(M88=R88,"Aligned","Approved tier / legacy differs"))))</x:f>
        <x:v>Aligned</x:v>
      </x:c>
    </x:row>
    <x:row r="89" s="202" customFormat="1" ht="25.5" customHeight="1">
      <x:c r="A89" s="261" t="n">
        <x:f>IF(L89="","",COUNTIF($L$14:$L$513,"&gt;"&amp;L89)+COUNTIF($L$14:L89,L89))</x:f>
        <x:v>77</x:v>
      </x:c>
      <x:c r="B89" s="231" t="str">
        <x:f>IFERROR(LEFT(IFERROR(INDEX('Final Card Catalog'!$D$4:$D$503,MATCH($C89,'Final Card Catalog'!$A$4:$A$503,0)),"Missing ID"),FIND(" — ",IFERROR(INDEX('Final Card Catalog'!$D$4:$D$503,MATCH($C89,'Final Card Catalog'!$A$4:$A$503,0)),"Missing ID"))-1),"Missing set")</x:f>
        <x:v>Parables, Dreams &amp; Visions</x:v>
      </x:c>
      <x:c r="C89" s="231" t="inlineStr">
        <x:is>
          <x:t xml:space="preserve">PDV-017</x:t>
        </x:is>
      </x:c>
      <x:c r="D89" s="231" t="str">
        <x:f>IFERROR(INDEX('Final Card Catalog'!$B$4:$B$503,MATCH($C89,'Final Card Catalog'!$A$4:$A$503,0)),"Missing ID")</x:f>
        <x:v>Parable of the Talents</x:v>
      </x:c>
      <x:c r="E89" s="231" t="str">
        <x:f>IFERROR(INDEX('Final Card Catalog'!$E$4:$E$503,MATCH($C89,'Final Card Catalog'!$A$4:$A$503,0)),"Missing ID")</x:f>
        <x:v>Parable</x:v>
      </x:c>
      <x:c r="F89" s="261" t="n">
        <x:f>IFERROR(INDEX('Final Card Catalog'!$G$4:$G$503,MATCH($C89,'Final Card Catalog'!$A$4:$A$503,0)),"Missing ID")</x:f>
        <x:v>5</x:v>
      </x:c>
      <x:c r="G89" s="231" t="inlineStr">
        <x:is>
          <x:t xml:space="preserve">Extraordinary</x:t>
        </x:is>
      </x:c>
      <x:c r="H89" s="260" t="n">
        <x:v>7.8</x:v>
      </x:c>
      <x:c r="I89" s="260" t="n">
        <x:v>9.4</x:v>
      </x:c>
      <x:c r="J89" s="260" t="n">
        <x:v>7.3</x:v>
      </x:c>
      <x:c r="K89" s="260" t="n">
        <x:v>8.5</x:v>
      </x:c>
      <x:c r="L89" s="239" t="n">
        <x:f>IF(COUNT(H89:K89)&lt;COUNT($B$4:$B$7),"",ROUND(($B$11/$B$9)*(H89*$B$4+I89*$B$5+J89*$B$6+K89*$B$7),1))</x:f>
        <x:v>82.5</x:v>
      </x:c>
      <x:c r="M89" s="231" t="str">
        <x:f>IF(L89="","",IF(L89&gt;=$E$4,$D$4,IF(L89&gt;=$E$5,$D$5,IF(L89&gt;=$E$6,$D$6,IF(L89&gt;=$E$7,$D$7,$D$8)))))</x:f>
        <x:v>Rare</x:v>
      </x:c>
      <x:c r="N89" s="231" t="str">
        <x:f>IF(M89="","Pending scoring",G89&amp;" → "&amp;M89)</x:f>
        <x:v>Extraordinary → Rare</x:v>
      </x:c>
      <x:c r="O89" s="231" t="inlineStr">
        <x:is>
          <x:t xml:space="preserve">Low</x:t>
        </x:is>
      </x:c>
      <x:c r="P89" s="231" t="inlineStr">
        <x:is>
          <x:t xml:space="preserve">Parable scene</x:t>
        </x:is>
      </x:c>
      <x:c r="Q89" s="231" t="inlineStr">
        <x:is>
          <x:t xml:space="preserve">Artwork-led: the visual concept is substantially stronger than the subject's global recognition. Scores: significance 7.8, artwork 9.4, narrative 7.3, uniqueness 8.5; weighted impact 82.5 → Rare.</x:t>
        </x:is>
      </x:c>
      <x:c r="R89" s="214" t="str">
        <x:f>IFERROR(INDEX('Final Card Catalog'!$J$4:$J$503,MATCH($C89,'Final Card Catalog'!$A$4:$A$503,0)),"Missing ID")</x:f>
        <x:v>Rare</x:v>
      </x:c>
      <x:c r="S89" s="214" t="str">
        <x:f>IF(IFERROR(INDEX('Final Card Catalog'!$S$4:$S$503,MATCH($C89,'Final Card Catalog'!$A$4:$A$503,0)),"Missing ID")="Locked - complete","Locked - complete",IF(COUNTIF('Final Card Catalog'!$A$4:$A$503,C89)&lt;&gt;1,"ID mismatch",IF(COUNT(H89:K89)&lt;COUNT($B$4:$B$7),"Needs scoring",IF(M89=R89,"Aligned","Approved tier / legacy differs"))))</x:f>
        <x:v>Aligned</x:v>
      </x:c>
    </x:row>
    <x:row r="90" s="202" customFormat="1" ht="25.5" customHeight="1">
      <x:c r="A90" s="261" t="n">
        <x:f>IF(L90="","",COUNTIF($L$14:$L$513,"&gt;"&amp;L90)+COUNTIF($L$14:L90,L90))</x:f>
        <x:v>78</x:v>
      </x:c>
      <x:c r="B90" s="231" t="str">
        <x:f>IFERROR(LEFT(IFERROR(INDEX('Final Card Catalog'!$D$4:$D$503,MATCH($C90,'Final Card Catalog'!$A$4:$A$503,0)),"Missing ID"),FIND(" — ",IFERROR(INDEX('Final Card Catalog'!$D$4:$D$503,MATCH($C90,'Final Card Catalog'!$A$4:$A$503,0)),"Missing ID"))-1),"Missing set")</x:f>
        <x:v>Parables, Dreams &amp; Visions</x:v>
      </x:c>
      <x:c r="C90" s="231" t="inlineStr">
        <x:is>
          <x:t xml:space="preserve">PDV-014</x:t>
        </x:is>
      </x:c>
      <x:c r="D90" s="231" t="str">
        <x:f>IFERROR(INDEX('Final Card Catalog'!$B$4:$B$503,MATCH($C90,'Final Card Catalog'!$A$4:$A$503,0)),"Missing ID")</x:f>
        <x:v>Parable of the Wicked Tenants</x:v>
      </x:c>
      <x:c r="E90" s="231" t="str">
        <x:f>IFERROR(INDEX('Final Card Catalog'!$E$4:$E$503,MATCH($C90,'Final Card Catalog'!$A$4:$A$503,0)),"Missing ID")</x:f>
        <x:v>Parable</x:v>
      </x:c>
      <x:c r="F90" s="261" t="n">
        <x:f>IFERROR(INDEX('Final Card Catalog'!$G$4:$G$503,MATCH($C90,'Final Card Catalog'!$A$4:$A$503,0)),"Missing ID")</x:f>
        <x:v>5</x:v>
      </x:c>
      <x:c r="G90" s="231" t="inlineStr">
        <x:is>
          <x:t xml:space="preserve">Extraordinary</x:t>
        </x:is>
      </x:c>
      <x:c r="H90" s="260" t="n">
        <x:v>7.8</x:v>
      </x:c>
      <x:c r="I90" s="260" t="n">
        <x:v>9.4</x:v>
      </x:c>
      <x:c r="J90" s="260" t="n">
        <x:v>7.3</x:v>
      </x:c>
      <x:c r="K90" s="260" t="n">
        <x:v>8.5</x:v>
      </x:c>
      <x:c r="L90" s="239" t="n">
        <x:f>IF(COUNT(H90:K90)&lt;COUNT($B$4:$B$7),"",ROUND(($B$11/$B$9)*(H90*$B$4+I90*$B$5+J90*$B$6+K90*$B$7),1))</x:f>
        <x:v>82.5</x:v>
      </x:c>
      <x:c r="M90" s="231" t="str">
        <x:f>IF(L90="","",IF(L90&gt;=$E$4,$D$4,IF(L90&gt;=$E$5,$D$5,IF(L90&gt;=$E$6,$D$6,IF(L90&gt;=$E$7,$D$7,$D$8)))))</x:f>
        <x:v>Rare</x:v>
      </x:c>
      <x:c r="N90" s="231" t="str">
        <x:f>IF(M90="","Pending scoring",G90&amp;" → "&amp;M90)</x:f>
        <x:v>Extraordinary → Rare</x:v>
      </x:c>
      <x:c r="O90" s="231" t="inlineStr">
        <x:is>
          <x:t xml:space="preserve">Low</x:t>
        </x:is>
      </x:c>
      <x:c r="P90" s="231" t="inlineStr">
        <x:is>
          <x:t xml:space="preserve">Parable scene</x:t>
        </x:is>
      </x:c>
      <x:c r="Q90" s="231" t="inlineStr">
        <x:is>
          <x:t xml:space="preserve">Artwork-led: the visual concept is substantially stronger than the subject's global recognition. Scores: significance 7.8, artwork 9.4, narrative 7.3, uniqueness 8.5; weighted impact 82.5 → Rare.</x:t>
        </x:is>
      </x:c>
      <x:c r="R90" s="214" t="str">
        <x:f>IFERROR(INDEX('Final Card Catalog'!$J$4:$J$503,MATCH($C90,'Final Card Catalog'!$A$4:$A$503,0)),"Missing ID")</x:f>
        <x:v>Rare</x:v>
      </x:c>
      <x:c r="S90" s="214" t="str">
        <x:f>IF(IFERROR(INDEX('Final Card Catalog'!$S$4:$S$503,MATCH($C90,'Final Card Catalog'!$A$4:$A$503,0)),"Missing ID")="Locked - complete","Locked - complete",IF(COUNTIF('Final Card Catalog'!$A$4:$A$503,C90)&lt;&gt;1,"ID mismatch",IF(COUNT(H90:K90)&lt;COUNT($B$4:$B$7),"Needs scoring",IF(M90=R90,"Aligned","Approved tier / legacy differs"))))</x:f>
        <x:v>Aligned</x:v>
      </x:c>
    </x:row>
    <x:row r="91" s="202" customFormat="1" ht="38.25" customHeight="1">
      <x:c r="A91" s="261" t="n">
        <x:f>IF(L91="","",COUNTIF($L$14:$L$513,"&gt;"&amp;L91)+COUNTIF($L$14:L91,L91))</x:f>
        <x:v>79</x:v>
      </x:c>
      <x:c r="B91" s="231" t="str">
        <x:f>IFERROR(LEFT(IFERROR(INDEX('Final Card Catalog'!$D$4:$D$503,MATCH($C91,'Final Card Catalog'!$A$4:$A$503,0)),"Missing ID"),FIND(" — ",IFERROR(INDEX('Final Card Catalog'!$D$4:$D$503,MATCH($C91,'Final Card Catalog'!$A$4:$A$503,0)),"Missing ID"))-1),"Missing set")</x:f>
        <x:v>Parables, Dreams &amp; Visions</x:v>
      </x:c>
      <x:c r="C91" s="231" t="inlineStr">
        <x:is>
          <x:t xml:space="preserve">PDV-018</x:t>
        </x:is>
      </x:c>
      <x:c r="D91" s="231" t="str">
        <x:f>IFERROR(INDEX('Final Card Catalog'!$B$4:$B$503,MATCH($C91,'Final Card Catalog'!$A$4:$A$503,0)),"Missing ID")</x:f>
        <x:v>The Sheep and the Goats</x:v>
      </x:c>
      <x:c r="E91" s="231" t="str">
        <x:f>IFERROR(INDEX('Final Card Catalog'!$E$4:$E$503,MATCH($C91,'Final Card Catalog'!$A$4:$A$503,0)),"Missing ID")</x:f>
        <x:v>Parabolic Teaching</x:v>
      </x:c>
      <x:c r="F91" s="261" t="n">
        <x:f>IFERROR(INDEX('Final Card Catalog'!$G$4:$G$503,MATCH($C91,'Final Card Catalog'!$A$4:$A$503,0)),"Missing ID")</x:f>
        <x:v>5</x:v>
      </x:c>
      <x:c r="G91" s="231" t="inlineStr">
        <x:is>
          <x:t xml:space="preserve">Extraordinary</x:t>
        </x:is>
      </x:c>
      <x:c r="H91" s="260" t="n">
        <x:v>7.8</x:v>
      </x:c>
      <x:c r="I91" s="260" t="n">
        <x:v>9.4</x:v>
      </x:c>
      <x:c r="J91" s="260" t="n">
        <x:v>7.3</x:v>
      </x:c>
      <x:c r="K91" s="260" t="n">
        <x:v>8.5</x:v>
      </x:c>
      <x:c r="L91" s="239" t="n">
        <x:f>IF(COUNT(H91:K91)&lt;COUNT($B$4:$B$7),"",ROUND(($B$11/$B$9)*(H91*$B$4+I91*$B$5+J91*$B$6+K91*$B$7),1))</x:f>
        <x:v>82.5</x:v>
      </x:c>
      <x:c r="M91" s="231" t="str">
        <x:f>IF(L91="","",IF(L91&gt;=$E$4,$D$4,IF(L91&gt;=$E$5,$D$5,IF(L91&gt;=$E$6,$D$6,IF(L91&gt;=$E$7,$D$7,$D$8)))))</x:f>
        <x:v>Rare</x:v>
      </x:c>
      <x:c r="N91" s="231" t="str">
        <x:f>IF(M91="","Pending scoring",G91&amp;" → "&amp;M91)</x:f>
        <x:v>Extraordinary → Rare</x:v>
      </x:c>
      <x:c r="O91" s="231" t="inlineStr">
        <x:is>
          <x:t xml:space="preserve">Low</x:t>
        </x:is>
      </x:c>
      <x:c r="P91" s="231" t="inlineStr">
        <x:is>
          <x:t xml:space="preserve">Dream / vision</x:t>
        </x:is>
      </x:c>
      <x:c r="Q91" s="231" t="inlineStr">
        <x:is>
          <x:t xml:space="preserve">Artwork-led: the visual concept is substantially stronger than the subject's global recognition. Scores: significance 7.8, artwork 9.4, narrative 7.3, uniqueness 8.5; weighted impact 82.5 → Rare.</x:t>
        </x:is>
      </x:c>
      <x:c r="R91" s="214" t="str">
        <x:f>IFERROR(INDEX('Final Card Catalog'!$J$4:$J$503,MATCH($C91,'Final Card Catalog'!$A$4:$A$503,0)),"Missing ID")</x:f>
        <x:v>Rare</x:v>
      </x:c>
      <x:c r="S91" s="214" t="str">
        <x:f>IF(IFERROR(INDEX('Final Card Catalog'!$S$4:$S$503,MATCH($C91,'Final Card Catalog'!$A$4:$A$503,0)),"Missing ID")="Locked - complete","Locked - complete",IF(COUNTIF('Final Card Catalog'!$A$4:$A$503,C91)&lt;&gt;1,"ID mismatch",IF(COUNT(H91:K91)&lt;COUNT($B$4:$B$7),"Needs scoring",IF(M91=R91,"Aligned","Approved tier / legacy differs"))))</x:f>
        <x:v>Aligned</x:v>
      </x:c>
    </x:row>
    <x:row r="92" s="202" customFormat="1" ht="25.5" customHeight="1">
      <x:c r="A92" s="261" t="n">
        <x:f>IF(L92="","",COUNTIF($L$14:$L$513,"&gt;"&amp;L92)+COUNTIF($L$14:L92,L92))</x:f>
        <x:v>80</x:v>
      </x:c>
      <x:c r="B92" s="231" t="str">
        <x:f>IFERROR(LEFT(IFERROR(INDEX('Final Card Catalog'!$D$4:$D$503,MATCH($C92,'Final Card Catalog'!$A$4:$A$503,0)),"Missing ID"),FIND(" — ",IFERROR(INDEX('Final Card Catalog'!$D$4:$D$503,MATCH($C92,'Final Card Catalog'!$A$4:$A$503,0)),"Missing ID"))-1),"Missing set")</x:f>
        <x:v>Biblical Events</x:v>
      </x:c>
      <x:c r="C92" s="231" t="inlineStr">
        <x:is>
          <x:t xml:space="preserve">BE-010</x:t>
        </x:is>
      </x:c>
      <x:c r="D92" s="231" t="str">
        <x:f>IFERROR(INDEX('Final Card Catalog'!$B$4:$B$503,MATCH($C92,'Final Card Catalog'!$A$4:$A$503,0)),"Missing ID")</x:f>
        <x:v>The Burning Bush</x:v>
      </x:c>
      <x:c r="E92" s="231" t="str">
        <x:f>IFERROR(INDEX('Final Card Catalog'!$E$4:$E$503,MATCH($C92,'Final Card Catalog'!$A$4:$A$503,0)),"Missing ID")</x:f>
        <x:v>Event</x:v>
      </x:c>
      <x:c r="F92" s="261" t="n">
        <x:f>IFERROR(INDEX('Final Card Catalog'!$G$4:$G$503,MATCH($C92,'Final Card Catalog'!$A$4:$A$503,0)),"Missing ID")</x:f>
        <x:v>5</x:v>
      </x:c>
      <x:c r="G92" s="231" t="inlineStr">
        <x:is>
          <x:t xml:space="preserve">Legendary</x:t>
        </x:is>
      </x:c>
      <x:c r="H92" s="260" t="n">
        <x:v>7.6</x:v>
      </x:c>
      <x:c r="I92" s="260" t="n">
        <x:v>9.9</x:v>
      </x:c>
      <x:c r="J92" s="260" t="n">
        <x:v>7</x:v>
      </x:c>
      <x:c r="K92" s="260" t="n">
        <x:v>8.199999999999999</x:v>
      </x:c>
      <x:c r="L92" s="239" t="n">
        <x:f>IF(COUNT(H92:K92)&lt;COUNT($B$4:$B$7),"",ROUND(($B$11/$B$9)*(H92*$B$4+I92*$B$5+J92*$B$6+K92*$B$7),1))</x:f>
        <x:v>82.3</x:v>
      </x:c>
      <x:c r="M92" s="231" t="str">
        <x:f>IF(L92="","",IF(L92&gt;=$E$4,$D$4,IF(L92&gt;=$E$5,$D$5,IF(L92&gt;=$E$6,$D$6,IF(L92&gt;=$E$7,$D$7,$D$8)))))</x:f>
        <x:v>Rare</x:v>
      </x:c>
      <x:c r="N92" s="231" t="str">
        <x:f>IF(M92="","Pending scoring",G92&amp;" → "&amp;M92)</x:f>
        <x:v>Legendary → Rare</x:v>
      </x:c>
      <x:c r="O92" s="231" t="inlineStr">
        <x:is>
          <x:t xml:space="preserve">Low</x:t>
        </x:is>
      </x:c>
      <x:c r="P92" s="231" t="inlineStr">
        <x:is>
          <x:t xml:space="preserve">Biblical narrative scene</x:t>
        </x:is>
      </x:c>
      <x:c r="Q92" s="231" t="inlineStr">
        <x:is>
          <x:t xml:space="preserve">Artwork-led: the visual concept is substantially stronger than the subject's global recognition. Scores: significance 7.6, artwork 9.9, narrative 7.0, uniqueness 8.2; weighted impact 82.3 → Rare.</x:t>
        </x:is>
      </x:c>
      <x:c r="R92" s="214" t="str">
        <x:f>IFERROR(INDEX('Final Card Catalog'!$J$4:$J$503,MATCH($C92,'Final Card Catalog'!$A$4:$A$503,0)),"Missing ID")</x:f>
        <x:v>Rare</x:v>
      </x:c>
      <x:c r="S92" s="214" t="str">
        <x:f>IF(IFERROR(INDEX('Final Card Catalog'!$S$4:$S$503,MATCH($C92,'Final Card Catalog'!$A$4:$A$503,0)),"Missing ID")="Locked - complete","Locked - complete",IF(COUNTIF('Final Card Catalog'!$A$4:$A$503,C92)&lt;&gt;1,"ID mismatch",IF(COUNT(H92:K92)&lt;COUNT($B$4:$B$7),"Needs scoring",IF(M92=R92,"Aligned","Approved tier / legacy differs"))))</x:f>
        <x:v>Locked - complete</x:v>
      </x:c>
    </x:row>
    <x:row r="93" s="202" customFormat="1" ht="25.5" customHeight="1">
      <x:c r="A93" s="261" t="n">
        <x:f>IF(L93="","",COUNTIF($L$14:$L$513,"&gt;"&amp;L93)+COUNTIF($L$14:L93,L93))</x:f>
        <x:v>81</x:v>
      </x:c>
      <x:c r="B93" s="231" t="str">
        <x:f>IFERROR(LEFT(IFERROR(INDEX('Final Card Catalog'!$D$4:$D$503,MATCH($C93,'Final Card Catalog'!$A$4:$A$503,0)),"Missing ID"),FIND(" — ",IFERROR(INDEX('Final Card Catalog'!$D$4:$D$503,MATCH($C93,'Final Card Catalog'!$A$4:$A$503,0)),"Missing ID"))-1),"Missing set")</x:f>
        <x:v>Biblical Events</x:v>
      </x:c>
      <x:c r="C93" s="231" t="inlineStr">
        <x:is>
          <x:t xml:space="preserve">BE-016</x:t>
        </x:is>
      </x:c>
      <x:c r="D93" s="231" t="str">
        <x:f>IFERROR(INDEX('Final Card Catalog'!$B$4:$B$503,MATCH($C93,'Final Card Catalog'!$A$4:$A$503,0)),"Missing ID")</x:f>
        <x:v>The Golden Calf</x:v>
      </x:c>
      <x:c r="E93" s="231" t="str">
        <x:f>IFERROR(INDEX('Final Card Catalog'!$E$4:$E$503,MATCH($C93,'Final Card Catalog'!$A$4:$A$503,0)),"Missing ID")</x:f>
        <x:v>Event</x:v>
      </x:c>
      <x:c r="F93" s="261" t="n">
        <x:f>IFERROR(INDEX('Final Card Catalog'!$G$4:$G$503,MATCH($C93,'Final Card Catalog'!$A$4:$A$503,0)),"Missing ID")</x:f>
        <x:v>5</x:v>
      </x:c>
      <x:c r="G93" s="231" t="inlineStr">
        <x:is>
          <x:t xml:space="preserve">Extraordinary</x:t>
        </x:is>
      </x:c>
      <x:c r="H93" s="260" t="n">
        <x:v>7.6</x:v>
      </x:c>
      <x:c r="I93" s="260" t="n">
        <x:v>9.9</x:v>
      </x:c>
      <x:c r="J93" s="260" t="n">
        <x:v>7</x:v>
      </x:c>
      <x:c r="K93" s="260" t="n">
        <x:v>8.199999999999999</x:v>
      </x:c>
      <x:c r="L93" s="239" t="n">
        <x:f>IF(COUNT(H93:K93)&lt;COUNT($B$4:$B$7),"",ROUND(($B$11/$B$9)*(H93*$B$4+I93*$B$5+J93*$B$6+K93*$B$7),1))</x:f>
        <x:v>82.3</x:v>
      </x:c>
      <x:c r="M93" s="231" t="str">
        <x:f>IF(L93="","",IF(L93&gt;=$E$4,$D$4,IF(L93&gt;=$E$5,$D$5,IF(L93&gt;=$E$6,$D$6,IF(L93&gt;=$E$7,$D$7,$D$8)))))</x:f>
        <x:v>Rare</x:v>
      </x:c>
      <x:c r="N93" s="231" t="str">
        <x:f>IF(M93="","Pending scoring",G93&amp;" → "&amp;M93)</x:f>
        <x:v>Extraordinary → Rare</x:v>
      </x:c>
      <x:c r="O93" s="231" t="inlineStr">
        <x:is>
          <x:t xml:space="preserve">Low</x:t>
        </x:is>
      </x:c>
      <x:c r="P93" s="231" t="inlineStr">
        <x:is>
          <x:t xml:space="preserve">Biblical narrative scene</x:t>
        </x:is>
      </x:c>
      <x:c r="Q93" s="231" t="inlineStr">
        <x:is>
          <x:t xml:space="preserve">Artwork-led: the visual concept is substantially stronger than the subject's global recognition. Scores: significance 7.6, artwork 9.9, narrative 7.0, uniqueness 8.2; weighted impact 82.3 → Rare.</x:t>
        </x:is>
      </x:c>
      <x:c r="R93" s="214" t="str">
        <x:f>IFERROR(INDEX('Final Card Catalog'!$J$4:$J$503,MATCH($C93,'Final Card Catalog'!$A$4:$A$503,0)),"Missing ID")</x:f>
        <x:v>Rare</x:v>
      </x:c>
      <x:c r="S93" s="214" t="str">
        <x:f>IF(IFERROR(INDEX('Final Card Catalog'!$S$4:$S$503,MATCH($C93,'Final Card Catalog'!$A$4:$A$503,0)),"Missing ID")="Locked - complete","Locked - complete",IF(COUNTIF('Final Card Catalog'!$A$4:$A$503,C93)&lt;&gt;1,"ID mismatch",IF(COUNT(H93:K93)&lt;COUNT($B$4:$B$7),"Needs scoring",IF(M93=R93,"Aligned","Approved tier / legacy differs"))))</x:f>
        <x:v>Aligned</x:v>
      </x:c>
    </x:row>
    <x:row r="94" s="202" customFormat="1" ht="25.5" customHeight="1">
      <x:c r="A94" s="261" t="n">
        <x:f>IF(L94="","",COUNTIF($L$14:$L$513,"&gt;"&amp;L94)+COUNTIF($L$14:L94,L94))</x:f>
        <x:v>82</x:v>
      </x:c>
      <x:c r="B94" s="231" t="str">
        <x:f>IFERROR(LEFT(IFERROR(INDEX('Final Card Catalog'!$D$4:$D$503,MATCH($C94,'Final Card Catalog'!$A$4:$A$503,0)),"Missing ID"),FIND(" — ",IFERROR(INDEX('Final Card Catalog'!$D$4:$D$503,MATCH($C94,'Final Card Catalog'!$A$4:$A$503,0)),"Missing ID"))-1),"Missing set")</x:f>
        <x:v>Traditions &amp; Practices</x:v>
      </x:c>
      <x:c r="C94" s="231" t="inlineStr">
        <x:is>
          <x:t xml:space="preserve">TP-006</x:t>
        </x:is>
      </x:c>
      <x:c r="D94" s="231" t="str">
        <x:f>IFERROR(INDEX('Final Card Catalog'!$B$4:$B$503,MATCH($C94,'Final Card Catalog'!$A$4:$A$503,0)),"Missing ID")</x:f>
        <x:v>The Rosary</x:v>
      </x:c>
      <x:c r="E94" s="231" t="str">
        <x:f>IFERROR(INDEX('Final Card Catalog'!$E$4:$E$503,MATCH($C94,'Final Card Catalog'!$A$4:$A$503,0)),"Missing ID")</x:f>
        <x:v>Marian Devotion</x:v>
      </x:c>
      <x:c r="F94" s="261" t="n">
        <x:f>IFERROR(INDEX('Final Card Catalog'!$G$4:$G$503,MATCH($C94,'Final Card Catalog'!$A$4:$A$503,0)),"Missing ID")</x:f>
        <x:v>4</x:v>
      </x:c>
      <x:c r="G94" s="231" t="inlineStr">
        <x:is>
          <x:t xml:space="preserve">Rare</x:t>
        </x:is>
      </x:c>
      <x:c r="H94" s="260" t="n">
        <x:v>8.699999999999999</x:v>
      </x:c>
      <x:c r="I94" s="260" t="n">
        <x:v>8.800000000000001</x:v>
      </x:c>
      <x:c r="J94" s="260" t="n">
        <x:v>6.5</x:v>
      </x:c>
      <x:c r="K94" s="260" t="n">
        <x:v>8</x:v>
      </x:c>
      <x:c r="L94" s="239" t="n">
        <x:f>IF(COUNT(H94:K94)&lt;COUNT($B$4:$B$7),"",ROUND(($B$11/$B$9)*(H94*$B$4+I94*$B$5+J94*$B$6+K94*$B$7),1))</x:f>
        <x:v>82.2</x:v>
      </x:c>
      <x:c r="M94" s="231" t="str">
        <x:f>IF(L94="","",IF(L94&gt;=$E$4,$D$4,IF(L94&gt;=$E$5,$D$5,IF(L94&gt;=$E$6,$D$6,IF(L94&gt;=$E$7,$D$7,$D$8)))))</x:f>
        <x:v>Rare</x:v>
      </x:c>
      <x:c r="N94" s="231" t="str">
        <x:f>IF(M94="","Pending scoring",G94&amp;" → "&amp;M94)</x:f>
        <x:v>Rare → Rare</x:v>
      </x:c>
      <x:c r="O94" s="231" t="inlineStr">
        <x:is>
          <x:t xml:space="preserve">Medium</x:t>
        </x:is>
      </x:c>
      <x:c r="P94" s="231" t="inlineStr">
        <x:is>
          <x:t xml:space="preserve">Distinctive tradition / practice</x:t>
        </x:is>
      </x:c>
      <x:c r="Q94" s="231" t="inlineStr">
        <x:is>
          <x:t xml:space="preserve">Balanced collectible profile across significance, visual potential, and impact. Scores: significance 8.7, artwork 8.8, narrative 6.5, uniqueness 8.0; weighted impact 82.2 → Rare.</x:t>
        </x:is>
      </x:c>
      <x:c r="R94" s="214" t="str">
        <x:f>IFERROR(INDEX('Final Card Catalog'!$J$4:$J$503,MATCH($C94,'Final Card Catalog'!$A$4:$A$503,0)),"Missing ID")</x:f>
        <x:v>Rare</x:v>
      </x:c>
      <x:c r="S94" s="214" t="str">
        <x:f>IF(IFERROR(INDEX('Final Card Catalog'!$S$4:$S$503,MATCH($C94,'Final Card Catalog'!$A$4:$A$503,0)),"Missing ID")="Locked - complete","Locked - complete",IF(COUNTIF('Final Card Catalog'!$A$4:$A$503,C94)&lt;&gt;1,"ID mismatch",IF(COUNT(H94:K94)&lt;COUNT($B$4:$B$7),"Needs scoring",IF(M94=R94,"Aligned","Approved tier / legacy differs"))))</x:f>
        <x:v>Aligned</x:v>
      </x:c>
    </x:row>
    <x:row r="95" s="202" customFormat="1" ht="25.5" customHeight="1">
      <x:c r="A95" s="261" t="n">
        <x:f>IF(L95="","",COUNTIF($L$14:$L$513,"&gt;"&amp;L95)+COUNTIF($L$14:L95,L95))</x:f>
        <x:v>83</x:v>
      </x:c>
      <x:c r="B95" s="231" t="str">
        <x:f>IFERROR(LEFT(IFERROR(INDEX('Final Card Catalog'!$D$4:$D$503,MATCH($C95,'Final Card Catalog'!$A$4:$A$503,0)),"Missing ID"),FIND(" — ",IFERROR(INDEX('Final Card Catalog'!$D$4:$D$503,MATCH($C95,'Final Card Catalog'!$A$4:$A$503,0)),"Missing ID"))-1),"Missing set")</x:f>
        <x:v>Church History Events</x:v>
      </x:c>
      <x:c r="C95" s="231" t="inlineStr">
        <x:is>
          <x:t xml:space="preserve">CHE-003</x:t>
        </x:is>
      </x:c>
      <x:c r="D95" s="231" t="str">
        <x:f>IFERROR(INDEX('Final Card Catalog'!$B$4:$B$503,MATCH($C95,'Final Card Catalog'!$A$4:$A$503,0)),"Missing ID")</x:f>
        <x:v>Azusa Street Revival</x:v>
      </x:c>
      <x:c r="E95" s="231" t="str">
        <x:f>IFERROR(INDEX('Final Card Catalog'!$E$4:$E$503,MATCH($C95,'Final Card Catalog'!$A$4:$A$503,0)),"Missing ID")</x:f>
        <x:v>Event</x:v>
      </x:c>
      <x:c r="F95" s="261" t="n">
        <x:f>IFERROR(INDEX('Final Card Catalog'!$G$4:$G$503,MATCH($C95,'Final Card Catalog'!$A$4:$A$503,0)),"Missing ID")</x:f>
        <x:v>4</x:v>
      </x:c>
      <x:c r="G95" s="231" t="inlineStr">
        <x:is>
          <x:t xml:space="preserve">Rare</x:t>
        </x:is>
      </x:c>
      <x:c r="H95" s="260" t="n">
        <x:v>8.1</x:v>
      </x:c>
      <x:c r="I95" s="260" t="n">
        <x:v>8.6</x:v>
      </x:c>
      <x:c r="J95" s="260" t="n">
        <x:v>7.8</x:v>
      </x:c>
      <x:c r="K95" s="260" t="n">
        <x:v>8.300000000000001</x:v>
      </x:c>
      <x:c r="L95" s="239" t="n">
        <x:f>IF(COUNT(H95:K95)&lt;COUNT($B$4:$B$7),"",ROUND(($B$11/$B$9)*(H95*$B$4+I95*$B$5+J95*$B$6+K95*$B$7),1))</x:f>
        <x:v>82.1</x:v>
      </x:c>
      <x:c r="M95" s="231" t="str">
        <x:f>IF(L95="","",IF(L95&gt;=$E$4,$D$4,IF(L95&gt;=$E$5,$D$5,IF(L95&gt;=$E$6,$D$6,IF(L95&gt;=$E$7,$D$7,$D$8)))))</x:f>
        <x:v>Rare</x:v>
      </x:c>
      <x:c r="N95" s="231" t="str">
        <x:f>IF(M95="","Pending scoring",G95&amp;" → "&amp;M95)</x:f>
        <x:v>Rare → Rare</x:v>
      </x:c>
      <x:c r="O95" s="231" t="inlineStr">
        <x:is>
          <x:t xml:space="preserve">Low</x:t>
        </x:is>
      </x:c>
      <x:c r="P95" s="231" t="inlineStr">
        <x:is>
          <x:t xml:space="preserve">Church history event</x:t>
        </x:is>
      </x:c>
      <x:c r="Q95" s="231" t="inlineStr">
        <x:is>
          <x:t xml:space="preserve">Balanced collectible profile across significance, visual potential, and impact. Scores: significance 8.1, artwork 8.6, narrative 7.8, uniqueness 8.3; weighted impact 82.1 → Rare.</x:t>
        </x:is>
      </x:c>
      <x:c r="R95" s="214" t="str">
        <x:f>IFERROR(INDEX('Final Card Catalog'!$J$4:$J$503,MATCH($C95,'Final Card Catalog'!$A$4:$A$503,0)),"Missing ID")</x:f>
        <x:v>Rare</x:v>
      </x:c>
      <x:c r="S95" s="214" t="str">
        <x:f>IF(IFERROR(INDEX('Final Card Catalog'!$S$4:$S$503,MATCH($C95,'Final Card Catalog'!$A$4:$A$503,0)),"Missing ID")="Locked - complete","Locked - complete",IF(COUNTIF('Final Card Catalog'!$A$4:$A$503,C95)&lt;&gt;1,"ID mismatch",IF(COUNT(H95:K95)&lt;COUNT($B$4:$B$7),"Needs scoring",IF(M95=R95,"Aligned","Approved tier / legacy differs"))))</x:f>
        <x:v>Aligned</x:v>
      </x:c>
    </x:row>
    <x:row r="96" s="202" customFormat="1" ht="25.5" customHeight="1">
      <x:c r="A96" s="261" t="n">
        <x:f>IF(L96="","",COUNTIF($L$14:$L$513,"&gt;"&amp;L96)+COUNTIF($L$14:L96,L96))</x:f>
        <x:v>84</x:v>
      </x:c>
      <x:c r="B96" s="231" t="str">
        <x:f>IFERROR(LEFT(IFERROR(INDEX('Final Card Catalog'!$D$4:$D$503,MATCH($C96,'Final Card Catalog'!$A$4:$A$503,0)),"Missing ID"),FIND(" — ",IFERROR(INDEX('Final Card Catalog'!$D$4:$D$503,MATCH($C96,'Final Card Catalog'!$A$4:$A$503,0)),"Missing ID"))-1),"Missing set")</x:f>
        <x:v>Biblical Events</x:v>
      </x:c>
      <x:c r="C96" s="231" t="inlineStr">
        <x:is>
          <x:t xml:space="preserve">BE-106</x:t>
        </x:is>
      </x:c>
      <x:c r="D96" s="231" t="str">
        <x:f>IFERROR(INDEX('Final Card Catalog'!$B$4:$B$503,MATCH($C96,'Final Card Catalog'!$A$4:$A$503,0)),"Missing ID")</x:f>
        <x:v>Nathan Confronts David</x:v>
      </x:c>
      <x:c r="E96" s="231" t="str">
        <x:f>IFERROR(INDEX('Final Card Catalog'!$E$4:$E$503,MATCH($C96,'Final Card Catalog'!$A$4:$A$503,0)),"Missing ID")</x:f>
        <x:v>Event</x:v>
      </x:c>
      <x:c r="F96" s="261" t="n">
        <x:f>IFERROR(INDEX('Final Card Catalog'!$G$4:$G$503,MATCH($C96,'Final Card Catalog'!$A$4:$A$503,0)),"Missing ID")</x:f>
        <x:v>5</x:v>
      </x:c>
      <x:c r="G96" s="231" t="inlineStr">
        <x:is>
          <x:t xml:space="preserve">Extraordinary</x:t>
        </x:is>
      </x:c>
      <x:c r="H96" s="260" t="n">
        <x:v>8</x:v>
      </x:c>
      <x:c r="I96" s="260" t="n">
        <x:v>8.6</x:v>
      </x:c>
      <x:c r="J96" s="260" t="n">
        <x:v>8.1</x:v>
      </x:c>
      <x:c r="K96" s="260" t="n">
        <x:v>8.1</x:v>
      </x:c>
      <x:c r="L96" s="239" t="n">
        <x:f>IF(COUNT(H96:K96)&lt;COUNT($B$4:$B$7),"",ROUND(($B$11/$B$9)*(H96*$B$4+I96*$B$5+J96*$B$6+K96*$B$7),1))</x:f>
        <x:v>82.1</x:v>
      </x:c>
      <x:c r="M96" s="231" t="str">
        <x:f>IF(L96="","",IF(L96&gt;=$E$4,$D$4,IF(L96&gt;=$E$5,$D$5,IF(L96&gt;=$E$6,$D$6,IF(L96&gt;=$E$7,$D$7,$D$8)))))</x:f>
        <x:v>Rare</x:v>
      </x:c>
      <x:c r="N96" s="231" t="str">
        <x:f>IF(M96="","Pending scoring",G96&amp;" → "&amp;M96)</x:f>
        <x:v>Extraordinary → Rare</x:v>
      </x:c>
      <x:c r="O96" s="231" t="inlineStr">
        <x:is>
          <x:t xml:space="preserve">Low</x:t>
        </x:is>
      </x:c>
      <x:c r="P96" s="231" t="inlineStr">
        <x:is>
          <x:t xml:space="preserve">Biblical narrative scene</x:t>
        </x:is>
      </x:c>
      <x:c r="Q96" s="231" t="inlineStr">
        <x:is>
          <x:t xml:space="preserve">Strong event card with balanced significance, visual appeal, and narrative impact. Scores: significance 8.0, artwork 8.6, narrative 8.1, uniqueness 8.1; weighted impact 82.1 → Rare.</x:t>
        </x:is>
      </x:c>
      <x:c r="R96" s="214" t="str">
        <x:f>IFERROR(INDEX('Final Card Catalog'!$J$4:$J$503,MATCH($C96,'Final Card Catalog'!$A$4:$A$503,0)),"Missing ID")</x:f>
        <x:v>Rare</x:v>
      </x:c>
      <x:c r="S96" s="214" t="str">
        <x:f>IF(IFERROR(INDEX('Final Card Catalog'!$S$4:$S$503,MATCH($C96,'Final Card Catalog'!$A$4:$A$503,0)),"Missing ID")="Locked - complete","Locked - complete",IF(COUNTIF('Final Card Catalog'!$A$4:$A$503,C96)&lt;&gt;1,"ID mismatch",IF(COUNT(H96:K96)&lt;COUNT($B$4:$B$7),"Needs scoring",IF(M96=R96,"Aligned","Approved tier / legacy differs"))))</x:f>
        <x:v>Aligned</x:v>
      </x:c>
    </x:row>
    <x:row r="97" s="202" customFormat="1" ht="25.5" customHeight="1">
      <x:c r="A97" s="261" t="n">
        <x:f>IF(L97="","",COUNTIF($L$14:$L$513,"&gt;"&amp;L97)+COUNTIF($L$14:L97,L97))</x:f>
        <x:v>85</x:v>
      </x:c>
      <x:c r="B97" s="231" t="str">
        <x:f>IFERROR(LEFT(IFERROR(INDEX('Final Card Catalog'!$D$4:$D$503,MATCH($C97,'Final Card Catalog'!$A$4:$A$503,0)),"Missing ID"),FIND(" — ",IFERROR(INDEX('Final Card Catalog'!$D$4:$D$503,MATCH($C97,'Final Card Catalog'!$A$4:$A$503,0)),"Missing ID"))-1),"Missing set")</x:f>
        <x:v>Biblical Events</x:v>
      </x:c>
      <x:c r="C97" s="231" t="inlineStr">
        <x:is>
          <x:t xml:space="preserve">BE-112</x:t>
        </x:is>
      </x:c>
      <x:c r="D97" s="231" t="str">
        <x:f>IFERROR(INDEX('Final Card Catalog'!$B$4:$B$503,MATCH($C97,'Final Card Catalog'!$A$4:$A$503,0)),"Missing ID")</x:f>
        <x:v>Healing of the Lame Man at the Beautiful Gate</x:v>
      </x:c>
      <x:c r="E97" s="231" t="str">
        <x:f>IFERROR(INDEX('Final Card Catalog'!$E$4:$E$503,MATCH($C97,'Final Card Catalog'!$A$4:$A$503,0)),"Missing ID")</x:f>
        <x:v>Event</x:v>
      </x:c>
      <x:c r="F97" s="261" t="n">
        <x:f>IFERROR(INDEX('Final Card Catalog'!$G$4:$G$503,MATCH($C97,'Final Card Catalog'!$A$4:$A$503,0)),"Missing ID")</x:f>
        <x:v>4</x:v>
      </x:c>
      <x:c r="G97" s="231" t="inlineStr">
        <x:is>
          <x:t xml:space="preserve">Rare</x:t>
        </x:is>
      </x:c>
      <x:c r="H97" s="260" t="n">
        <x:v>8</x:v>
      </x:c>
      <x:c r="I97" s="260" t="n">
        <x:v>8.699999999999999</x:v>
      </x:c>
      <x:c r="J97" s="260" t="n">
        <x:v>7.9</x:v>
      </x:c>
      <x:c r="K97" s="260" t="n">
        <x:v>8.1</x:v>
      </x:c>
      <x:c r="L97" s="239" t="n">
        <x:f>IF(COUNT(H97:K97)&lt;COUNT($B$4:$B$7),"",ROUND(($B$11/$B$9)*(H97*$B$4+I97*$B$5+J97*$B$6+K97*$B$7),1))</x:f>
        <x:v>82</x:v>
      </x:c>
      <x:c r="M97" s="231" t="str">
        <x:f>IF(L97="","",IF(L97&gt;=$E$4,$D$4,IF(L97&gt;=$E$5,$D$5,IF(L97&gt;=$E$6,$D$6,IF(L97&gt;=$E$7,$D$7,$D$8)))))</x:f>
        <x:v>Rare</x:v>
      </x:c>
      <x:c r="N97" s="231" t="str">
        <x:f>IF(M97="","Pending scoring",G97&amp;" → "&amp;M97)</x:f>
        <x:v>Rare → Rare</x:v>
      </x:c>
      <x:c r="O97" s="231" t="inlineStr">
        <x:is>
          <x:t xml:space="preserve">Low</x:t>
        </x:is>
      </x:c>
      <x:c r="P97" s="231" t="inlineStr">
        <x:is>
          <x:t xml:space="preserve">Biblical narrative scene</x:t>
        </x:is>
      </x:c>
      <x:c r="Q97" s="231" t="inlineStr">
        <x:is>
          <x:t xml:space="preserve">Strong event card with balanced significance, visual appeal, and narrative impact. Scores: significance 8.0, artwork 8.7, narrative 7.9, uniqueness 8.1; weighted impact 82.0 → Rare.</x:t>
        </x:is>
      </x:c>
      <x:c r="R97" s="214" t="str">
        <x:f>IFERROR(INDEX('Final Card Catalog'!$J$4:$J$503,MATCH($C97,'Final Card Catalog'!$A$4:$A$503,0)),"Missing ID")</x:f>
        <x:v>Rare</x:v>
      </x:c>
      <x:c r="S97" s="214" t="str">
        <x:f>IF(IFERROR(INDEX('Final Card Catalog'!$S$4:$S$503,MATCH($C97,'Final Card Catalog'!$A$4:$A$503,0)),"Missing ID")="Locked - complete","Locked - complete",IF(COUNTIF('Final Card Catalog'!$A$4:$A$503,C97)&lt;&gt;1,"ID mismatch",IF(COUNT(H97:K97)&lt;COUNT($B$4:$B$7),"Needs scoring",IF(M97=R97,"Aligned","Approved tier / legacy differs"))))</x:f>
        <x:v>Aligned</x:v>
      </x:c>
    </x:row>
    <x:row r="98" s="202" customFormat="1" ht="25.5" customHeight="1">
      <x:c r="A98" s="261" t="n">
        <x:f>IF(L98="","",COUNTIF($L$14:$L$513,"&gt;"&amp;L98)+COUNTIF($L$14:L98,L98))</x:f>
        <x:v>86</x:v>
      </x:c>
      <x:c r="B98" s="231" t="str">
        <x:f>IFERROR(LEFT(IFERROR(INDEX('Final Card Catalog'!$D$4:$D$503,MATCH($C98,'Final Card Catalog'!$A$4:$A$503,0)),"Missing ID"),FIND(" — ",IFERROR(INDEX('Final Card Catalog'!$D$4:$D$503,MATCH($C98,'Final Card Catalog'!$A$4:$A$503,0)),"Missing ID"))-1),"Missing set")</x:f>
        <x:v>Biblical Events</x:v>
      </x:c>
      <x:c r="C98" s="231" t="inlineStr">
        <x:is>
          <x:t xml:space="preserve">BE-061</x:t>
        </x:is>
      </x:c>
      <x:c r="D98" s="231" t="str">
        <x:f>IFERROR(INDEX('Final Card Catalog'!$B$4:$B$503,MATCH($C98,'Final Card Catalog'!$A$4:$A$503,0)),"Missing ID")</x:f>
        <x:v>Jesus Before Pontius Pilate</x:v>
      </x:c>
      <x:c r="E98" s="231" t="str">
        <x:f>IFERROR(INDEX('Final Card Catalog'!$E$4:$E$503,MATCH($C98,'Final Card Catalog'!$A$4:$A$503,0)),"Missing ID")</x:f>
        <x:v>Event</x:v>
      </x:c>
      <x:c r="F98" s="261" t="n">
        <x:f>IFERROR(INDEX('Final Card Catalog'!$G$4:$G$503,MATCH($C98,'Final Card Catalog'!$A$4:$A$503,0)),"Missing ID")</x:f>
        <x:v>5</x:v>
      </x:c>
      <x:c r="G98" s="231" t="inlineStr">
        <x:is>
          <x:t xml:space="preserve">Extraordinary</x:t>
        </x:is>
      </x:c>
      <x:c r="H98" s="260" t="n">
        <x:v>7.6</x:v>
      </x:c>
      <x:c r="I98" s="260" t="n">
        <x:v>9.1</x:v>
      </x:c>
      <x:c r="J98" s="260" t="n">
        <x:v>8.4</x:v>
      </x:c>
      <x:c r="K98" s="260" t="n">
        <x:v>7.5</x:v>
      </x:c>
      <x:c r="L98" s="239" t="n">
        <x:f>IF(COUNT(H98:K98)&lt;COUNT($B$4:$B$7),"",ROUND(($B$11/$B$9)*(H98*$B$4+I98*$B$5+J98*$B$6+K98*$B$7),1))</x:f>
        <x:v>82</x:v>
      </x:c>
      <x:c r="M98" s="231" t="str">
        <x:f>IF(L98="","",IF(L98&gt;=$E$4,$D$4,IF(L98&gt;=$E$5,$D$5,IF(L98&gt;=$E$6,$D$6,IF(L98&gt;=$E$7,$D$7,$D$8)))))</x:f>
        <x:v>Rare</x:v>
      </x:c>
      <x:c r="N98" s="231" t="str">
        <x:f>IF(M98="","Pending scoring",G98&amp;" → "&amp;M98)</x:f>
        <x:v>Extraordinary → Rare</x:v>
      </x:c>
      <x:c r="O98" s="231" t="inlineStr">
        <x:is>
          <x:t xml:space="preserve">Low</x:t>
        </x:is>
      </x:c>
      <x:c r="P98" s="231" t="inlineStr">
        <x:is>
          <x:t xml:space="preserve">Biblical narrative scene</x:t>
        </x:is>
      </x:c>
      <x:c r="Q98" s="231" t="inlineStr">
        <x:is>
          <x:t xml:space="preserve">Artwork-led: the visual concept is substantially stronger than the subject's global recognition. Scores: significance 7.6, artwork 9.1, narrative 8.4, uniqueness 7.5; weighted impact 82.0 → Rare.</x:t>
        </x:is>
      </x:c>
      <x:c r="R98" s="214" t="str">
        <x:f>IFERROR(INDEX('Final Card Catalog'!$J$4:$J$503,MATCH($C98,'Final Card Catalog'!$A$4:$A$503,0)),"Missing ID")</x:f>
        <x:v>Rare</x:v>
      </x:c>
      <x:c r="S98" s="214" t="str">
        <x:f>IF(IFERROR(INDEX('Final Card Catalog'!$S$4:$S$503,MATCH($C98,'Final Card Catalog'!$A$4:$A$503,0)),"Missing ID")="Locked - complete","Locked - complete",IF(COUNTIF('Final Card Catalog'!$A$4:$A$503,C98)&lt;&gt;1,"ID mismatch",IF(COUNT(H98:K98)&lt;COUNT($B$4:$B$7),"Needs scoring",IF(M98=R98,"Aligned","Approved tier / legacy differs"))))</x:f>
        <x:v>Aligned</x:v>
      </x:c>
    </x:row>
    <x:row r="99" s="202" customFormat="1" ht="25.5" customHeight="1">
      <x:c r="A99" s="261" t="n">
        <x:f>IF(L99="","",COUNTIF($L$14:$L$513,"&gt;"&amp;L99)+COUNTIF($L$14:L99,L99))</x:f>
        <x:v>87</x:v>
      </x:c>
      <x:c r="B99" s="231" t="str">
        <x:f>IFERROR(LEFT(IFERROR(INDEX('Final Card Catalog'!$D$4:$D$503,MATCH($C99,'Final Card Catalog'!$A$4:$A$503,0)),"Missing ID"),FIND(" — ",IFERROR(INDEX('Final Card Catalog'!$D$4:$D$503,MATCH($C99,'Final Card Catalog'!$A$4:$A$503,0)),"Missing ID"))-1),"Missing set")</x:f>
        <x:v>Biblical Events</x:v>
      </x:c>
      <x:c r="C99" s="231" t="inlineStr">
        <x:is>
          <x:t xml:space="preserve">BE-049</x:t>
        </x:is>
      </x:c>
      <x:c r="D99" s="231" t="str">
        <x:f>IFERROR(INDEX('Final Card Catalog'!$B$4:$B$503,MATCH($C99,'Final Card Catalog'!$A$4:$A$503,0)),"Missing ID")</x:f>
        <x:v>Raising of Jairus's Daughter</x:v>
      </x:c>
      <x:c r="E99" s="231" t="str">
        <x:f>IFERROR(INDEX('Final Card Catalog'!$E$4:$E$503,MATCH($C99,'Final Card Catalog'!$A$4:$A$503,0)),"Missing ID")</x:f>
        <x:v>Event</x:v>
      </x:c>
      <x:c r="F99" s="261" t="n">
        <x:f>IFERROR(INDEX('Final Card Catalog'!$G$4:$G$503,MATCH($C99,'Final Card Catalog'!$A$4:$A$503,0)),"Missing ID")</x:f>
        <x:v>5</x:v>
      </x:c>
      <x:c r="G99" s="231" t="inlineStr">
        <x:is>
          <x:t xml:space="preserve">Extraordinary</x:t>
        </x:is>
      </x:c>
      <x:c r="H99" s="260" t="n">
        <x:v>7.6</x:v>
      </x:c>
      <x:c r="I99" s="260" t="n">
        <x:v>9.1</x:v>
      </x:c>
      <x:c r="J99" s="260" t="n">
        <x:v>8.4</x:v>
      </x:c>
      <x:c r="K99" s="260" t="n">
        <x:v>7.5</x:v>
      </x:c>
      <x:c r="L99" s="239" t="n">
        <x:f>IF(COUNT(H99:K99)&lt;COUNT($B$4:$B$7),"",ROUND(($B$11/$B$9)*(H99*$B$4+I99*$B$5+J99*$B$6+K99*$B$7),1))</x:f>
        <x:v>82</x:v>
      </x:c>
      <x:c r="M99" s="231" t="str">
        <x:f>IF(L99="","",IF(L99&gt;=$E$4,$D$4,IF(L99&gt;=$E$5,$D$5,IF(L99&gt;=$E$6,$D$6,IF(L99&gt;=$E$7,$D$7,$D$8)))))</x:f>
        <x:v>Rare</x:v>
      </x:c>
      <x:c r="N99" s="231" t="str">
        <x:f>IF(M99="","Pending scoring",G99&amp;" → "&amp;M99)</x:f>
        <x:v>Extraordinary → Rare</x:v>
      </x:c>
      <x:c r="O99" s="231" t="inlineStr">
        <x:is>
          <x:t xml:space="preserve">Low</x:t>
        </x:is>
      </x:c>
      <x:c r="P99" s="231" t="inlineStr">
        <x:is>
          <x:t xml:space="preserve">Biblical narrative scene</x:t>
        </x:is>
      </x:c>
      <x:c r="Q99" s="231" t="inlineStr">
        <x:is>
          <x:t xml:space="preserve">Artwork-led: the visual concept is substantially stronger than the subject's global recognition. Scores: significance 7.6, artwork 9.1, narrative 8.4, uniqueness 7.5; weighted impact 82.0 → Rare.</x:t>
        </x:is>
      </x:c>
      <x:c r="R99" s="214" t="str">
        <x:f>IFERROR(INDEX('Final Card Catalog'!$J$4:$J$503,MATCH($C99,'Final Card Catalog'!$A$4:$A$503,0)),"Missing ID")</x:f>
        <x:v>Rare</x:v>
      </x:c>
      <x:c r="S99" s="214" t="str">
        <x:f>IF(IFERROR(INDEX('Final Card Catalog'!$S$4:$S$503,MATCH($C99,'Final Card Catalog'!$A$4:$A$503,0)),"Missing ID")="Locked - complete","Locked - complete",IF(COUNTIF('Final Card Catalog'!$A$4:$A$503,C99)&lt;&gt;1,"ID mismatch",IF(COUNT(H99:K99)&lt;COUNT($B$4:$B$7),"Needs scoring",IF(M99=R99,"Aligned","Approved tier / legacy differs"))))</x:f>
        <x:v>Aligned</x:v>
      </x:c>
    </x:row>
    <x:row r="100" s="202" customFormat="1" ht="25.5" customHeight="1">
      <x:c r="A100" s="261" t="n">
        <x:f>IF(L100="","",COUNTIF($L$14:$L$513,"&gt;"&amp;L100)+COUNTIF($L$14:L100,L100))</x:f>
        <x:v>88</x:v>
      </x:c>
      <x:c r="B100" s="231" t="str">
        <x:f>IFERROR(LEFT(IFERROR(INDEX('Final Card Catalog'!$D$4:$D$503,MATCH($C100,'Final Card Catalog'!$A$4:$A$503,0)),"Missing ID"),FIND(" — ",IFERROR(INDEX('Final Card Catalog'!$D$4:$D$503,MATCH($C100,'Final Card Catalog'!$A$4:$A$503,0)),"Missing ID"))-1),"Missing set")</x:f>
        <x:v>Biblical People</x:v>
      </x:c>
      <x:c r="C100" s="231" t="inlineStr">
        <x:is>
          <x:t xml:space="preserve">BP-012</x:t>
        </x:is>
      </x:c>
      <x:c r="D100" s="231" t="str">
        <x:f>IFERROR(INDEX('Final Card Catalog'!$B$4:$B$503,MATCH($C100,'Final Card Catalog'!$A$4:$A$503,0)),"Missing ID")</x:f>
        <x:v>Solomon</x:v>
      </x:c>
      <x:c r="E100" s="231" t="str">
        <x:f>IFERROR(INDEX('Final Card Catalog'!$E$4:$E$503,MATCH($C100,'Final Card Catalog'!$A$4:$A$503,0)),"Missing ID")</x:f>
        <x:v>Person</x:v>
      </x:c>
      <x:c r="F100" s="261" t="n">
        <x:f>IFERROR(INDEX('Final Card Catalog'!$G$4:$G$503,MATCH($C100,'Final Card Catalog'!$A$4:$A$503,0)),"Missing ID")</x:f>
        <x:v>5</x:v>
      </x:c>
      <x:c r="G100" s="231" t="inlineStr">
        <x:is>
          <x:t xml:space="preserve">Extraordinary</x:t>
        </x:is>
      </x:c>
      <x:c r="H100" s="260" t="n">
        <x:v>8.800000000000001</x:v>
      </x:c>
      <x:c r="I100" s="260" t="n">
        <x:v>8.300000000000001</x:v>
      </x:c>
      <x:c r="J100" s="260" t="n">
        <x:v>7.3</x:v>
      </x:c>
      <x:c r="K100" s="260" t="n">
        <x:v>7.2</x:v>
      </x:c>
      <x:c r="L100" s="239" t="n">
        <x:f>IF(COUNT(H100:K100)&lt;COUNT($B$4:$B$7),"",ROUND(($B$11/$B$9)*(H100*$B$4+I100*$B$5+J100*$B$6+K100*$B$7),1))</x:f>
        <x:v>81.9</x:v>
      </x:c>
      <x:c r="M100" s="231" t="str">
        <x:f>IF(L100="","",IF(L100&gt;=$E$4,$D$4,IF(L100&gt;=$E$5,$D$5,IF(L100&gt;=$E$6,$D$6,IF(L100&gt;=$E$7,$D$7,$D$8)))))</x:f>
        <x:v>Rare</x:v>
      </x:c>
      <x:c r="N100" s="231" t="str">
        <x:f>IF(M100="","Pending scoring",G100&amp;" → "&amp;M100)</x:f>
        <x:v>Extraordinary → Rare</x:v>
      </x:c>
      <x:c r="O100" s="231" t="inlineStr">
        <x:is>
          <x:t xml:space="preserve">Medium</x:t>
        </x:is>
      </x:c>
      <x:c r="P100" s="231" t="inlineStr">
        <x:is>
          <x:t xml:space="preserve">Biblical character / group</x:t>
        </x:is>
      </x:c>
      <x:c r="Q100" s="231" t="inlineStr">
        <x:is>
          <x:t xml:space="preserve">Balanced collectible profile across significance, visual potential, and impact. Scores: significance 8.8, artwork 8.3, narrative 7.3, uniqueness 7.2; weighted impact 81.9 → Rare.</x:t>
        </x:is>
      </x:c>
      <x:c r="R100" s="214" t="str">
        <x:f>IFERROR(INDEX('Final Card Catalog'!$J$4:$J$503,MATCH($C100,'Final Card Catalog'!$A$4:$A$503,0)),"Missing ID")</x:f>
        <x:v>Rare</x:v>
      </x:c>
      <x:c r="S100" s="214" t="str">
        <x:f>IF(IFERROR(INDEX('Final Card Catalog'!$S$4:$S$503,MATCH($C100,'Final Card Catalog'!$A$4:$A$503,0)),"Missing ID")="Locked - complete","Locked - complete",IF(COUNTIF('Final Card Catalog'!$A$4:$A$503,C100)&lt;&gt;1,"ID mismatch",IF(COUNT(H100:K100)&lt;COUNT($B$4:$B$7),"Needs scoring",IF(M100=R100,"Aligned","Approved tier / legacy differs"))))</x:f>
        <x:v>Aligned</x:v>
      </x:c>
    </x:row>
    <x:row r="101" s="202" customFormat="1" ht="25.5" customHeight="1">
      <x:c r="A101" s="261" t="n">
        <x:f>IF(L101="","",COUNTIF($L$14:$L$513,"&gt;"&amp;L101)+COUNTIF($L$14:L101,L101))</x:f>
        <x:v>89</x:v>
      </x:c>
      <x:c r="B101" s="231" t="str">
        <x:f>IFERROR(LEFT(IFERROR(INDEX('Final Card Catalog'!$D$4:$D$503,MATCH($C101,'Final Card Catalog'!$A$4:$A$503,0)),"Missing ID"),FIND(" — ",IFERROR(INDEX('Final Card Catalog'!$D$4:$D$503,MATCH($C101,'Final Card Catalog'!$A$4:$A$503,0)),"Missing ID"))-1),"Missing set")</x:f>
        <x:v>Early Church History</x:v>
      </x:c>
      <x:c r="C101" s="231" t="inlineStr">
        <x:is>
          <x:t xml:space="preserve">ECH-026</x:t>
        </x:is>
      </x:c>
      <x:c r="D101" s="231" t="str">
        <x:f>IFERROR(INDEX('Final Card Catalog'!$B$4:$B$503,MATCH($C101,'Final Card Catalog'!$A$4:$A$503,0)),"Missing ID")</x:f>
        <x:v>Church of the Holy Sepulchre</x:v>
      </x:c>
      <x:c r="E101" s="231" t="str">
        <x:f>IFERROR(INDEX('Final Card Catalog'!$E$4:$E$503,MATCH($C101,'Final Card Catalog'!$A$4:$A$503,0)),"Missing ID")</x:f>
        <x:v>Place / Architecture</x:v>
      </x:c>
      <x:c r="F101" s="261" t="n">
        <x:f>IFERROR(INDEX('Final Card Catalog'!$G$4:$G$503,MATCH($C101,'Final Card Catalog'!$A$4:$A$503,0)),"Missing ID")</x:f>
        <x:v>5</x:v>
      </x:c>
      <x:c r="G101" s="231" t="inlineStr">
        <x:is>
          <x:t xml:space="preserve">Extraordinary</x:t>
        </x:is>
      </x:c>
      <x:c r="H101" s="260" t="n">
        <x:v>8.199999999999999</x:v>
      </x:c>
      <x:c r="I101" s="260" t="n">
        <x:v>8.6</x:v>
      </x:c>
      <x:c r="J101" s="260" t="n">
        <x:v>8.199999999999999</x:v>
      </x:c>
      <x:c r="K101" s="260" t="n">
        <x:v>6.8</x:v>
      </x:c>
      <x:c r="L101" s="239" t="n">
        <x:f>IF(COUNT(H101:K101)&lt;COUNT($B$4:$B$7),"",ROUND(($B$11/$B$9)*(H101*$B$4+I101*$B$5+J101*$B$6+K101*$B$7),1))</x:f>
        <x:v>81.8</x:v>
      </x:c>
      <x:c r="M101" s="231" t="str">
        <x:f>IF(L101="","",IF(L101&gt;=$E$4,$D$4,IF(L101&gt;=$E$5,$D$5,IF(L101&gt;=$E$6,$D$6,IF(L101&gt;=$E$7,$D$7,$D$8)))))</x:f>
        <x:v>Rare</x:v>
      </x:c>
      <x:c r="N101" s="231" t="str">
        <x:f>IF(M101="","Pending scoring",G101&amp;" → "&amp;M101)</x:f>
        <x:v>Extraordinary → Rare</x:v>
      </x:c>
      <x:c r="O101" s="231" t="inlineStr">
        <x:is>
          <x:t xml:space="preserve">Low</x:t>
        </x:is>
      </x:c>
      <x:c r="P101" s="231" t="inlineStr">
        <x:is>
          <x:t xml:space="preserve">Early Church historical scene</x:t>
        </x:is>
      </x:c>
      <x:c r="Q101" s="231" t="inlineStr">
        <x:is>
          <x:t xml:space="preserve">Balanced collectible profile across significance, visual potential, and impact. Scores: significance 8.2, artwork 8.6, narrative 8.2, uniqueness 6.8; weighted impact 81.8 → Rare.</x:t>
        </x:is>
      </x:c>
      <x:c r="R101" s="214" t="str">
        <x:f>IFERROR(INDEX('Final Card Catalog'!$J$4:$J$503,MATCH($C101,'Final Card Catalog'!$A$4:$A$503,0)),"Missing ID")</x:f>
        <x:v>Rare</x:v>
      </x:c>
      <x:c r="S101" s="214" t="str">
        <x:f>IF(IFERROR(INDEX('Final Card Catalog'!$S$4:$S$503,MATCH($C101,'Final Card Catalog'!$A$4:$A$503,0)),"Missing ID")="Locked - complete","Locked - complete",IF(COUNTIF('Final Card Catalog'!$A$4:$A$503,C101)&lt;&gt;1,"ID mismatch",IF(COUNT(H101:K101)&lt;COUNT($B$4:$B$7),"Needs scoring",IF(M101=R101,"Aligned","Approved tier / legacy differs"))))</x:f>
        <x:v>Aligned</x:v>
      </x:c>
    </x:row>
    <x:row r="102" s="202" customFormat="1" ht="25.5" customHeight="1">
      <x:c r="A102" s="261" t="n">
        <x:f>IF(L102="","",COUNTIF($L$14:$L$513,"&gt;"&amp;L102)+COUNTIF($L$14:L102,L102))</x:f>
        <x:v>90</x:v>
      </x:c>
      <x:c r="B102" s="231" t="str">
        <x:f>IFERROR(LEFT(IFERROR(INDEX('Final Card Catalog'!$D$4:$D$503,MATCH($C102,'Final Card Catalog'!$A$4:$A$503,0)),"Missing ID"),FIND(" — ",IFERROR(INDEX('Final Card Catalog'!$D$4:$D$503,MATCH($C102,'Final Card Catalog'!$A$4:$A$503,0)),"Missing ID"))-1),"Missing set")</x:f>
        <x:v>Biblical Events</x:v>
      </x:c>
      <x:c r="C102" s="231" t="inlineStr">
        <x:is>
          <x:t xml:space="preserve">BE-028</x:t>
        </x:is>
      </x:c>
      <x:c r="D102" s="231" t="str">
        <x:f>IFERROR(INDEX('Final Card Catalog'!$B$4:$B$503,MATCH($C102,'Final Card Catalog'!$A$4:$A$503,0)),"Missing ID")</x:f>
        <x:v>Division of the Kingdom</x:v>
      </x:c>
      <x:c r="E102" s="231" t="str">
        <x:f>IFERROR(INDEX('Final Card Catalog'!$E$4:$E$503,MATCH($C102,'Final Card Catalog'!$A$4:$A$503,0)),"Missing ID")</x:f>
        <x:v>Event</x:v>
      </x:c>
      <x:c r="F102" s="261" t="n">
        <x:f>IFERROR(INDEX('Final Card Catalog'!$G$4:$G$503,MATCH($C102,'Final Card Catalog'!$A$4:$A$503,0)),"Missing ID")</x:f>
        <x:v>5</x:v>
      </x:c>
      <x:c r="G102" s="231" t="inlineStr">
        <x:is>
          <x:t xml:space="preserve">Extraordinary</x:t>
        </x:is>
      </x:c>
      <x:c r="H102" s="260" t="n">
        <x:v>7.6</x:v>
      </x:c>
      <x:c r="I102" s="260" t="n">
        <x:v>9.5</x:v>
      </x:c>
      <x:c r="J102" s="260" t="n">
        <x:v>7.7</x:v>
      </x:c>
      <x:c r="K102" s="260" t="n">
        <x:v>7.5</x:v>
      </x:c>
      <x:c r="L102" s="239" t="n">
        <x:f>IF(COUNT(H102:K102)&lt;COUNT($B$4:$B$7),"",ROUND(($B$11/$B$9)*(H102*$B$4+I102*$B$5+J102*$B$6+K102*$B$7),1))</x:f>
        <x:v>81.8</x:v>
      </x:c>
      <x:c r="M102" s="231" t="str">
        <x:f>IF(L102="","",IF(L102&gt;=$E$4,$D$4,IF(L102&gt;=$E$5,$D$5,IF(L102&gt;=$E$6,$D$6,IF(L102&gt;=$E$7,$D$7,$D$8)))))</x:f>
        <x:v>Rare</x:v>
      </x:c>
      <x:c r="N102" s="231" t="str">
        <x:f>IF(M102="","Pending scoring",G102&amp;" → "&amp;M102)</x:f>
        <x:v>Extraordinary → Rare</x:v>
      </x:c>
      <x:c r="O102" s="231" t="inlineStr">
        <x:is>
          <x:t xml:space="preserve">Low</x:t>
        </x:is>
      </x:c>
      <x:c r="P102" s="231" t="inlineStr">
        <x:is>
          <x:t xml:space="preserve">Biblical narrative scene</x:t>
        </x:is>
      </x:c>
      <x:c r="Q102" s="231" t="inlineStr">
        <x:is>
          <x:t xml:space="preserve">Artwork-led: the visual concept is substantially stronger than the subject's global recognition. Scores: significance 7.6, artwork 9.5, narrative 7.7, uniqueness 7.5; weighted impact 81.8 → Rare.</x:t>
        </x:is>
      </x:c>
      <x:c r="R102" s="214" t="str">
        <x:f>IFERROR(INDEX('Final Card Catalog'!$J$4:$J$503,MATCH($C102,'Final Card Catalog'!$A$4:$A$503,0)),"Missing ID")</x:f>
        <x:v>Uncommon</x:v>
      </x:c>
      <x:c r="S102" s="214" t="str">
        <x:f>IF(IFERROR(INDEX('Final Card Catalog'!$S$4:$S$503,MATCH($C102,'Final Card Catalog'!$A$4:$A$503,0)),"Missing ID")="Locked - complete","Locked - complete",IF(COUNTIF('Final Card Catalog'!$A$4:$A$503,C102)&lt;&gt;1,"ID mismatch",IF(COUNT(H102:K102)&lt;COUNT($B$4:$B$7),"Needs scoring",IF(M102=R102,"Aligned","Approved tier / legacy differs"))))</x:f>
        <x:v>Approved tier / legacy differs</x:v>
      </x:c>
    </x:row>
    <x:row r="103" s="202" customFormat="1" ht="25.5" customHeight="1">
      <x:c r="A103" s="261" t="n">
        <x:f>IF(L103="","",COUNTIF($L$14:$L$513,"&gt;"&amp;L103)+COUNTIF($L$14:L103,L103))</x:f>
        <x:v>91</x:v>
      </x:c>
      <x:c r="B103" s="231" t="str">
        <x:f>IFERROR(LEFT(IFERROR(INDEX('Final Card Catalog'!$D$4:$D$503,MATCH($C103,'Final Card Catalog'!$A$4:$A$503,0)),"Missing ID"),FIND(" — ",IFERROR(INDEX('Final Card Catalog'!$D$4:$D$503,MATCH($C103,'Final Card Catalog'!$A$4:$A$503,0)),"Missing ID"))-1),"Missing set")</x:f>
        <x:v>Biblical Events</x:v>
      </x:c>
      <x:c r="C103" s="231" t="inlineStr">
        <x:is>
          <x:t xml:space="preserve">BE-111</x:t>
        </x:is>
      </x:c>
      <x:c r="D103" s="231" t="str">
        <x:f>IFERROR(INDEX('Final Card Catalog'!$B$4:$B$503,MATCH($C103,'Final Card Catalog'!$A$4:$A$503,0)),"Missing ID")</x:f>
        <x:v>Paul Arrested in Jerusalem</x:v>
      </x:c>
      <x:c r="E103" s="231" t="str">
        <x:f>IFERROR(INDEX('Final Card Catalog'!$E$4:$E$503,MATCH($C103,'Final Card Catalog'!$A$4:$A$503,0)),"Missing ID")</x:f>
        <x:v>Event</x:v>
      </x:c>
      <x:c r="F103" s="261" t="n">
        <x:f>IFERROR(INDEX('Final Card Catalog'!$G$4:$G$503,MATCH($C103,'Final Card Catalog'!$A$4:$A$503,0)),"Missing ID")</x:f>
        <x:v>4</x:v>
      </x:c>
      <x:c r="G103" s="231" t="inlineStr">
        <x:is>
          <x:t xml:space="preserve">Rare</x:t>
        </x:is>
      </x:c>
      <x:c r="H103" s="260" t="n">
        <x:v>7.8</x:v>
      </x:c>
      <x:c r="I103" s="260" t="n">
        <x:v>8.800000000000001</x:v>
      </x:c>
      <x:c r="J103" s="260" t="n">
        <x:v>8</x:v>
      </x:c>
      <x:c r="K103" s="260" t="n">
        <x:v>8.199999999999999</x:v>
      </x:c>
      <x:c r="L103" s="239" t="n">
        <x:f>IF(COUNT(H103:K103)&lt;COUNT($B$4:$B$7),"",ROUND(($B$11/$B$9)*(H103*$B$4+I103*$B$5+J103*$B$6+K103*$B$7),1))</x:f>
        <x:v>81.8</x:v>
      </x:c>
      <x:c r="M103" s="231" t="str">
        <x:f>IF(L103="","",IF(L103&gt;=$E$4,$D$4,IF(L103&gt;=$E$5,$D$5,IF(L103&gt;=$E$6,$D$6,IF(L103&gt;=$E$7,$D$7,$D$8)))))</x:f>
        <x:v>Rare</x:v>
      </x:c>
      <x:c r="N103" s="231" t="str">
        <x:f>IF(M103="","Pending scoring",G103&amp;" → "&amp;M103)</x:f>
        <x:v>Rare → Rare</x:v>
      </x:c>
      <x:c r="O103" s="231" t="inlineStr">
        <x:is>
          <x:t xml:space="preserve">Low</x:t>
        </x:is>
      </x:c>
      <x:c r="P103" s="231" t="inlineStr">
        <x:is>
          <x:t xml:space="preserve">Biblical narrative scene</x:t>
        </x:is>
      </x:c>
      <x:c r="Q103" s="231" t="inlineStr">
        <x:is>
          <x:t xml:space="preserve">Narratively strong event card with clear collectible identity. Scores: significance 7.8, artwork 8.8, narrative 8.0, uniqueness 8.2; weighted impact 81.8 → Rare.</x:t>
        </x:is>
      </x:c>
      <x:c r="R103" s="214" t="str">
        <x:f>IFERROR(INDEX('Final Card Catalog'!$J$4:$J$503,MATCH($C103,'Final Card Catalog'!$A$4:$A$503,0)),"Missing ID")</x:f>
        <x:v>Rare</x:v>
      </x:c>
      <x:c r="S103" s="214" t="str">
        <x:f>IF(IFERROR(INDEX('Final Card Catalog'!$S$4:$S$503,MATCH($C103,'Final Card Catalog'!$A$4:$A$503,0)),"Missing ID")="Locked - complete","Locked - complete",IF(COUNTIF('Final Card Catalog'!$A$4:$A$503,C103)&lt;&gt;1,"ID mismatch",IF(COUNT(H103:K103)&lt;COUNT($B$4:$B$7),"Needs scoring",IF(M103=R103,"Aligned","Approved tier / legacy differs"))))</x:f>
        <x:v>Aligned</x:v>
      </x:c>
    </x:row>
    <x:row r="104" s="202" customFormat="1" ht="25.5" customHeight="1">
      <x:c r="A104" s="261" t="n">
        <x:f>IF(L104="","",COUNTIF($L$14:$L$513,"&gt;"&amp;L104)+COUNTIF($L$14:L104,L104))</x:f>
        <x:v>92</x:v>
      </x:c>
      <x:c r="B104" s="231" t="str">
        <x:f>IFERROR(LEFT(IFERROR(INDEX('Final Card Catalog'!$D$4:$D$503,MATCH($C104,'Final Card Catalog'!$A$4:$A$503,0)),"Missing ID"),FIND(" — ",IFERROR(INDEX('Final Card Catalog'!$D$4:$D$503,MATCH($C104,'Final Card Catalog'!$A$4:$A$503,0)),"Missing ID"))-1),"Missing set")</x:f>
        <x:v>Theologians</x:v>
      </x:c>
      <x:c r="C104" s="231" t="inlineStr">
        <x:is>
          <x:t xml:space="preserve">TH-007</x:t>
        </x:is>
      </x:c>
      <x:c r="D104" s="231" t="str">
        <x:f>IFERROR(INDEX('Final Card Catalog'!$B$4:$B$503,MATCH($C104,'Final Card Catalog'!$A$4:$A$503,0)),"Missing ID")</x:f>
        <x:v>Augustine of Hippo</x:v>
      </x:c>
      <x:c r="E104" s="231" t="str">
        <x:f>IFERROR(INDEX('Final Card Catalog'!$E$4:$E$503,MATCH($C104,'Final Card Catalog'!$A$4:$A$503,0)),"Missing ID")</x:f>
        <x:v>Church Father / Theologian</x:v>
      </x:c>
      <x:c r="F104" s="261" t="n">
        <x:f>IFERROR(INDEX('Final Card Catalog'!$G$4:$G$503,MATCH($C104,'Final Card Catalog'!$A$4:$A$503,0)),"Missing ID")</x:f>
        <x:v>5</x:v>
      </x:c>
      <x:c r="G104" s="231" t="inlineStr">
        <x:is>
          <x:t xml:space="preserve">Legendary</x:t>
        </x:is>
      </x:c>
      <x:c r="H104" s="260" t="n">
        <x:v>9.4</x:v>
      </x:c>
      <x:c r="I104" s="260" t="n">
        <x:v>8.199999999999999</x:v>
      </x:c>
      <x:c r="J104" s="260" t="n">
        <x:v>6.5</x:v>
      </x:c>
      <x:c r="K104" s="260" t="n">
        <x:v>6.5</x:v>
      </x:c>
      <x:c r="L104" s="239" t="n">
        <x:f>IF(COUNT(H104:K104)&lt;COUNT($B$4:$B$7),"",ROUND(($B$11/$B$9)*(H104*$B$4+I104*$B$5+J104*$B$6+K104*$B$7),1))</x:f>
        <x:v>81.7</x:v>
      </x:c>
      <x:c r="M104" s="231" t="str">
        <x:f>IF(L104="","",IF(L104&gt;=$E$4,$D$4,IF(L104&gt;=$E$5,$D$5,IF(L104&gt;=$E$6,$D$6,IF(L104&gt;=$E$7,$D$7,$D$8)))))</x:f>
        <x:v>Rare</x:v>
      </x:c>
      <x:c r="N104" s="231" t="str">
        <x:f>IF(M104="","Pending scoring",G104&amp;" → "&amp;M104)</x:f>
        <x:v>Legendary → Rare</x:v>
      </x:c>
      <x:c r="O104" s="231" t="inlineStr">
        <x:is>
          <x:t xml:space="preserve">Medium</x:t>
        </x:is>
      </x:c>
      <x:c r="P104" s="231" t="inlineStr">
        <x:is>
          <x:t xml:space="preserve">Theologian portrait / group</x:t>
        </x:is>
      </x:c>
      <x:c r="Q104" s="231" t="inlineStr">
        <x:is>
          <x:t xml:space="preserve">Balanced collectible profile across significance, visual potential, and impact. Scores: significance 9.4, artwork 8.2, narrative 6.5, uniqueness 6.5; weighted impact 81.7 → Rare.</x:t>
        </x:is>
      </x:c>
      <x:c r="R104" s="214" t="str">
        <x:f>IFERROR(INDEX('Final Card Catalog'!$J$4:$J$503,MATCH($C104,'Final Card Catalog'!$A$4:$A$503,0)),"Missing ID")</x:f>
        <x:v>Rare</x:v>
      </x:c>
      <x:c r="S104" s="214" t="str">
        <x:f>IF(IFERROR(INDEX('Final Card Catalog'!$S$4:$S$503,MATCH($C104,'Final Card Catalog'!$A$4:$A$503,0)),"Missing ID")="Locked - complete","Locked - complete",IF(COUNTIF('Final Card Catalog'!$A$4:$A$503,C104)&lt;&gt;1,"ID mismatch",IF(COUNT(H104:K104)&lt;COUNT($B$4:$B$7),"Needs scoring",IF(M104=R104,"Aligned","Approved tier / legacy differs"))))</x:f>
        <x:v>Aligned</x:v>
      </x:c>
    </x:row>
    <x:row r="105" s="202" customFormat="1" ht="25.5" customHeight="1">
      <x:c r="A105" s="261" t="n">
        <x:f>IF(L105="","",COUNTIF($L$14:$L$513,"&gt;"&amp;L105)+COUNTIF($L$14:L105,L105))</x:f>
        <x:v>93</x:v>
      </x:c>
      <x:c r="B105" s="231" t="str">
        <x:f>IFERROR(LEFT(IFERROR(INDEX('Final Card Catalog'!$D$4:$D$503,MATCH($C105,'Final Card Catalog'!$A$4:$A$503,0)),"Missing ID"),FIND(" — ",IFERROR(INDEX('Final Card Catalog'!$D$4:$D$503,MATCH($C105,'Final Card Catalog'!$A$4:$A$503,0)),"Missing ID"))-1),"Missing set")</x:f>
        <x:v>Biblical Events</x:v>
      </x:c>
      <x:c r="C105" s="231" t="inlineStr">
        <x:is>
          <x:t xml:space="preserve">BE-098</x:t>
        </x:is>
      </x:c>
      <x:c r="D105" s="231" t="str">
        <x:f>IFERROR(INDEX('Final Card Catalog'!$B$4:$B$503,MATCH($C105,'Final Card Catalog'!$A$4:$A$503,0)),"Missing ID")</x:f>
        <x:v>Dagon Falls Before the Ark</x:v>
      </x:c>
      <x:c r="E105" s="231" t="str">
        <x:f>IFERROR(INDEX('Final Card Catalog'!$E$4:$E$503,MATCH($C105,'Final Card Catalog'!$A$4:$A$503,0)),"Missing ID")</x:f>
        <x:v>Event</x:v>
      </x:c>
      <x:c r="F105" s="261" t="n">
        <x:f>IFERROR(INDEX('Final Card Catalog'!$G$4:$G$503,MATCH($C105,'Final Card Catalog'!$A$4:$A$503,0)),"Missing ID")</x:f>
        <x:v>4</x:v>
      </x:c>
      <x:c r="G105" s="231" t="inlineStr">
        <x:is>
          <x:t xml:space="preserve">Rare</x:t>
        </x:is>
      </x:c>
      <x:c r="H105" s="260" t="n">
        <x:v>7.4</x:v>
      </x:c>
      <x:c r="I105" s="260" t="n">
        <x:v>9.199999999999999</x:v>
      </x:c>
      <x:c r="J105" s="260" t="n">
        <x:v>7.9</x:v>
      </x:c>
      <x:c r="K105" s="260" t="n">
        <x:v>8.6</x:v>
      </x:c>
      <x:c r="L105" s="239" t="n">
        <x:f>IF(COUNT(H105:K105)&lt;COUNT($B$4:$B$7),"",ROUND(($B$11/$B$9)*(H105*$B$4+I105*$B$5+J105*$B$6+K105*$B$7),1))</x:f>
        <x:v>81.6</x:v>
      </x:c>
      <x:c r="M105" s="231" t="str">
        <x:f>IF(L105="","",IF(L105&gt;=$E$4,$D$4,IF(L105&gt;=$E$5,$D$5,IF(L105&gt;=$E$6,$D$6,IF(L105&gt;=$E$7,$D$7,$D$8)))))</x:f>
        <x:v>Rare</x:v>
      </x:c>
      <x:c r="N105" s="231" t="str">
        <x:f>IF(M105="","Pending scoring",G105&amp;" → "&amp;M105)</x:f>
        <x:v>Rare → Rare</x:v>
      </x:c>
      <x:c r="O105" s="231" t="inlineStr">
        <x:is>
          <x:t xml:space="preserve">Low</x:t>
        </x:is>
      </x:c>
      <x:c r="P105" s="231" t="inlineStr">
        <x:is>
          <x:t xml:space="preserve">Biblical narrative scene</x:t>
        </x:is>
      </x:c>
      <x:c r="Q105" s="231" t="inlineStr">
        <x:is>
          <x:t xml:space="preserve">Artwork-led card with a highly distinctive visual concept. Scores: significance 7.4, artwork 9.2, narrative 7.9, uniqueness 8.6; weighted impact 81.6 → Rare.</x:t>
        </x:is>
      </x:c>
      <x:c r="R105" s="214" t="str">
        <x:f>IFERROR(INDEX('Final Card Catalog'!$J$4:$J$503,MATCH($C105,'Final Card Catalog'!$A$4:$A$503,0)),"Missing ID")</x:f>
        <x:v>Rare</x:v>
      </x:c>
      <x:c r="S105" s="214" t="str">
        <x:f>IF(IFERROR(INDEX('Final Card Catalog'!$S$4:$S$503,MATCH($C105,'Final Card Catalog'!$A$4:$A$503,0)),"Missing ID")="Locked - complete","Locked - complete",IF(COUNTIF('Final Card Catalog'!$A$4:$A$503,C105)&lt;&gt;1,"ID mismatch",IF(COUNT(H105:K105)&lt;COUNT($B$4:$B$7),"Needs scoring",IF(M105=R105,"Aligned","Approved tier / legacy differs"))))</x:f>
        <x:v>Aligned</x:v>
      </x:c>
    </x:row>
    <x:row r="106" s="202" customFormat="1" ht="25.5" customHeight="1">
      <x:c r="A106" s="261" t="n">
        <x:f>IF(L106="","",COUNTIF($L$14:$L$513,"&gt;"&amp;L106)+COUNTIF($L$14:L106,L106))</x:f>
        <x:v>94</x:v>
      </x:c>
      <x:c r="B106" s="231" t="str">
        <x:f>IFERROR(LEFT(IFERROR(INDEX('Final Card Catalog'!$D$4:$D$503,MATCH($C106,'Final Card Catalog'!$A$4:$A$503,0)),"Missing ID"),FIND(" — ",IFERROR(INDEX('Final Card Catalog'!$D$4:$D$503,MATCH($C106,'Final Card Catalog'!$A$4:$A$503,0)),"Missing ID"))-1),"Missing set")</x:f>
        <x:v>Biblical Events</x:v>
      </x:c>
      <x:c r="C106" s="231" t="inlineStr">
        <x:is>
          <x:t xml:space="preserve">BE-100</x:t>
        </x:is>
      </x:c>
      <x:c r="D106" s="231" t="str">
        <x:f>IFERROR(INDEX('Final Card Catalog'!$B$4:$B$503,MATCH($C106,'Final Card Catalog'!$A$4:$A$503,0)),"Missing ID")</x:f>
        <x:v>Deborah and Barak Defeat Sisera</x:v>
      </x:c>
      <x:c r="E106" s="231" t="str">
        <x:f>IFERROR(INDEX('Final Card Catalog'!$E$4:$E$503,MATCH($C106,'Final Card Catalog'!$A$4:$A$503,0)),"Missing ID")</x:f>
        <x:v>Event</x:v>
      </x:c>
      <x:c r="F106" s="261" t="n">
        <x:f>IFERROR(INDEX('Final Card Catalog'!$G$4:$G$503,MATCH($C106,'Final Card Catalog'!$A$4:$A$503,0)),"Missing ID")</x:f>
        <x:v>4</x:v>
      </x:c>
      <x:c r="G106" s="231" t="inlineStr">
        <x:is>
          <x:t xml:space="preserve">Rare</x:t>
        </x:is>
      </x:c>
      <x:c r="H106" s="260" t="n">
        <x:v>7.8</x:v>
      </x:c>
      <x:c r="I106" s="260" t="n">
        <x:v>8.800000000000001</x:v>
      </x:c>
      <x:c r="J106" s="260" t="n">
        <x:v>7.9</x:v>
      </x:c>
      <x:c r="K106" s="260" t="n">
        <x:v>8.199999999999999</x:v>
      </x:c>
      <x:c r="L106" s="239" t="n">
        <x:f>IF(COUNT(H106:K106)&lt;COUNT($B$4:$B$7),"",ROUND(($B$11/$B$9)*(H106*$B$4+I106*$B$5+J106*$B$6+K106*$B$7),1))</x:f>
        <x:v>81.6</x:v>
      </x:c>
      <x:c r="M106" s="231" t="str">
        <x:f>IF(L106="","",IF(L106&gt;=$E$4,$D$4,IF(L106&gt;=$E$5,$D$5,IF(L106&gt;=$E$6,$D$6,IF(L106&gt;=$E$7,$D$7,$D$8)))))</x:f>
        <x:v>Rare</x:v>
      </x:c>
      <x:c r="N106" s="231" t="str">
        <x:f>IF(M106="","Pending scoring",G106&amp;" → "&amp;M106)</x:f>
        <x:v>Rare → Rare</x:v>
      </x:c>
      <x:c r="O106" s="231" t="inlineStr">
        <x:is>
          <x:t xml:space="preserve">Low</x:t>
        </x:is>
      </x:c>
      <x:c r="P106" s="231" t="inlineStr">
        <x:is>
          <x:t xml:space="preserve">Biblical narrative scene</x:t>
        </x:is>
      </x:c>
      <x:c r="Q106" s="231" t="inlineStr">
        <x:is>
          <x:t xml:space="preserve">Strong event card with balanced significance, visual appeal, and narrative impact. Scores: significance 7.8, artwork 8.8, narrative 7.9, uniqueness 8.2; weighted impact 81.6 → Rare.</x:t>
        </x:is>
      </x:c>
      <x:c r="R106" s="214" t="str">
        <x:f>IFERROR(INDEX('Final Card Catalog'!$J$4:$J$503,MATCH($C106,'Final Card Catalog'!$A$4:$A$503,0)),"Missing ID")</x:f>
        <x:v>Rare</x:v>
      </x:c>
      <x:c r="S106" s="214" t="str">
        <x:f>IF(IFERROR(INDEX('Final Card Catalog'!$S$4:$S$503,MATCH($C106,'Final Card Catalog'!$A$4:$A$503,0)),"Missing ID")="Locked - complete","Locked - complete",IF(COUNTIF('Final Card Catalog'!$A$4:$A$503,C106)&lt;&gt;1,"ID mismatch",IF(COUNT(H106:K106)&lt;COUNT($B$4:$B$7),"Needs scoring",IF(M106=R106,"Aligned","Approved tier / legacy differs"))))</x:f>
        <x:v>Aligned</x:v>
      </x:c>
    </x:row>
    <x:row r="107" s="202" customFormat="1" ht="25.5" customHeight="1">
      <x:c r="A107" s="261" t="n">
        <x:f>IF(L107="","",COUNTIF($L$14:$L$513,"&gt;"&amp;L107)+COUNTIF($L$14:L107,L107))</x:f>
        <x:v>95</x:v>
      </x:c>
      <x:c r="B107" s="231" t="str">
        <x:f>IFERROR(LEFT(IFERROR(INDEX('Final Card Catalog'!$D$4:$D$503,MATCH($C107,'Final Card Catalog'!$A$4:$A$503,0)),"Missing ID"),FIND(" — ",IFERROR(INDEX('Final Card Catalog'!$D$4:$D$503,MATCH($C107,'Final Card Catalog'!$A$4:$A$503,0)),"Missing ID"))-1),"Missing set")</x:f>
        <x:v>Biblical Events</x:v>
      </x:c>
      <x:c r="C107" s="231" t="inlineStr">
        <x:is>
          <x:t xml:space="preserve">BE-048</x:t>
        </x:is>
      </x:c>
      <x:c r="D107" s="231" t="str">
        <x:f>IFERROR(INDEX('Final Card Catalog'!$B$4:$B$503,MATCH($C107,'Final Card Catalog'!$A$4:$A$503,0)),"Missing ID")</x:f>
        <x:v>Jesus Calms the Storm</x:v>
      </x:c>
      <x:c r="E107" s="231" t="str">
        <x:f>IFERROR(INDEX('Final Card Catalog'!$E$4:$E$503,MATCH($C107,'Final Card Catalog'!$A$4:$A$503,0)),"Missing ID")</x:f>
        <x:v>Event</x:v>
      </x:c>
      <x:c r="F107" s="261" t="n">
        <x:f>IFERROR(INDEX('Final Card Catalog'!$G$4:$G$503,MATCH($C107,'Final Card Catalog'!$A$4:$A$503,0)),"Missing ID")</x:f>
        <x:v>5</x:v>
      </x:c>
      <x:c r="G107" s="231" t="inlineStr">
        <x:is>
          <x:t xml:space="preserve">Extraordinary</x:t>
        </x:is>
      </x:c>
      <x:c r="H107" s="260" t="n">
        <x:v>7.6</x:v>
      </x:c>
      <x:c r="I107" s="260" t="n">
        <x:v>9.5</x:v>
      </x:c>
      <x:c r="J107" s="260" t="n">
        <x:v>7.6</x:v>
      </x:c>
      <x:c r="K107" s="260" t="n">
        <x:v>7.5</x:v>
      </x:c>
      <x:c r="L107" s="239" t="n">
        <x:f>IF(COUNT(H107:K107)&lt;COUNT($B$4:$B$7),"",ROUND(($B$11/$B$9)*(H107*$B$4+I107*$B$5+J107*$B$6+K107*$B$7),1))</x:f>
        <x:v>81.6</x:v>
      </x:c>
      <x:c r="M107" s="231" t="str">
        <x:f>IF(L107="","",IF(L107&gt;=$E$4,$D$4,IF(L107&gt;=$E$5,$D$5,IF(L107&gt;=$E$6,$D$6,IF(L107&gt;=$E$7,$D$7,$D$8)))))</x:f>
        <x:v>Rare</x:v>
      </x:c>
      <x:c r="N107" s="231" t="str">
        <x:f>IF(M107="","Pending scoring",G107&amp;" → "&amp;M107)</x:f>
        <x:v>Extraordinary → Rare</x:v>
      </x:c>
      <x:c r="O107" s="231" t="inlineStr">
        <x:is>
          <x:t xml:space="preserve">Low</x:t>
        </x:is>
      </x:c>
      <x:c r="P107" s="231" t="inlineStr">
        <x:is>
          <x:t xml:space="preserve">Biblical narrative scene</x:t>
        </x:is>
      </x:c>
      <x:c r="Q107" s="231" t="inlineStr">
        <x:is>
          <x:t xml:space="preserve">Artwork-led: the visual concept is substantially stronger than the subject's global recognition. Scores: significance 7.6, artwork 9.5, narrative 7.6, uniqueness 7.5; weighted impact 81.6 → Rare.</x:t>
        </x:is>
      </x:c>
      <x:c r="R107" s="214" t="str">
        <x:f>IFERROR(INDEX('Final Card Catalog'!$J$4:$J$503,MATCH($C107,'Final Card Catalog'!$A$4:$A$503,0)),"Missing ID")</x:f>
        <x:v>Rare</x:v>
      </x:c>
      <x:c r="S107" s="214" t="str">
        <x:f>IF(IFERROR(INDEX('Final Card Catalog'!$S$4:$S$503,MATCH($C107,'Final Card Catalog'!$A$4:$A$503,0)),"Missing ID")="Locked - complete","Locked - complete",IF(COUNTIF('Final Card Catalog'!$A$4:$A$503,C107)&lt;&gt;1,"ID mismatch",IF(COUNT(H107:K107)&lt;COUNT($B$4:$B$7),"Needs scoring",IF(M107=R107,"Aligned","Approved tier / legacy differs"))))</x:f>
        <x:v>Aligned</x:v>
      </x:c>
    </x:row>
    <x:row r="108" s="202" customFormat="1" ht="25.5" customHeight="1">
      <x:c r="A108" s="261" t="n">
        <x:f>IF(L108="","",COUNTIF($L$14:$L$513,"&gt;"&amp;L108)+COUNTIF($L$14:L108,L108))</x:f>
        <x:v>96</x:v>
      </x:c>
      <x:c r="B108" s="231" t="str">
        <x:f>IFERROR(LEFT(IFERROR(INDEX('Final Card Catalog'!$D$4:$D$503,MATCH($C108,'Final Card Catalog'!$A$4:$A$503,0)),"Missing ID"),FIND(" — ",IFERROR(INDEX('Final Card Catalog'!$D$4:$D$503,MATCH($C108,'Final Card Catalog'!$A$4:$A$503,0)),"Missing ID"))-1),"Missing set")</x:f>
        <x:v>Biblical Events</x:v>
      </x:c>
      <x:c r="C108" s="231" t="inlineStr">
        <x:is>
          <x:t xml:space="preserve">BE-102</x:t>
        </x:is>
      </x:c>
      <x:c r="D108" s="231" t="str">
        <x:f>IFERROR(INDEX('Final Card Catalog'!$B$4:$B$503,MATCH($C108,'Final Card Catalog'!$A$4:$A$503,0)),"Missing ID")</x:f>
        <x:v>Anointing at Bethany</x:v>
      </x:c>
      <x:c r="E108" s="231" t="str">
        <x:f>IFERROR(INDEX('Final Card Catalog'!$E$4:$E$503,MATCH($C108,'Final Card Catalog'!$A$4:$A$503,0)),"Missing ID")</x:f>
        <x:v>Event</x:v>
      </x:c>
      <x:c r="F108" s="261" t="n">
        <x:f>IFERROR(INDEX('Final Card Catalog'!$G$4:$G$503,MATCH($C108,'Final Card Catalog'!$A$4:$A$503,0)),"Missing ID")</x:f>
        <x:v>4</x:v>
      </x:c>
      <x:c r="G108" s="231" t="inlineStr">
        <x:is>
          <x:t xml:space="preserve">Rare</x:t>
        </x:is>
      </x:c>
      <x:c r="H108" s="260" t="n">
        <x:v>8.1</x:v>
      </x:c>
      <x:c r="I108" s="260" t="n">
        <x:v>8.5</x:v>
      </x:c>
      <x:c r="J108" s="260" t="n">
        <x:v>7.9</x:v>
      </x:c>
      <x:c r="K108" s="260" t="n">
        <x:v>7.8</x:v>
      </x:c>
      <x:c r="L108" s="239" t="n">
        <x:f>IF(COUNT(H108:K108)&lt;COUNT($B$4:$B$7),"",ROUND(($B$11/$B$9)*(H108*$B$4+I108*$B$5+J108*$B$6+K108*$B$7),1))</x:f>
        <x:v>81.5</x:v>
      </x:c>
      <x:c r="M108" s="231" t="str">
        <x:f>IF(L108="","",IF(L108&gt;=$E$4,$D$4,IF(L108&gt;=$E$5,$D$5,IF(L108&gt;=$E$6,$D$6,IF(L108&gt;=$E$7,$D$7,$D$8)))))</x:f>
        <x:v>Rare</x:v>
      </x:c>
      <x:c r="N108" s="231" t="str">
        <x:f>IF(M108="","Pending scoring",G108&amp;" → "&amp;M108)</x:f>
        <x:v>Rare → Rare</x:v>
      </x:c>
      <x:c r="O108" s="231" t="inlineStr">
        <x:is>
          <x:t xml:space="preserve">Low</x:t>
        </x:is>
      </x:c>
      <x:c r="P108" s="231" t="inlineStr">
        <x:is>
          <x:t xml:space="preserve">Biblical narrative scene</x:t>
        </x:is>
      </x:c>
      <x:c r="Q108" s="231" t="inlineStr">
        <x:is>
          <x:t xml:space="preserve">Strong event card with balanced significance, visual appeal, and narrative impact. Scores: significance 8.1, artwork 8.5, narrative 7.9, uniqueness 7.8; weighted impact 81.5 → Rare.</x:t>
        </x:is>
      </x:c>
      <x:c r="R108" s="214" t="str">
        <x:f>IFERROR(INDEX('Final Card Catalog'!$J$4:$J$503,MATCH($C108,'Final Card Catalog'!$A$4:$A$503,0)),"Missing ID")</x:f>
        <x:v>Rare</x:v>
      </x:c>
      <x:c r="S108" s="214" t="str">
        <x:f>IF(IFERROR(INDEX('Final Card Catalog'!$S$4:$S$503,MATCH($C108,'Final Card Catalog'!$A$4:$A$503,0)),"Missing ID")="Locked - complete","Locked - complete",IF(COUNTIF('Final Card Catalog'!$A$4:$A$503,C108)&lt;&gt;1,"ID mismatch",IF(COUNT(H108:K108)&lt;COUNT($B$4:$B$7),"Needs scoring",IF(M108=R108,"Aligned","Approved tier / legacy differs"))))</x:f>
        <x:v>Aligned</x:v>
      </x:c>
    </x:row>
    <x:row r="109" s="202" customFormat="1" ht="25.5" customHeight="1">
      <x:c r="A109" s="261" t="n">
        <x:f>IF(L109="","",COUNTIF($L$14:$L$513,"&gt;"&amp;L109)+COUNTIF($L$14:L109,L109))</x:f>
        <x:v>97</x:v>
      </x:c>
      <x:c r="B109" s="231" t="str">
        <x:f>IFERROR(LEFT(IFERROR(INDEX('Final Card Catalog'!$D$4:$D$503,MATCH($C109,'Final Card Catalog'!$A$4:$A$503,0)),"Missing ID"),FIND(" — ",IFERROR(INDEX('Final Card Catalog'!$D$4:$D$503,MATCH($C109,'Final Card Catalog'!$A$4:$A$503,0)),"Missing ID"))-1),"Missing set")</x:f>
        <x:v>Biblical Places</x:v>
      </x:c>
      <x:c r="C109" s="231" t="inlineStr">
        <x:is>
          <x:t xml:space="preserve">BPL-036</x:t>
        </x:is>
      </x:c>
      <x:c r="D109" s="231" t="str">
        <x:f>IFERROR(INDEX('Final Card Catalog'!$B$4:$B$503,MATCH($C109,'Final Card Catalog'!$A$4:$A$503,0)),"Missing ID")</x:f>
        <x:v>Jerusalem</x:v>
      </x:c>
      <x:c r="E109" s="231" t="str">
        <x:f>IFERROR(INDEX('Final Card Catalog'!$E$4:$E$503,MATCH($C109,'Final Card Catalog'!$A$4:$A$503,0)),"Missing ID")</x:f>
        <x:v>Place</x:v>
      </x:c>
      <x:c r="F109" s="261" t="n">
        <x:f>IFERROR(INDEX('Final Card Catalog'!$G$4:$G$503,MATCH($C109,'Final Card Catalog'!$A$4:$A$503,0)),"Missing ID")</x:f>
        <x:v>5</x:v>
      </x:c>
      <x:c r="G109" s="231" t="inlineStr">
        <x:is>
          <x:t xml:space="preserve">Rare</x:t>
        </x:is>
      </x:c>
      <x:c r="H109" s="260" t="n">
        <x:v>10</x:v>
      </x:c>
      <x:c r="I109" s="260" t="n">
        <x:v>8.5</x:v>
      </x:c>
      <x:c r="J109" s="260" t="n">
        <x:v>4.8</x:v>
      </x:c>
      <x:c r="K109" s="260" t="n">
        <x:v>6.3</x:v>
      </x:c>
      <x:c r="L109" s="239" t="n">
        <x:f>IF(COUNT(H109:K109)&lt;COUNT($B$4:$B$7),"",ROUND(($B$11/$B$9)*(H109*$B$4+I109*$B$5+J109*$B$6+K109*$B$7),1))</x:f>
        <x:v>81.4</x:v>
      </x:c>
      <x:c r="M109" s="231" t="str">
        <x:f>IF(L109="","",IF(L109&gt;=$E$4,$D$4,IF(L109&gt;=$E$5,$D$5,IF(L109&gt;=$E$6,$D$6,IF(L109&gt;=$E$7,$D$7,$D$8)))))</x:f>
        <x:v>Rare</x:v>
      </x:c>
      <x:c r="N109" s="231" t="str">
        <x:f>IF(M109="","Pending scoring",G109&amp;" → "&amp;M109)</x:f>
        <x:v>Rare → Rare</x:v>
      </x:c>
      <x:c r="O109" s="231" t="inlineStr">
        <x:is>
          <x:t xml:space="preserve">Medium</x:t>
        </x:is>
      </x:c>
      <x:c r="P109" s="231" t="inlineStr">
        <x:is>
          <x:t xml:space="preserve">Biblical landscape / architecture</x:t>
        </x:is>
      </x:c>
      <x:c r="Q109" s="231" t="inlineStr">
        <x:is>
          <x:t xml:space="preserve">Significance-led: the subject is highly important even though the standalone art concept is more constrained. Scores: significance 10.0, artwork 8.5, narrative 4.8, uniqueness 6.3; weighted impact 81.4 → Rare.</x:t>
        </x:is>
      </x:c>
      <x:c r="R109" s="214" t="str">
        <x:f>IFERROR(INDEX('Final Card Catalog'!$J$4:$J$503,MATCH($C109,'Final Card Catalog'!$A$4:$A$503,0)),"Missing ID")</x:f>
        <x:v>Rare</x:v>
      </x:c>
      <x:c r="S109" s="214" t="str">
        <x:f>IF(IFERROR(INDEX('Final Card Catalog'!$S$4:$S$503,MATCH($C109,'Final Card Catalog'!$A$4:$A$503,0)),"Missing ID")="Locked - complete","Locked - complete",IF(COUNTIF('Final Card Catalog'!$A$4:$A$503,C109)&lt;&gt;1,"ID mismatch",IF(COUNT(H109:K109)&lt;COUNT($B$4:$B$7),"Needs scoring",IF(M109=R109,"Aligned","Approved tier / legacy differs"))))</x:f>
        <x:v>Aligned</x:v>
      </x:c>
    </x:row>
    <x:row r="110" s="202" customFormat="1" ht="25.5" customHeight="1">
      <x:c r="A110" s="261" t="n">
        <x:f>IF(L110="","",COUNTIF($L$14:$L$513,"&gt;"&amp;L110)+COUNTIF($L$14:L110,L110))</x:f>
        <x:v>98</x:v>
      </x:c>
      <x:c r="B110" s="231" t="str">
        <x:f>IFERROR(LEFT(IFERROR(INDEX('Final Card Catalog'!$D$4:$D$503,MATCH($C110,'Final Card Catalog'!$A$4:$A$503,0)),"Missing ID"),FIND(" — ",IFERROR(INDEX('Final Card Catalog'!$D$4:$D$503,MATCH($C110,'Final Card Catalog'!$A$4:$A$503,0)),"Missing ID"))-1),"Missing set")</x:f>
        <x:v>Biblical Events</x:v>
      </x:c>
      <x:c r="C110" s="231" t="inlineStr">
        <x:is>
          <x:t xml:space="preserve">BE-017</x:t>
        </x:is>
      </x:c>
      <x:c r="D110" s="231" t="str">
        <x:f>IFERROR(INDEX('Final Card Catalog'!$B$4:$B$503,MATCH($C110,'Final Card Catalog'!$A$4:$A$503,0)),"Missing ID")</x:f>
        <x:v>The Tabernacle Is Raised</x:v>
      </x:c>
      <x:c r="E110" s="231" t="str">
        <x:f>IFERROR(INDEX('Final Card Catalog'!$E$4:$E$503,MATCH($C110,'Final Card Catalog'!$A$4:$A$503,0)),"Missing ID")</x:f>
        <x:v>Event</x:v>
      </x:c>
      <x:c r="F110" s="261" t="n">
        <x:f>IFERROR(INDEX('Final Card Catalog'!$G$4:$G$503,MATCH($C110,'Final Card Catalog'!$A$4:$A$503,0)),"Missing ID")</x:f>
        <x:v>5</x:v>
      </x:c>
      <x:c r="G110" s="231" t="inlineStr">
        <x:is>
          <x:t xml:space="preserve">Extraordinary</x:t>
        </x:is>
      </x:c>
      <x:c r="H110" s="260" t="n">
        <x:v>7.6</x:v>
      </x:c>
      <x:c r="I110" s="260" t="n">
        <x:v>9.1</x:v>
      </x:c>
      <x:c r="J110" s="260" t="n">
        <x:v>8.1</x:v>
      </x:c>
      <x:c r="K110" s="260" t="n">
        <x:v>7.5</x:v>
      </x:c>
      <x:c r="L110" s="239" t="n">
        <x:f>IF(COUNT(H110:K110)&lt;COUNT($B$4:$B$7),"",ROUND(($B$11/$B$9)*(H110*$B$4+I110*$B$5+J110*$B$6+K110*$B$7),1))</x:f>
        <x:v>81.4</x:v>
      </x:c>
      <x:c r="M110" s="231" t="str">
        <x:f>IF(L110="","",IF(L110&gt;=$E$4,$D$4,IF(L110&gt;=$E$5,$D$5,IF(L110&gt;=$E$6,$D$6,IF(L110&gt;=$E$7,$D$7,$D$8)))))</x:f>
        <x:v>Rare</x:v>
      </x:c>
      <x:c r="N110" s="231" t="str">
        <x:f>IF(M110="","Pending scoring",G110&amp;" → "&amp;M110)</x:f>
        <x:v>Extraordinary → Rare</x:v>
      </x:c>
      <x:c r="O110" s="231" t="inlineStr">
        <x:is>
          <x:t xml:space="preserve">Low</x:t>
        </x:is>
      </x:c>
      <x:c r="P110" s="231" t="inlineStr">
        <x:is>
          <x:t xml:space="preserve">Biblical narrative scene</x:t>
        </x:is>
      </x:c>
      <x:c r="Q110" s="231" t="inlineStr">
        <x:is>
          <x:t xml:space="preserve">Artwork-led: the visual concept is substantially stronger than the subject's global recognition. Scores: significance 7.6, artwork 9.1, narrative 8.1, uniqueness 7.5; weighted impact 81.4 → Rare.</x:t>
        </x:is>
      </x:c>
      <x:c r="R110" s="214" t="str">
        <x:f>IFERROR(INDEX('Final Card Catalog'!$J$4:$J$503,MATCH($C110,'Final Card Catalog'!$A$4:$A$503,0)),"Missing ID")</x:f>
        <x:v>Rare</x:v>
      </x:c>
      <x:c r="S110" s="214" t="str">
        <x:f>IF(IFERROR(INDEX('Final Card Catalog'!$S$4:$S$503,MATCH($C110,'Final Card Catalog'!$A$4:$A$503,0)),"Missing ID")="Locked - complete","Locked - complete",IF(COUNTIF('Final Card Catalog'!$A$4:$A$503,C110)&lt;&gt;1,"ID mismatch",IF(COUNT(H110:K110)&lt;COUNT($B$4:$B$7),"Needs scoring",IF(M110=R110,"Aligned","Approved tier / legacy differs"))))</x:f>
        <x:v>Aligned</x:v>
      </x:c>
    </x:row>
    <x:row r="111" s="202" customFormat="1" ht="25.5" customHeight="1">
      <x:c r="A111" s="261" t="n">
        <x:f>IF(L111="","",COUNTIF($L$14:$L$513,"&gt;"&amp;L111)+COUNTIF($L$14:L111,L111))</x:f>
        <x:v>99</x:v>
      </x:c>
      <x:c r="B111" s="231" t="str">
        <x:f>IFERROR(LEFT(IFERROR(INDEX('Final Card Catalog'!$D$4:$D$503,MATCH($C111,'Final Card Catalog'!$A$4:$A$503,0)),"Missing ID"),FIND(" — ",IFERROR(INDEX('Final Card Catalog'!$D$4:$D$503,MATCH($C111,'Final Card Catalog'!$A$4:$A$503,0)),"Missing ID"))-1),"Missing set")</x:f>
        <x:v>Biblical Events</x:v>
      </x:c>
      <x:c r="C111" s="231" t="inlineStr">
        <x:is>
          <x:t xml:space="preserve">BE-114</x:t>
        </x:is>
      </x:c>
      <x:c r="D111" s="231" t="str">
        <x:f>IFERROR(INDEX('Final Card Catalog'!$B$4:$B$503,MATCH($C111,'Final Card Catalog'!$A$4:$A$503,0)),"Missing ID")</x:f>
        <x:v>Naaman Healed of Leprosy</x:v>
      </x:c>
      <x:c r="E111" s="231" t="str">
        <x:f>IFERROR(INDEX('Final Card Catalog'!$E$4:$E$503,MATCH($C111,'Final Card Catalog'!$A$4:$A$503,0)),"Missing ID")</x:f>
        <x:v>Event</x:v>
      </x:c>
      <x:c r="F111" s="261" t="n">
        <x:f>IFERROR(INDEX('Final Card Catalog'!$G$4:$G$503,MATCH($C111,'Final Card Catalog'!$A$4:$A$503,0)),"Missing ID")</x:f>
        <x:v>4</x:v>
      </x:c>
      <x:c r="G111" s="231" t="inlineStr">
        <x:is>
          <x:t xml:space="preserve">Rare</x:t>
        </x:is>
      </x:c>
      <x:c r="H111" s="260" t="n">
        <x:v>7.8</x:v>
      </x:c>
      <x:c r="I111" s="260" t="n">
        <x:v>8.699999999999999</x:v>
      </x:c>
      <x:c r="J111" s="260" t="n">
        <x:v>7.9</x:v>
      </x:c>
      <x:c r="K111" s="260" t="n">
        <x:v>8.199999999999999</x:v>
      </x:c>
      <x:c r="L111" s="239" t="n">
        <x:f>IF(COUNT(H111:K111)&lt;COUNT($B$4:$B$7),"",ROUND(($B$11/$B$9)*(H111*$B$4+I111*$B$5+J111*$B$6+K111*$B$7),1))</x:f>
        <x:v>81.3</x:v>
      </x:c>
      <x:c r="M111" s="231" t="str">
        <x:f>IF(L111="","",IF(L111&gt;=$E$4,$D$4,IF(L111&gt;=$E$5,$D$5,IF(L111&gt;=$E$6,$D$6,IF(L111&gt;=$E$7,$D$7,$D$8)))))</x:f>
        <x:v>Rare</x:v>
      </x:c>
      <x:c r="N111" s="231" t="str">
        <x:f>IF(M111="","Pending scoring",G111&amp;" → "&amp;M111)</x:f>
        <x:v>Rare → Rare</x:v>
      </x:c>
      <x:c r="O111" s="231" t="inlineStr">
        <x:is>
          <x:t xml:space="preserve">Low</x:t>
        </x:is>
      </x:c>
      <x:c r="P111" s="231" t="inlineStr">
        <x:is>
          <x:t xml:space="preserve">Biblical narrative scene</x:t>
        </x:is>
      </x:c>
      <x:c r="Q111" s="231" t="inlineStr">
        <x:is>
          <x:t xml:space="preserve">Strong event card with balanced significance, visual appeal, and narrative impact. Scores: significance 7.8, artwork 8.7, narrative 7.9, uniqueness 8.2; weighted impact 81.3 → Rare.</x:t>
        </x:is>
      </x:c>
      <x:c r="R111" s="214" t="str">
        <x:f>IFERROR(INDEX('Final Card Catalog'!$J$4:$J$503,MATCH($C111,'Final Card Catalog'!$A$4:$A$503,0)),"Missing ID")</x:f>
        <x:v>Rare</x:v>
      </x:c>
      <x:c r="S111" s="214" t="str">
        <x:f>IF(IFERROR(INDEX('Final Card Catalog'!$S$4:$S$503,MATCH($C111,'Final Card Catalog'!$A$4:$A$503,0)),"Missing ID")="Locked - complete","Locked - complete",IF(COUNTIF('Final Card Catalog'!$A$4:$A$503,C111)&lt;&gt;1,"ID mismatch",IF(COUNT(H111:K111)&lt;COUNT($B$4:$B$7),"Needs scoring",IF(M111=R111,"Aligned","Approved tier / legacy differs"))))</x:f>
        <x:v>Aligned</x:v>
      </x:c>
    </x:row>
    <x:row r="112" s="202" customFormat="1" ht="25.5" customHeight="1">
      <x:c r="A112" s="261" t="n">
        <x:f>IF(L112="","",COUNTIF($L$14:$L$513,"&gt;"&amp;L112)+COUNTIF($L$14:L112,L112))</x:f>
        <x:v>100</x:v>
      </x:c>
      <x:c r="B112" s="231" t="str">
        <x:f>IFERROR(LEFT(IFERROR(INDEX('Final Card Catalog'!$D$4:$D$503,MATCH($C112,'Final Card Catalog'!$A$4:$A$503,0)),"Missing ID"),FIND(" — ",IFERROR(INDEX('Final Card Catalog'!$D$4:$D$503,MATCH($C112,'Final Card Catalog'!$A$4:$A$503,0)),"Missing ID"))-1),"Missing set")</x:f>
        <x:v>Biblical Events</x:v>
      </x:c>
      <x:c r="C112" s="231" t="inlineStr">
        <x:is>
          <x:t xml:space="preserve">BE-096</x:t>
        </x:is>
      </x:c>
      <x:c r="D112" s="231" t="str">
        <x:f>IFERROR(INDEX('Final Card Catalog'!$B$4:$B$503,MATCH($C112,'Final Card Catalog'!$A$4:$A$503,0)),"Missing ID")</x:f>
        <x:v>Gideon's Three Hundred</x:v>
      </x:c>
      <x:c r="E112" s="231" t="str">
        <x:f>IFERROR(INDEX('Final Card Catalog'!$E$4:$E$503,MATCH($C112,'Final Card Catalog'!$A$4:$A$503,0)),"Missing ID")</x:f>
        <x:v>Event</x:v>
      </x:c>
      <x:c r="F112" s="261" t="n">
        <x:f>IFERROR(INDEX('Final Card Catalog'!$G$4:$G$503,MATCH($C112,'Final Card Catalog'!$A$4:$A$503,0)),"Missing ID")</x:f>
        <x:v>4</x:v>
      </x:c>
      <x:c r="G112" s="231" t="inlineStr">
        <x:is>
          <x:t xml:space="preserve">Rare</x:t>
        </x:is>
      </x:c>
      <x:c r="H112" s="260" t="n">
        <x:v>7.5</x:v>
      </x:c>
      <x:c r="I112" s="260" t="n">
        <x:v>9</x:v>
      </x:c>
      <x:c r="J112" s="260" t="n">
        <x:v>8</x:v>
      </x:c>
      <x:c r="K112" s="260" t="n">
        <x:v>8.199999999999999</x:v>
      </x:c>
      <x:c r="L112" s="239" t="n">
        <x:f>IF(COUNT(H112:K112)&lt;COUNT($B$4:$B$7),"",ROUND(($B$11/$B$9)*(H112*$B$4+I112*$B$5+J112*$B$6+K112*$B$7),1))</x:f>
        <x:v>81.2</x:v>
      </x:c>
      <x:c r="M112" s="231" t="str">
        <x:f>IF(L112="","",IF(L112&gt;=$E$4,$D$4,IF(L112&gt;=$E$5,$D$5,IF(L112&gt;=$E$6,$D$6,IF(L112&gt;=$E$7,$D$7,$D$8)))))</x:f>
        <x:v>Rare</x:v>
      </x:c>
      <x:c r="N112" s="231" t="str">
        <x:f>IF(M112="","Pending scoring",G112&amp;" → "&amp;M112)</x:f>
        <x:v>Rare → Rare</x:v>
      </x:c>
      <x:c r="O112" s="231" t="inlineStr">
        <x:is>
          <x:t xml:space="preserve">Low</x:t>
        </x:is>
      </x:c>
      <x:c r="P112" s="231" t="inlineStr">
        <x:is>
          <x:t xml:space="preserve">Biblical narrative scene</x:t>
        </x:is>
      </x:c>
      <x:c r="Q112" s="231" t="inlineStr">
        <x:is>
          <x:t xml:space="preserve">High-impact scene with exceptional visual and narrative potential. Scores: significance 7.5, artwork 9.0, narrative 8.0, uniqueness 8.2; weighted impact 81.2 → Rare.</x:t>
        </x:is>
      </x:c>
      <x:c r="R112" s="214" t="str">
        <x:f>IFERROR(INDEX('Final Card Catalog'!$J$4:$J$503,MATCH($C112,'Final Card Catalog'!$A$4:$A$503,0)),"Missing ID")</x:f>
        <x:v>Rare</x:v>
      </x:c>
      <x:c r="S112" s="214" t="str">
        <x:f>IF(IFERROR(INDEX('Final Card Catalog'!$S$4:$S$503,MATCH($C112,'Final Card Catalog'!$A$4:$A$503,0)),"Missing ID")="Locked - complete","Locked - complete",IF(COUNTIF('Final Card Catalog'!$A$4:$A$503,C112)&lt;&gt;1,"ID mismatch",IF(COUNT(H112:K112)&lt;COUNT($B$4:$B$7),"Needs scoring",IF(M112=R112,"Aligned","Approved tier / legacy differs"))))</x:f>
        <x:v>Aligned</x:v>
      </x:c>
    </x:row>
    <x:row r="113" s="202" customFormat="1" ht="25.5" customHeight="1">
      <x:c r="A113" s="261" t="n">
        <x:f>IF(L113="","",COUNTIF($L$14:$L$513,"&gt;"&amp;L113)+COUNTIF($L$14:L113,L113))</x:f>
        <x:v>101</x:v>
      </x:c>
      <x:c r="B113" s="231" t="str">
        <x:f>IFERROR(LEFT(IFERROR(INDEX('Final Card Catalog'!$D$4:$D$503,MATCH($C113,'Final Card Catalog'!$A$4:$A$503,0)),"Missing ID"),FIND(" — ",IFERROR(INDEX('Final Card Catalog'!$D$4:$D$503,MATCH($C113,'Final Card Catalog'!$A$4:$A$503,0)),"Missing ID"))-1),"Missing set")</x:f>
        <x:v>Biblical Events</x:v>
      </x:c>
      <x:c r="C113" s="231" t="inlineStr">
        <x:is>
          <x:t xml:space="preserve">BE-094</x:t>
        </x:is>
      </x:c>
      <x:c r="D113" s="231" t="str">
        <x:f>IFERROR(INDEX('Final Card Catalog'!$B$4:$B$503,MATCH($C113,'Final Card Catalog'!$A$4:$A$503,0)),"Missing ID")</x:f>
        <x:v>Samson and Delilah</x:v>
      </x:c>
      <x:c r="E113" s="231" t="str">
        <x:f>IFERROR(INDEX('Final Card Catalog'!$E$4:$E$503,MATCH($C113,'Final Card Catalog'!$A$4:$A$503,0)),"Missing ID")</x:f>
        <x:v>Event</x:v>
      </x:c>
      <x:c r="F113" s="261" t="n">
        <x:f>IFERROR(INDEX('Final Card Catalog'!$G$4:$G$503,MATCH($C113,'Final Card Catalog'!$A$4:$A$503,0)),"Missing ID")</x:f>
        <x:v>4</x:v>
      </x:c>
      <x:c r="G113" s="231" t="inlineStr">
        <x:is>
          <x:t xml:space="preserve">Rare</x:t>
        </x:is>
      </x:c>
      <x:c r="H113" s="260" t="n">
        <x:v>7.9</x:v>
      </x:c>
      <x:c r="I113" s="260" t="n">
        <x:v>8.6</x:v>
      </x:c>
      <x:c r="J113" s="260" t="n">
        <x:v>7.9</x:v>
      </x:c>
      <x:c r="K113" s="260" t="n">
        <x:v>8</x:v>
      </x:c>
      <x:c r="L113" s="239" t="n">
        <x:f>IF(COUNT(H113:K113)&lt;COUNT($B$4:$B$7),"",ROUND(($B$11/$B$9)*(H113*$B$4+I113*$B$5+J113*$B$6+K113*$B$7),1))</x:f>
        <x:v>81.2</x:v>
      </x:c>
      <x:c r="M113" s="231" t="str">
        <x:f>IF(L113="","",IF(L113&gt;=$E$4,$D$4,IF(L113&gt;=$E$5,$D$5,IF(L113&gt;=$E$6,$D$6,IF(L113&gt;=$E$7,$D$7,$D$8)))))</x:f>
        <x:v>Rare</x:v>
      </x:c>
      <x:c r="N113" s="231" t="str">
        <x:f>IF(M113="","Pending scoring",G113&amp;" → "&amp;M113)</x:f>
        <x:v>Rare → Rare</x:v>
      </x:c>
      <x:c r="O113" s="231" t="inlineStr">
        <x:is>
          <x:t xml:space="preserve">Low</x:t>
        </x:is>
      </x:c>
      <x:c r="P113" s="231" t="inlineStr">
        <x:is>
          <x:t xml:space="preserve">Biblical narrative scene</x:t>
        </x:is>
      </x:c>
      <x:c r="Q113" s="231" t="inlineStr">
        <x:is>
          <x:t xml:space="preserve">Balanced collectible profile across significance, visual potential, and impact. Scores: significance 7.9, artwork 8.6, narrative 7.9, uniqueness 8.0; weighted impact 81.2 → Rare.</x:t>
        </x:is>
      </x:c>
      <x:c r="R113" s="214" t="str">
        <x:f>IFERROR(INDEX('Final Card Catalog'!$J$4:$J$503,MATCH($C113,'Final Card Catalog'!$A$4:$A$503,0)),"Missing ID")</x:f>
        <x:v>Rare</x:v>
      </x:c>
      <x:c r="S113" s="214" t="str">
        <x:f>IF(IFERROR(INDEX('Final Card Catalog'!$S$4:$S$503,MATCH($C113,'Final Card Catalog'!$A$4:$A$503,0)),"Missing ID")="Locked - complete","Locked - complete",IF(COUNTIF('Final Card Catalog'!$A$4:$A$503,C113)&lt;&gt;1,"ID mismatch",IF(COUNT(H113:K113)&lt;COUNT($B$4:$B$7),"Needs scoring",IF(M113=R113,"Aligned","Approved tier / legacy differs"))))</x:f>
        <x:v>Aligned</x:v>
      </x:c>
    </x:row>
    <x:row r="114" s="202" customFormat="1" ht="38.25" customHeight="1">
      <x:c r="A114" s="261" t="n">
        <x:f>IF(L114="","",COUNTIF($L$14:$L$513,"&gt;"&amp;L114)+COUNTIF($L$14:L114,L114))</x:f>
        <x:v>102</x:v>
      </x:c>
      <x:c r="B114" s="231" t="str">
        <x:f>IFERROR(LEFT(IFERROR(INDEX('Final Card Catalog'!$D$4:$D$503,MATCH($C114,'Final Card Catalog'!$A$4:$A$503,0)),"Missing ID"),FIND(" — ",IFERROR(INDEX('Final Card Catalog'!$D$4:$D$503,MATCH($C114,'Final Card Catalog'!$A$4:$A$503,0)),"Missing ID"))-1),"Missing set")</x:f>
        <x:v>Early Church History</x:v>
      </x:c>
      <x:c r="C114" s="231" t="inlineStr">
        <x:is>
          <x:t xml:space="preserve">ECH-044</x:t>
        </x:is>
      </x:c>
      <x:c r="D114" s="231" t="str">
        <x:f>IFERROR(INDEX('Final Card Catalog'!$B$4:$B$503,MATCH($C114,'Final Card Catalog'!$A$4:$A$503,0)),"Missing ID")</x:f>
        <x:v>Sack of Rome and Christian Response</x:v>
      </x:c>
      <x:c r="E114" s="231" t="str">
        <x:f>IFERROR(INDEX('Final Card Catalog'!$E$4:$E$503,MATCH($C114,'Final Card Catalog'!$A$4:$A$503,0)),"Missing ID")</x:f>
        <x:v>Event / Reception</x:v>
      </x:c>
      <x:c r="F114" s="261" t="n">
        <x:f>IFERROR(INDEX('Final Card Catalog'!$G$4:$G$503,MATCH($C114,'Final Card Catalog'!$A$4:$A$503,0)),"Missing ID")</x:f>
        <x:v>4</x:v>
      </x:c>
      <x:c r="G114" s="231" t="inlineStr">
        <x:is>
          <x:t xml:space="preserve">Rare</x:t>
        </x:is>
      </x:c>
      <x:c r="H114" s="260" t="n">
        <x:v>7.6</x:v>
      </x:c>
      <x:c r="I114" s="260" t="n">
        <x:v>8.699999999999999</x:v>
      </x:c>
      <x:c r="J114" s="260" t="n">
        <x:v>8.1</x:v>
      </x:c>
      <x:c r="K114" s="260" t="n">
        <x:v>8.4</x:v>
      </x:c>
      <x:c r="L114" s="239" t="n">
        <x:f>IF(COUNT(H114:K114)&lt;COUNT($B$4:$B$7),"",ROUND(($B$11/$B$9)*(H114*$B$4+I114*$B$5+J114*$B$6+K114*$B$7),1))</x:f>
        <x:v>81.1</x:v>
      </x:c>
      <x:c r="M114" s="231" t="str">
        <x:f>IF(L114="","",IF(L114&gt;=$E$4,$D$4,IF(L114&gt;=$E$5,$D$5,IF(L114&gt;=$E$6,$D$6,IF(L114&gt;=$E$7,$D$7,$D$8)))))</x:f>
        <x:v>Rare</x:v>
      </x:c>
      <x:c r="N114" s="231" t="str">
        <x:f>IF(M114="","Pending scoring",G114&amp;" → "&amp;M114)</x:f>
        <x:v>Rare → Rare</x:v>
      </x:c>
      <x:c r="O114" s="231" t="inlineStr">
        <x:is>
          <x:t xml:space="preserve">Low</x:t>
        </x:is>
      </x:c>
      <x:c r="P114" s="231" t="inlineStr">
        <x:is>
          <x:t xml:space="preserve">Early Church historical scene</x:t>
        </x:is>
      </x:c>
      <x:c r="Q114" s="231" t="inlineStr">
        <x:is>
          <x:t xml:space="preserve">High-drama card: strong visual and narrative impact. Scores: significance 7.6, artwork 8.7, narrative 8.1, uniqueness 8.4; weighted impact 81.1 → Rare.</x:t>
        </x:is>
      </x:c>
      <x:c r="R114" s="214" t="str">
        <x:f>IFERROR(INDEX('Final Card Catalog'!$J$4:$J$503,MATCH($C114,'Final Card Catalog'!$A$4:$A$503,0)),"Missing ID")</x:f>
        <x:v>Rare</x:v>
      </x:c>
      <x:c r="S114" s="214" t="str">
        <x:f>IF(IFERROR(INDEX('Final Card Catalog'!$S$4:$S$503,MATCH($C114,'Final Card Catalog'!$A$4:$A$503,0)),"Missing ID")="Locked - complete","Locked - complete",IF(COUNTIF('Final Card Catalog'!$A$4:$A$503,C114)&lt;&gt;1,"ID mismatch",IF(COUNT(H114:K114)&lt;COUNT($B$4:$B$7),"Needs scoring",IF(M114=R114,"Aligned","Approved tier / legacy differs"))))</x:f>
        <x:v>Aligned</x:v>
      </x:c>
    </x:row>
    <x:row r="115" s="202" customFormat="1" ht="25.5" customHeight="1">
      <x:c r="A115" s="261" t="n">
        <x:f>IF(L115="","",COUNTIF($L$14:$L$513,"&gt;"&amp;L115)+COUNTIF($L$14:L115,L115))</x:f>
        <x:v>103</x:v>
      </x:c>
      <x:c r="B115" s="231" t="str">
        <x:f>IFERROR(LEFT(IFERROR(INDEX('Final Card Catalog'!$D$4:$D$503,MATCH($C115,'Final Card Catalog'!$A$4:$A$503,0)),"Missing ID"),FIND(" — ",IFERROR(INDEX('Final Card Catalog'!$D$4:$D$503,MATCH($C115,'Final Card Catalog'!$A$4:$A$503,0)),"Missing ID"))-1),"Missing set")</x:f>
        <x:v>Biblical Events</x:v>
      </x:c>
      <x:c r="C115" s="231" t="inlineStr">
        <x:is>
          <x:t xml:space="preserve">BE-101</x:t>
        </x:is>
      </x:c>
      <x:c r="D115" s="231" t="str">
        <x:f>IFERROR(INDEX('Final Card Catalog'!$B$4:$B$503,MATCH($C115,'Final Card Catalog'!$A$4:$A$503,0)),"Missing ID")</x:f>
        <x:v>David Spares Saul at En-gedi</x:v>
      </x:c>
      <x:c r="E115" s="231" t="str">
        <x:f>IFERROR(INDEX('Final Card Catalog'!$E$4:$E$503,MATCH($C115,'Final Card Catalog'!$A$4:$A$503,0)),"Missing ID")</x:f>
        <x:v>Event</x:v>
      </x:c>
      <x:c r="F115" s="261" t="n">
        <x:f>IFERROR(INDEX('Final Card Catalog'!$G$4:$G$503,MATCH($C115,'Final Card Catalog'!$A$4:$A$503,0)),"Missing ID")</x:f>
        <x:v>4</x:v>
      </x:c>
      <x:c r="G115" s="231" t="inlineStr">
        <x:is>
          <x:t xml:space="preserve">Rare</x:t>
        </x:is>
      </x:c>
      <x:c r="H115" s="260" t="n">
        <x:v>7.8</x:v>
      </x:c>
      <x:c r="I115" s="260" t="n">
        <x:v>8.6</x:v>
      </x:c>
      <x:c r="J115" s="260" t="n">
        <x:v>7.9</x:v>
      </x:c>
      <x:c r="K115" s="260" t="n">
        <x:v>8.199999999999999</x:v>
      </x:c>
      <x:c r="L115" s="239" t="n">
        <x:f>IF(COUNT(H115:K115)&lt;COUNT($B$4:$B$7),"",ROUND(($B$11/$B$9)*(H115*$B$4+I115*$B$5+J115*$B$6+K115*$B$7),1))</x:f>
        <x:v>81</x:v>
      </x:c>
      <x:c r="M115" s="231" t="str">
        <x:f>IF(L115="","",IF(L115&gt;=$E$4,$D$4,IF(L115&gt;=$E$5,$D$5,IF(L115&gt;=$E$6,$D$6,IF(L115&gt;=$E$7,$D$7,$D$8)))))</x:f>
        <x:v>Rare</x:v>
      </x:c>
      <x:c r="N115" s="231" t="str">
        <x:f>IF(M115="","Pending scoring",G115&amp;" → "&amp;M115)</x:f>
        <x:v>Rare → Rare</x:v>
      </x:c>
      <x:c r="O115" s="231" t="inlineStr">
        <x:is>
          <x:t xml:space="preserve">Low</x:t>
        </x:is>
      </x:c>
      <x:c r="P115" s="231" t="inlineStr">
        <x:is>
          <x:t xml:space="preserve">Biblical narrative scene</x:t>
        </x:is>
      </x:c>
      <x:c r="Q115" s="231" t="inlineStr">
        <x:is>
          <x:t xml:space="preserve">Strong event card with balanced significance, visual appeal, and narrative impact. Scores: significance 7.8, artwork 8.6, narrative 7.9, uniqueness 8.2; weighted impact 81.0 → Rare.</x:t>
        </x:is>
      </x:c>
      <x:c r="R115" s="214" t="str">
        <x:f>IFERROR(INDEX('Final Card Catalog'!$J$4:$J$503,MATCH($C115,'Final Card Catalog'!$A$4:$A$503,0)),"Missing ID")</x:f>
        <x:v>Rare</x:v>
      </x:c>
      <x:c r="S115" s="214" t="str">
        <x:f>IF(IFERROR(INDEX('Final Card Catalog'!$S$4:$S$503,MATCH($C115,'Final Card Catalog'!$A$4:$A$503,0)),"Missing ID")="Locked - complete","Locked - complete",IF(COUNTIF('Final Card Catalog'!$A$4:$A$503,C115)&lt;&gt;1,"ID mismatch",IF(COUNT(H115:K115)&lt;COUNT($B$4:$B$7),"Needs scoring",IF(M115=R115,"Aligned","Approved tier / legacy differs"))))</x:f>
        <x:v>Aligned</x:v>
      </x:c>
    </x:row>
    <x:row r="116" s="202" customFormat="1" ht="25.5" customHeight="1">
      <x:c r="A116" s="261" t="n">
        <x:f>IF(L116="","",COUNTIF($L$14:$L$513,"&gt;"&amp;L116)+COUNTIF($L$14:L116,L116))</x:f>
        <x:v>104</x:v>
      </x:c>
      <x:c r="B116" s="231" t="str">
        <x:f>IFERROR(LEFT(IFERROR(INDEX('Final Card Catalog'!$D$4:$D$503,MATCH($C116,'Final Card Catalog'!$A$4:$A$503,0)),"Missing ID"),FIND(" — ",IFERROR(INDEX('Final Card Catalog'!$D$4:$D$503,MATCH($C116,'Final Card Catalog'!$A$4:$A$503,0)),"Missing ID"))-1),"Missing set")</x:f>
        <x:v>Church History Events</x:v>
      </x:c>
      <x:c r="C116" s="231" t="inlineStr">
        <x:is>
          <x:t xml:space="preserve">CHE-007</x:t>
        </x:is>
      </x:c>
      <x:c r="D116" s="231" t="str">
        <x:f>IFERROR(INDEX('Final Card Catalog'!$B$4:$B$503,MATCH($C116,'Final Card Catalog'!$A$4:$A$503,0)),"Missing ID")</x:f>
        <x:v>Francis of Assisi Meets Sultan al-Kamil</x:v>
      </x:c>
      <x:c r="E116" s="231" t="str">
        <x:f>IFERROR(INDEX('Final Card Catalog'!$E$4:$E$503,MATCH($C116,'Final Card Catalog'!$A$4:$A$503,0)),"Missing ID")</x:f>
        <x:v>Event</x:v>
      </x:c>
      <x:c r="F116" s="261" t="n">
        <x:f>IFERROR(INDEX('Final Card Catalog'!$G$4:$G$503,MATCH($C116,'Final Card Catalog'!$A$4:$A$503,0)),"Missing ID")</x:f>
        <x:v>3</x:v>
      </x:c>
      <x:c r="G116" s="231" t="inlineStr">
        <x:is>
          <x:t xml:space="preserve">Rare</x:t>
        </x:is>
      </x:c>
      <x:c r="H116" s="260" t="n">
        <x:v>7.8</x:v>
      </x:c>
      <x:c r="I116" s="260" t="n">
        <x:v>8.699999999999999</x:v>
      </x:c>
      <x:c r="J116" s="260" t="n">
        <x:v>7.5</x:v>
      </x:c>
      <x:c r="K116" s="260" t="n">
        <x:v>8.5</x:v>
      </x:c>
      <x:c r="L116" s="239" t="n">
        <x:f>IF(COUNT(H116:K116)&lt;COUNT($B$4:$B$7),"",ROUND(($B$11/$B$9)*(H116*$B$4+I116*$B$5+J116*$B$6+K116*$B$7),1))</x:f>
        <x:v>80.8</x:v>
      </x:c>
      <x:c r="M116" s="231" t="str">
        <x:f>IF(L116="","",IF(L116&gt;=$E$4,$D$4,IF(L116&gt;=$E$5,$D$5,IF(L116&gt;=$E$6,$D$6,IF(L116&gt;=$E$7,$D$7,$D$8)))))</x:f>
        <x:v>Rare</x:v>
      </x:c>
      <x:c r="N116" s="231" t="str">
        <x:f>IF(M116="","Pending scoring",G116&amp;" → "&amp;M116)</x:f>
        <x:v>Rare → Rare</x:v>
      </x:c>
      <x:c r="O116" s="231" t="inlineStr">
        <x:is>
          <x:t xml:space="preserve">Low</x:t>
        </x:is>
      </x:c>
      <x:c r="P116" s="231" t="inlineStr">
        <x:is>
          <x:t xml:space="preserve">Church history event</x:t>
        </x:is>
      </x:c>
      <x:c r="Q116" s="231" t="inlineStr">
        <x:is>
          <x:t xml:space="preserve">Highly distinctive collectible concept with unusually strong visual identity. Scores: significance 7.8, artwork 8.7, narrative 7.5, uniqueness 8.5; weighted impact 80.8 → Rare.</x:t>
        </x:is>
      </x:c>
      <x:c r="R116" s="214" t="str">
        <x:f>IFERROR(INDEX('Final Card Catalog'!$J$4:$J$503,MATCH($C116,'Final Card Catalog'!$A$4:$A$503,0)),"Missing ID")</x:f>
        <x:v>Rare</x:v>
      </x:c>
      <x:c r="S116" s="214" t="str">
        <x:f>IF(IFERROR(INDEX('Final Card Catalog'!$S$4:$S$503,MATCH($C116,'Final Card Catalog'!$A$4:$A$503,0)),"Missing ID")="Locked - complete","Locked - complete",IF(COUNTIF('Final Card Catalog'!$A$4:$A$503,C116)&lt;&gt;1,"ID mismatch",IF(COUNT(H116:K116)&lt;COUNT($B$4:$B$7),"Needs scoring",IF(M116=R116,"Aligned","Approved tier / legacy differs"))))</x:f>
        <x:v>Aligned</x:v>
      </x:c>
    </x:row>
    <x:row r="117" s="202" customFormat="1" ht="25.5" customHeight="1">
      <x:c r="A117" s="261" t="n">
        <x:f>IF(L117="","",COUNTIF($L$14:$L$513,"&gt;"&amp;L117)+COUNTIF($L$14:L117,L117))</x:f>
        <x:v>105</x:v>
      </x:c>
      <x:c r="B117" s="231" t="str">
        <x:f>IFERROR(LEFT(IFERROR(INDEX('Final Card Catalog'!$D$4:$D$503,MATCH($C117,'Final Card Catalog'!$A$4:$A$503,0)),"Missing ID"),FIND(" — ",IFERROR(INDEX('Final Card Catalog'!$D$4:$D$503,MATCH($C117,'Final Card Catalog'!$A$4:$A$503,0)),"Missing ID"))-1),"Missing set")</x:f>
        <x:v>Biblical Events</x:v>
      </x:c>
      <x:c r="C117" s="231" t="inlineStr">
        <x:is>
          <x:t xml:space="preserve">BE-072</x:t>
        </x:is>
      </x:c>
      <x:c r="D117" s="231" t="str">
        <x:f>IFERROR(INDEX('Final Card Catalog'!$B$4:$B$503,MATCH($C117,'Final Card Catalog'!$A$4:$A$503,0)),"Missing ID")</x:f>
        <x:v>Martyrdom of Stephen</x:v>
      </x:c>
      <x:c r="E117" s="231" t="str">
        <x:f>IFERROR(INDEX('Final Card Catalog'!$E$4:$E$503,MATCH($C117,'Final Card Catalog'!$A$4:$A$503,0)),"Missing ID")</x:f>
        <x:v>Event</x:v>
      </x:c>
      <x:c r="F117" s="261" t="n">
        <x:f>IFERROR(INDEX('Final Card Catalog'!$G$4:$G$503,MATCH($C117,'Final Card Catalog'!$A$4:$A$503,0)),"Missing ID")</x:f>
        <x:v>5</x:v>
      </x:c>
      <x:c r="G117" s="231" t="inlineStr">
        <x:is>
          <x:t xml:space="preserve">Extraordinary</x:t>
        </x:is>
      </x:c>
      <x:c r="H117" s="260" t="n">
        <x:v>7.6</x:v>
      </x:c>
      <x:c r="I117" s="260" t="n">
        <x:v>9.1</x:v>
      </x:c>
      <x:c r="J117" s="260" t="n">
        <x:v>7.8</x:v>
      </x:c>
      <x:c r="K117" s="260" t="n">
        <x:v>7.5</x:v>
      </x:c>
      <x:c r="L117" s="239" t="n">
        <x:f>IF(COUNT(H117:K117)&lt;COUNT($B$4:$B$7),"",ROUND(($B$11/$B$9)*(H117*$B$4+I117*$B$5+J117*$B$6+K117*$B$7),1))</x:f>
        <x:v>80.8</x:v>
      </x:c>
      <x:c r="M117" s="231" t="str">
        <x:f>IF(L117="","",IF(L117&gt;=$E$4,$D$4,IF(L117&gt;=$E$5,$D$5,IF(L117&gt;=$E$6,$D$6,IF(L117&gt;=$E$7,$D$7,$D$8)))))</x:f>
        <x:v>Rare</x:v>
      </x:c>
      <x:c r="N117" s="231" t="str">
        <x:f>IF(M117="","Pending scoring",G117&amp;" → "&amp;M117)</x:f>
        <x:v>Extraordinary → Rare</x:v>
      </x:c>
      <x:c r="O117" s="231" t="inlineStr">
        <x:is>
          <x:t xml:space="preserve">Low</x:t>
        </x:is>
      </x:c>
      <x:c r="P117" s="231" t="inlineStr">
        <x:is>
          <x:t xml:space="preserve">Biblical narrative scene</x:t>
        </x:is>
      </x:c>
      <x:c r="Q117" s="231" t="inlineStr">
        <x:is>
          <x:t xml:space="preserve">Artwork-led: the visual concept is substantially stronger than the subject's global recognition. Scores: significance 7.6, artwork 9.1, narrative 7.8, uniqueness 7.5; weighted impact 80.8 → Rare.</x:t>
        </x:is>
      </x:c>
      <x:c r="R117" s="214" t="str">
        <x:f>IFERROR(INDEX('Final Card Catalog'!$J$4:$J$503,MATCH($C117,'Final Card Catalog'!$A$4:$A$503,0)),"Missing ID")</x:f>
        <x:v>Rare</x:v>
      </x:c>
      <x:c r="S117" s="214" t="str">
        <x:f>IF(IFERROR(INDEX('Final Card Catalog'!$S$4:$S$503,MATCH($C117,'Final Card Catalog'!$A$4:$A$503,0)),"Missing ID")="Locked - complete","Locked - complete",IF(COUNTIF('Final Card Catalog'!$A$4:$A$503,C117)&lt;&gt;1,"ID mismatch",IF(COUNT(H117:K117)&lt;COUNT($B$4:$B$7),"Needs scoring",IF(M117=R117,"Aligned","Approved tier / legacy differs"))))</x:f>
        <x:v>Aligned</x:v>
      </x:c>
    </x:row>
    <x:row r="118" s="202" customFormat="1" ht="25.5" customHeight="1">
      <x:c r="A118" s="261" t="n">
        <x:f>IF(L118="","",COUNTIF($L$14:$L$513,"&gt;"&amp;L118)+COUNTIF($L$14:L118,L118))</x:f>
        <x:v>106</x:v>
      </x:c>
      <x:c r="B118" s="231" t="str">
        <x:f>IFERROR(LEFT(IFERROR(INDEX('Final Card Catalog'!$D$4:$D$503,MATCH($C118,'Final Card Catalog'!$A$4:$A$503,0)),"Missing ID"),FIND(" — ",IFERROR(INDEX('Final Card Catalog'!$D$4:$D$503,MATCH($C118,'Final Card Catalog'!$A$4:$A$503,0)),"Missing ID"))-1),"Missing set")</x:f>
        <x:v>Biblical Events</x:v>
      </x:c>
      <x:c r="C118" s="231" t="inlineStr">
        <x:is>
          <x:t xml:space="preserve">BE-054</x:t>
        </x:is>
      </x:c>
      <x:c r="D118" s="231" t="str">
        <x:f>IFERROR(INDEX('Final Card Catalog'!$B$4:$B$503,MATCH($C118,'Final Card Catalog'!$A$4:$A$503,0)),"Missing ID")</x:f>
        <x:v>Raising of Lazarus</x:v>
      </x:c>
      <x:c r="E118" s="231" t="str">
        <x:f>IFERROR(INDEX('Final Card Catalog'!$E$4:$E$503,MATCH($C118,'Final Card Catalog'!$A$4:$A$503,0)),"Missing ID")</x:f>
        <x:v>Event</x:v>
      </x:c>
      <x:c r="F118" s="261" t="n">
        <x:f>IFERROR(INDEX('Final Card Catalog'!$G$4:$G$503,MATCH($C118,'Final Card Catalog'!$A$4:$A$503,0)),"Missing ID")</x:f>
        <x:v>5</x:v>
      </x:c>
      <x:c r="G118" s="231" t="inlineStr">
        <x:is>
          <x:t xml:space="preserve">Legendary</x:t>
        </x:is>
      </x:c>
      <x:c r="H118" s="260" t="n">
        <x:v>7.6</x:v>
      </x:c>
      <x:c r="I118" s="260" t="n">
        <x:v>9.1</x:v>
      </x:c>
      <x:c r="J118" s="260" t="n">
        <x:v>7.8</x:v>
      </x:c>
      <x:c r="K118" s="260" t="n">
        <x:v>7.5</x:v>
      </x:c>
      <x:c r="L118" s="239" t="n">
        <x:f>IF(COUNT(H118:K118)&lt;COUNT($B$4:$B$7),"",ROUND(($B$11/$B$9)*(H118*$B$4+I118*$B$5+J118*$B$6+K118*$B$7),1))</x:f>
        <x:v>80.8</x:v>
      </x:c>
      <x:c r="M118" s="231" t="str">
        <x:f>IF(L118="","",IF(L118&gt;=$E$4,$D$4,IF(L118&gt;=$E$5,$D$5,IF(L118&gt;=$E$6,$D$6,IF(L118&gt;=$E$7,$D$7,$D$8)))))</x:f>
        <x:v>Rare</x:v>
      </x:c>
      <x:c r="N118" s="231" t="str">
        <x:f>IF(M118="","Pending scoring",G118&amp;" → "&amp;M118)</x:f>
        <x:v>Legendary → Rare</x:v>
      </x:c>
      <x:c r="O118" s="231" t="inlineStr">
        <x:is>
          <x:t xml:space="preserve">Low</x:t>
        </x:is>
      </x:c>
      <x:c r="P118" s="231" t="inlineStr">
        <x:is>
          <x:t xml:space="preserve">Biblical narrative scene</x:t>
        </x:is>
      </x:c>
      <x:c r="Q118" s="231" t="inlineStr">
        <x:is>
          <x:t xml:space="preserve">Artwork-led: the visual concept is substantially stronger than the subject's global recognition. Scores: significance 7.6, artwork 9.1, narrative 7.8, uniqueness 7.5; weighted impact 80.8 → Rare.</x:t>
        </x:is>
      </x:c>
      <x:c r="R118" s="214" t="str">
        <x:f>IFERROR(INDEX('Final Card Catalog'!$J$4:$J$503,MATCH($C118,'Final Card Catalog'!$A$4:$A$503,0)),"Missing ID")</x:f>
        <x:v>Rare</x:v>
      </x:c>
      <x:c r="S118" s="214" t="str">
        <x:f>IF(IFERROR(INDEX('Final Card Catalog'!$S$4:$S$503,MATCH($C118,'Final Card Catalog'!$A$4:$A$503,0)),"Missing ID")="Locked - complete","Locked - complete",IF(COUNTIF('Final Card Catalog'!$A$4:$A$503,C118)&lt;&gt;1,"ID mismatch",IF(COUNT(H118:K118)&lt;COUNT($B$4:$B$7),"Needs scoring",IF(M118=R118,"Aligned","Approved tier / legacy differs"))))</x:f>
        <x:v>Aligned</x:v>
      </x:c>
    </x:row>
    <x:row r="119" s="202" customFormat="1" ht="25.5" customHeight="1">
      <x:c r="A119" s="261" t="n">
        <x:f>IF(L119="","",COUNTIF($L$14:$L$513,"&gt;"&amp;L119)+COUNTIF($L$14:L119,L119))</x:f>
        <x:v>107</x:v>
      </x:c>
      <x:c r="B119" s="231" t="str">
        <x:f>IFERROR(LEFT(IFERROR(INDEX('Final Card Catalog'!$D$4:$D$503,MATCH($C119,'Final Card Catalog'!$A$4:$A$503,0)),"Missing ID"),FIND(" — ",IFERROR(INDEX('Final Card Catalog'!$D$4:$D$503,MATCH($C119,'Final Card Catalog'!$A$4:$A$503,0)),"Missing ID"))-1),"Missing set")</x:f>
        <x:v>Theologians</x:v>
      </x:c>
      <x:c r="C119" s="231" t="inlineStr">
        <x:is>
          <x:t xml:space="preserve">TH-013</x:t>
        </x:is>
      </x:c>
      <x:c r="D119" s="231" t="str">
        <x:f>IFERROR(INDEX('Final Card Catalog'!$B$4:$B$503,MATCH($C119,'Final Card Catalog'!$A$4:$A$503,0)),"Missing ID")</x:f>
        <x:v>Thomas Aquinas</x:v>
      </x:c>
      <x:c r="E119" s="231" t="str">
        <x:f>IFERROR(INDEX('Final Card Catalog'!$E$4:$E$503,MATCH($C119,'Final Card Catalog'!$A$4:$A$503,0)),"Missing ID")</x:f>
        <x:v>Scholastic Theologian</x:v>
      </x:c>
      <x:c r="F119" s="261" t="n">
        <x:f>IFERROR(INDEX('Final Card Catalog'!$G$4:$G$503,MATCH($C119,'Final Card Catalog'!$A$4:$A$503,0)),"Missing ID")</x:f>
        <x:v>5</x:v>
      </x:c>
      <x:c r="G119" s="231" t="inlineStr">
        <x:is>
          <x:t xml:space="preserve">Legendary</x:t>
        </x:is>
      </x:c>
      <x:c r="H119" s="260" t="n">
        <x:v>9.300000000000001</x:v>
      </x:c>
      <x:c r="I119" s="260" t="n">
        <x:v>8.199999999999999</x:v>
      </x:c>
      <x:c r="J119" s="260" t="n">
        <x:v>6.2</x:v>
      </x:c>
      <x:c r="K119" s="260" t="n">
        <x:v>6.5</x:v>
      </x:c>
      <x:c r="L119" s="239" t="n">
        <x:f>IF(COUNT(H119:K119)&lt;COUNT($B$4:$B$7),"",ROUND(($B$11/$B$9)*(H119*$B$4+I119*$B$5+J119*$B$6+K119*$B$7),1))</x:f>
        <x:v>80.7</x:v>
      </x:c>
      <x:c r="M119" s="231" t="str">
        <x:f>IF(L119="","",IF(L119&gt;=$E$4,$D$4,IF(L119&gt;=$E$5,$D$5,IF(L119&gt;=$E$6,$D$6,IF(L119&gt;=$E$7,$D$7,$D$8)))))</x:f>
        <x:v>Rare</x:v>
      </x:c>
      <x:c r="N119" s="231" t="str">
        <x:f>IF(M119="","Pending scoring",G119&amp;" → "&amp;M119)</x:f>
        <x:v>Legendary → Rare</x:v>
      </x:c>
      <x:c r="O119" s="231" t="inlineStr">
        <x:is>
          <x:t xml:space="preserve">Medium</x:t>
        </x:is>
      </x:c>
      <x:c r="P119" s="231" t="inlineStr">
        <x:is>
          <x:t xml:space="preserve">Theologian portrait / group</x:t>
        </x:is>
      </x:c>
      <x:c r="Q119" s="231" t="inlineStr">
        <x:is>
          <x:t xml:space="preserve">Balanced collectible profile across significance, visual potential, and impact. Scores: significance 9.3, artwork 8.2, narrative 6.2, uniqueness 6.5; weighted impact 80.7 → Rare.</x:t>
        </x:is>
      </x:c>
      <x:c r="R119" s="214" t="str">
        <x:f>IFERROR(INDEX('Final Card Catalog'!$J$4:$J$503,MATCH($C119,'Final Card Catalog'!$A$4:$A$503,0)),"Missing ID")</x:f>
        <x:v>Rare</x:v>
      </x:c>
      <x:c r="S119" s="214" t="str">
        <x:f>IF(IFERROR(INDEX('Final Card Catalog'!$S$4:$S$503,MATCH($C119,'Final Card Catalog'!$A$4:$A$503,0)),"Missing ID")="Locked - complete","Locked - complete",IF(COUNTIF('Final Card Catalog'!$A$4:$A$503,C119)&lt;&gt;1,"ID mismatch",IF(COUNT(H119:K119)&lt;COUNT($B$4:$B$7),"Needs scoring",IF(M119=R119,"Aligned","Approved tier / legacy differs"))))</x:f>
        <x:v>Aligned</x:v>
      </x:c>
    </x:row>
    <x:row r="120" s="202" customFormat="1" ht="25.5" customHeight="1">
      <x:c r="A120" s="261" t="n">
        <x:f>IF(L120="","",COUNTIF($L$14:$L$513,"&gt;"&amp;L120)+COUNTIF($L$14:L120,L120))</x:f>
        <x:v>108</x:v>
      </x:c>
      <x:c r="B120" s="231" t="str">
        <x:f>IFERROR(LEFT(IFERROR(INDEX('Final Card Catalog'!$D$4:$D$503,MATCH($C120,'Final Card Catalog'!$A$4:$A$503,0)),"Missing ID"),FIND(" — ",IFERROR(INDEX('Final Card Catalog'!$D$4:$D$503,MATCH($C120,'Final Card Catalog'!$A$4:$A$503,0)),"Missing ID"))-1),"Missing set")</x:f>
        <x:v>Biblical Events</x:v>
      </x:c>
      <x:c r="C120" s="231" t="inlineStr">
        <x:is>
          <x:t xml:space="preserve">BE-099</x:t>
        </x:is>
      </x:c>
      <x:c r="D120" s="231" t="str">
        <x:f>IFERROR(INDEX('Final Card Catalog'!$B$4:$B$503,MATCH($C120,'Final Card Catalog'!$A$4:$A$503,0)),"Missing ID")</x:f>
        <x:v>Balaam and the Donkey</x:v>
      </x:c>
      <x:c r="E120" s="231" t="str">
        <x:f>IFERROR(INDEX('Final Card Catalog'!$E$4:$E$503,MATCH($C120,'Final Card Catalog'!$A$4:$A$503,0)),"Missing ID")</x:f>
        <x:v>Event</x:v>
      </x:c>
      <x:c r="F120" s="261" t="n">
        <x:f>IFERROR(INDEX('Final Card Catalog'!$G$4:$G$503,MATCH($C120,'Final Card Catalog'!$A$4:$A$503,0)),"Missing ID")</x:f>
        <x:v>4</x:v>
      </x:c>
      <x:c r="G120" s="231" t="inlineStr">
        <x:is>
          <x:t xml:space="preserve">Rare</x:t>
        </x:is>
      </x:c>
      <x:c r="H120" s="260" t="n">
        <x:v>7.5</x:v>
      </x:c>
      <x:c r="I120" s="260" t="n">
        <x:v>8.9</x:v>
      </x:c>
      <x:c r="J120" s="260" t="n">
        <x:v>7.6</x:v>
      </x:c>
      <x:c r="K120" s="260" t="n">
        <x:v>8.699999999999999</x:v>
      </x:c>
      <x:c r="L120" s="239" t="n">
        <x:f>IF(COUNT(H120:K120)&lt;COUNT($B$4:$B$7),"",ROUND(($B$11/$B$9)*(H120*$B$4+I120*$B$5+J120*$B$6+K120*$B$7),1))</x:f>
        <x:v>80.6</x:v>
      </x:c>
      <x:c r="M120" s="231" t="str">
        <x:f>IF(L120="","",IF(L120&gt;=$E$4,$D$4,IF(L120&gt;=$E$5,$D$5,IF(L120&gt;=$E$6,$D$6,IF(L120&gt;=$E$7,$D$7,$D$8)))))</x:f>
        <x:v>Rare</x:v>
      </x:c>
      <x:c r="N120" s="231" t="str">
        <x:f>IF(M120="","Pending scoring",G120&amp;" → "&amp;M120)</x:f>
        <x:v>Rare → Rare</x:v>
      </x:c>
      <x:c r="O120" s="231" t="inlineStr">
        <x:is>
          <x:t xml:space="preserve">Low</x:t>
        </x:is>
      </x:c>
      <x:c r="P120" s="231" t="inlineStr">
        <x:is>
          <x:t xml:space="preserve">Biblical narrative scene</x:t>
        </x:is>
      </x:c>
      <x:c r="Q120" s="231" t="inlineStr">
        <x:is>
          <x:t xml:space="preserve">Strong event card with balanced significance, visual appeal, and narrative impact. Scores: significance 7.5, artwork 8.9, narrative 7.6, uniqueness 8.7; weighted impact 80.6 → Rare.</x:t>
        </x:is>
      </x:c>
      <x:c r="R120" s="214" t="str">
        <x:f>IFERROR(INDEX('Final Card Catalog'!$J$4:$J$503,MATCH($C120,'Final Card Catalog'!$A$4:$A$503,0)),"Missing ID")</x:f>
        <x:v>Rare</x:v>
      </x:c>
      <x:c r="S120" s="214" t="str">
        <x:f>IF(IFERROR(INDEX('Final Card Catalog'!$S$4:$S$503,MATCH($C120,'Final Card Catalog'!$A$4:$A$503,0)),"Missing ID")="Locked - complete","Locked - complete",IF(COUNTIF('Final Card Catalog'!$A$4:$A$503,C120)&lt;&gt;1,"ID mismatch",IF(COUNT(H120:K120)&lt;COUNT($B$4:$B$7),"Needs scoring",IF(M120=R120,"Aligned","Approved tier / legacy differs"))))</x:f>
        <x:v>Aligned</x:v>
      </x:c>
    </x:row>
    <x:row r="121" s="202" customFormat="1" ht="25.5" customHeight="1">
      <x:c r="A121" s="261" t="n">
        <x:f>IF(L121="","",COUNTIF($L$14:$L$513,"&gt;"&amp;L121)+COUNTIF($L$14:L121,L121))</x:f>
        <x:v>109</x:v>
      </x:c>
      <x:c r="B121" s="231" t="str">
        <x:f>IFERROR(LEFT(IFERROR(INDEX('Final Card Catalog'!$D$4:$D$503,MATCH($C121,'Final Card Catalog'!$A$4:$A$503,0)),"Missing ID"),FIND(" — ",IFERROR(INDEX('Final Card Catalog'!$D$4:$D$503,MATCH($C121,'Final Card Catalog'!$A$4:$A$503,0)),"Missing ID"))-1),"Missing set")</x:f>
        <x:v>Biblical Events</x:v>
      </x:c>
      <x:c r="C121" s="231" t="inlineStr">
        <x:is>
          <x:t xml:space="preserve">BE-006</x:t>
        </x:is>
      </x:c>
      <x:c r="D121" s="231" t="str">
        <x:f>IFERROR(INDEX('Final Card Catalog'!$B$4:$B$503,MATCH($C121,'Final Card Catalog'!$A$4:$A$503,0)),"Missing ID")</x:f>
        <x:v>Binding of Isaac</x:v>
      </x:c>
      <x:c r="E121" s="231" t="str">
        <x:f>IFERROR(INDEX('Final Card Catalog'!$E$4:$E$503,MATCH($C121,'Final Card Catalog'!$A$4:$A$503,0)),"Missing ID")</x:f>
        <x:v>Event</x:v>
      </x:c>
      <x:c r="F121" s="261" t="n">
        <x:f>IFERROR(INDEX('Final Card Catalog'!$G$4:$G$503,MATCH($C121,'Final Card Catalog'!$A$4:$A$503,0)),"Missing ID")</x:f>
        <x:v>5</x:v>
      </x:c>
      <x:c r="G121" s="231" t="inlineStr">
        <x:is>
          <x:t xml:space="preserve">Extraordinary</x:t>
        </x:is>
      </x:c>
      <x:c r="H121" s="260" t="n">
        <x:v>7.6</x:v>
      </x:c>
      <x:c r="I121" s="260" t="n">
        <x:v>9.1</x:v>
      </x:c>
      <x:c r="J121" s="260" t="n">
        <x:v>7.7</x:v>
      </x:c>
      <x:c r="K121" s="260" t="n">
        <x:v>7.5</x:v>
      </x:c>
      <x:c r="L121" s="239" t="n">
        <x:f>IF(COUNT(H121:K121)&lt;COUNT($B$4:$B$7),"",ROUND(($B$11/$B$9)*(H121*$B$4+I121*$B$5+J121*$B$6+K121*$B$7),1))</x:f>
        <x:v>80.6</x:v>
      </x:c>
      <x:c r="M121" s="231" t="str">
        <x:f>IF(L121="","",IF(L121&gt;=$E$4,$D$4,IF(L121&gt;=$E$5,$D$5,IF(L121&gt;=$E$6,$D$6,IF(L121&gt;=$E$7,$D$7,$D$8)))))</x:f>
        <x:v>Rare</x:v>
      </x:c>
      <x:c r="N121" s="231" t="str">
        <x:f>IF(M121="","Pending scoring",G121&amp;" → "&amp;M121)</x:f>
        <x:v>Extraordinary → Rare</x:v>
      </x:c>
      <x:c r="O121" s="231" t="inlineStr">
        <x:is>
          <x:t xml:space="preserve">Low</x:t>
        </x:is>
      </x:c>
      <x:c r="P121" s="231" t="inlineStr">
        <x:is>
          <x:t xml:space="preserve">Biblical narrative scene</x:t>
        </x:is>
      </x:c>
      <x:c r="Q121" s="231" t="inlineStr">
        <x:is>
          <x:t xml:space="preserve">Artwork-led: the visual concept is substantially stronger than the subject's global recognition. Scores: significance 7.6, artwork 9.1, narrative 7.7, uniqueness 7.5; weighted impact 80.6 → Rare.</x:t>
        </x:is>
      </x:c>
      <x:c r="R121" s="214" t="str">
        <x:f>IFERROR(INDEX('Final Card Catalog'!$J$4:$J$503,MATCH($C121,'Final Card Catalog'!$A$4:$A$503,0)),"Missing ID")</x:f>
        <x:v>Rare</x:v>
      </x:c>
      <x:c r="S121" s="214" t="str">
        <x:f>IF(IFERROR(INDEX('Final Card Catalog'!$S$4:$S$503,MATCH($C121,'Final Card Catalog'!$A$4:$A$503,0)),"Missing ID")="Locked - complete","Locked - complete",IF(COUNTIF('Final Card Catalog'!$A$4:$A$503,C121)&lt;&gt;1,"ID mismatch",IF(COUNT(H121:K121)&lt;COUNT($B$4:$B$7),"Needs scoring",IF(M121=R121,"Aligned","Approved tier / legacy differs"))))</x:f>
        <x:v>Aligned</x:v>
      </x:c>
    </x:row>
    <x:row r="122" s="202" customFormat="1" ht="25.5" customHeight="1">
      <x:c r="A122" s="261" t="n">
        <x:f>IF(L122="","",COUNTIF($L$14:$L$513,"&gt;"&amp;L122)+COUNTIF($L$14:L122,L122))</x:f>
        <x:v>110</x:v>
      </x:c>
      <x:c r="B122" s="231" t="str">
        <x:f>IFERROR(LEFT(IFERROR(INDEX('Final Card Catalog'!$D$4:$D$503,MATCH($C122,'Final Card Catalog'!$A$4:$A$503,0)),"Missing ID"),FIND(" — ",IFERROR(INDEX('Final Card Catalog'!$D$4:$D$503,MATCH($C122,'Final Card Catalog'!$A$4:$A$503,0)),"Missing ID"))-1),"Missing set")</x:f>
        <x:v>Church History Events</x:v>
      </x:c>
      <x:c r="C122" s="231" t="inlineStr">
        <x:is>
          <x:t xml:space="preserve">CHE-002</x:t>
        </x:is>
      </x:c>
      <x:c r="D122" s="231" t="str">
        <x:f>IFERROR(INDEX('Final Card Catalog'!$B$4:$B$503,MATCH($C122,'Final Card Catalog'!$A$4:$A$503,0)),"Missing ID")</x:f>
        <x:v>Henry IV at Canossa</x:v>
      </x:c>
      <x:c r="E122" s="231" t="str">
        <x:f>IFERROR(INDEX('Final Card Catalog'!$E$4:$E$503,MATCH($C122,'Final Card Catalog'!$A$4:$A$503,0)),"Missing ID")</x:f>
        <x:v>Event</x:v>
      </x:c>
      <x:c r="F122" s="261" t="n">
        <x:f>IFERROR(INDEX('Final Card Catalog'!$G$4:$G$503,MATCH($C122,'Final Card Catalog'!$A$4:$A$503,0)),"Missing ID")</x:f>
        <x:v>4</x:v>
      </x:c>
      <x:c r="G122" s="231" t="inlineStr">
        <x:is>
          <x:t xml:space="preserve">Rare</x:t>
        </x:is>
      </x:c>
      <x:c r="H122" s="260" t="n">
        <x:v>7.6</x:v>
      </x:c>
      <x:c r="I122" s="260" t="n">
        <x:v>8.800000000000001</x:v>
      </x:c>
      <x:c r="J122" s="260" t="n">
        <x:v>7.7</x:v>
      </x:c>
      <x:c r="K122" s="260" t="n">
        <x:v>8.4</x:v>
      </x:c>
      <x:c r="L122" s="239" t="n">
        <x:f>IF(COUNT(H122:K122)&lt;COUNT($B$4:$B$7),"",ROUND(($B$11/$B$9)*(H122*$B$4+I122*$B$5+J122*$B$6+K122*$B$7),1))</x:f>
        <x:v>80.6</x:v>
      </x:c>
      <x:c r="M122" s="231" t="str">
        <x:f>IF(L122="","",IF(L122&gt;=$E$4,$D$4,IF(L122&gt;=$E$5,$D$5,IF(L122&gt;=$E$6,$D$6,IF(L122&gt;=$E$7,$D$7,$D$8)))))</x:f>
        <x:v>Rare</x:v>
      </x:c>
      <x:c r="N122" s="231" t="str">
        <x:f>IF(M122="","Pending scoring",G122&amp;" → "&amp;M122)</x:f>
        <x:v>Rare → Rare</x:v>
      </x:c>
      <x:c r="O122" s="231" t="inlineStr">
        <x:is>
          <x:t xml:space="preserve">Low</x:t>
        </x:is>
      </x:c>
      <x:c r="P122" s="231" t="inlineStr">
        <x:is>
          <x:t xml:space="preserve">Church history event</x:t>
        </x:is>
      </x:c>
      <x:c r="Q122" s="231" t="inlineStr">
        <x:is>
          <x:t xml:space="preserve">Balanced collectible profile across significance, visual potential, and impact. Scores: significance 7.6, artwork 8.8, narrative 7.7, uniqueness 8.4; weighted impact 80.6 → Rare.</x:t>
        </x:is>
      </x:c>
      <x:c r="R122" s="214" t="str">
        <x:f>IFERROR(INDEX('Final Card Catalog'!$J$4:$J$503,MATCH($C122,'Final Card Catalog'!$A$4:$A$503,0)),"Missing ID")</x:f>
        <x:v>Rare</x:v>
      </x:c>
      <x:c r="S122" s="214" t="str">
        <x:f>IF(IFERROR(INDEX('Final Card Catalog'!$S$4:$S$503,MATCH($C122,'Final Card Catalog'!$A$4:$A$503,0)),"Missing ID")="Locked - complete","Locked - complete",IF(COUNTIF('Final Card Catalog'!$A$4:$A$503,C122)&lt;&gt;1,"ID mismatch",IF(COUNT(H122:K122)&lt;COUNT($B$4:$B$7),"Needs scoring",IF(M122=R122,"Aligned","Approved tier / legacy differs"))))</x:f>
        <x:v>Aligned</x:v>
      </x:c>
    </x:row>
    <x:row r="123" s="202" customFormat="1" ht="25.5" customHeight="1">
      <x:c r="A123" s="261" t="n">
        <x:f>IF(L123="","",COUNTIF($L$14:$L$513,"&gt;"&amp;L123)+COUNTIF($L$14:L123,L123))</x:f>
        <x:v>111</x:v>
      </x:c>
      <x:c r="B123" s="231" t="str">
        <x:f>IFERROR(LEFT(IFERROR(INDEX('Final Card Catalog'!$D$4:$D$503,MATCH($C123,'Final Card Catalog'!$A$4:$A$503,0)),"Missing ID"),FIND(" — ",IFERROR(INDEX('Final Card Catalog'!$D$4:$D$503,MATCH($C123,'Final Card Catalog'!$A$4:$A$503,0)),"Missing ID"))-1),"Missing set")</x:f>
        <x:v>Biblical Events</x:v>
      </x:c>
      <x:c r="C123" s="231" t="inlineStr">
        <x:is>
          <x:t xml:space="preserve">BE-050</x:t>
        </x:is>
      </x:c>
      <x:c r="D123" s="231" t="str">
        <x:f>IFERROR(INDEX('Final Card Catalog'!$B$4:$B$503,MATCH($C123,'Final Card Catalog'!$A$4:$A$503,0)),"Missing ID")</x:f>
        <x:v>Feeding of the Five Thousand</x:v>
      </x:c>
      <x:c r="E123" s="231" t="str">
        <x:f>IFERROR(INDEX('Final Card Catalog'!$E$4:$E$503,MATCH($C123,'Final Card Catalog'!$A$4:$A$503,0)),"Missing ID")</x:f>
        <x:v>Event</x:v>
      </x:c>
      <x:c r="F123" s="261" t="n">
        <x:f>IFERROR(INDEX('Final Card Catalog'!$G$4:$G$503,MATCH($C123,'Final Card Catalog'!$A$4:$A$503,0)),"Missing ID")</x:f>
        <x:v>5</x:v>
      </x:c>
      <x:c r="G123" s="231" t="inlineStr">
        <x:is>
          <x:t xml:space="preserve">Extraordinary</x:t>
        </x:is>
      </x:c>
      <x:c r="H123" s="260" t="n">
        <x:v>7.6</x:v>
      </x:c>
      <x:c r="I123" s="260" t="n">
        <x:v>9.1</x:v>
      </x:c>
      <x:c r="J123" s="260" t="n">
        <x:v>7.6</x:v>
      </x:c>
      <x:c r="K123" s="260" t="n">
        <x:v>7.5</x:v>
      </x:c>
      <x:c r="L123" s="239" t="n">
        <x:f>IF(COUNT(H123:K123)&lt;COUNT($B$4:$B$7),"",ROUND(($B$11/$B$9)*(H123*$B$4+I123*$B$5+J123*$B$6+K123*$B$7),1))</x:f>
        <x:v>80.4</x:v>
      </x:c>
      <x:c r="M123" s="231" t="str">
        <x:f>IF(L123="","",IF(L123&gt;=$E$4,$D$4,IF(L123&gt;=$E$5,$D$5,IF(L123&gt;=$E$6,$D$6,IF(L123&gt;=$E$7,$D$7,$D$8)))))</x:f>
        <x:v>Rare</x:v>
      </x:c>
      <x:c r="N123" s="231" t="str">
        <x:f>IF(M123="","Pending scoring",G123&amp;" → "&amp;M123)</x:f>
        <x:v>Extraordinary → Rare</x:v>
      </x:c>
      <x:c r="O123" s="231" t="inlineStr">
        <x:is>
          <x:t xml:space="preserve">Low</x:t>
        </x:is>
      </x:c>
      <x:c r="P123" s="231" t="inlineStr">
        <x:is>
          <x:t xml:space="preserve">Biblical narrative scene</x:t>
        </x:is>
      </x:c>
      <x:c r="Q123" s="231" t="inlineStr">
        <x:is>
          <x:t xml:space="preserve">Artwork-led: the visual concept is substantially stronger than the subject's global recognition. Scores: significance 7.6, artwork 9.1, narrative 7.6, uniqueness 7.5; weighted impact 80.4 → Rare.</x:t>
        </x:is>
      </x:c>
      <x:c r="R123" s="214" t="str">
        <x:f>IFERROR(INDEX('Final Card Catalog'!$J$4:$J$503,MATCH($C123,'Final Card Catalog'!$A$4:$A$503,0)),"Missing ID")</x:f>
        <x:v>Rare</x:v>
      </x:c>
      <x:c r="S123" s="214" t="str">
        <x:f>IF(IFERROR(INDEX('Final Card Catalog'!$S$4:$S$503,MATCH($C123,'Final Card Catalog'!$A$4:$A$503,0)),"Missing ID")="Locked - complete","Locked - complete",IF(COUNTIF('Final Card Catalog'!$A$4:$A$503,C123)&lt;&gt;1,"ID mismatch",IF(COUNT(H123:K123)&lt;COUNT($B$4:$B$7),"Needs scoring",IF(M123=R123,"Aligned","Approved tier / legacy differs"))))</x:f>
        <x:v>Aligned</x:v>
      </x:c>
    </x:row>
    <x:row r="124" s="202" customFormat="1" ht="25.5" customHeight="1">
      <x:c r="A124" s="261" t="n">
        <x:f>IF(L124="","",COUNTIF($L$14:$L$513,"&gt;"&amp;L124)+COUNTIF($L$14:L124,L124))</x:f>
        <x:v>112</x:v>
      </x:c>
      <x:c r="B124" s="231" t="str">
        <x:f>IFERROR(LEFT(IFERROR(INDEX('Final Card Catalog'!$D$4:$D$503,MATCH($C124,'Final Card Catalog'!$A$4:$A$503,0)),"Missing ID"),FIND(" — ",IFERROR(INDEX('Final Card Catalog'!$D$4:$D$503,MATCH($C124,'Final Card Catalog'!$A$4:$A$503,0)),"Missing ID"))-1),"Missing set")</x:f>
        <x:v>Biblical Events</x:v>
      </x:c>
      <x:c r="C124" s="231" t="inlineStr">
        <x:is>
          <x:t xml:space="preserve">BE-007</x:t>
        </x:is>
      </x:c>
      <x:c r="D124" s="231" t="str">
        <x:f>IFERROR(INDEX('Final Card Catalog'!$B$4:$B$503,MATCH($C124,'Final Card Catalog'!$A$4:$A$503,0)),"Missing ID")</x:f>
        <x:v>Jacob Wrestles at the Jabbok</x:v>
      </x:c>
      <x:c r="E124" s="231" t="str">
        <x:f>IFERROR(INDEX('Final Card Catalog'!$E$4:$E$503,MATCH($C124,'Final Card Catalog'!$A$4:$A$503,0)),"Missing ID")</x:f>
        <x:v>Event</x:v>
      </x:c>
      <x:c r="F124" s="261" t="n">
        <x:f>IFERROR(INDEX('Final Card Catalog'!$G$4:$G$503,MATCH($C124,'Final Card Catalog'!$A$4:$A$503,0)),"Missing ID")</x:f>
        <x:v>5</x:v>
      </x:c>
      <x:c r="G124" s="231" t="inlineStr">
        <x:is>
          <x:t xml:space="preserve">Extraordinary</x:t>
        </x:is>
      </x:c>
      <x:c r="H124" s="260" t="n">
        <x:v>7.6</x:v>
      </x:c>
      <x:c r="I124" s="260" t="n">
        <x:v>9.1</x:v>
      </x:c>
      <x:c r="J124" s="260" t="n">
        <x:v>7.6</x:v>
      </x:c>
      <x:c r="K124" s="260" t="n">
        <x:v>7.5</x:v>
      </x:c>
      <x:c r="L124" s="239" t="n">
        <x:f>IF(COUNT(H124:K124)&lt;COUNT($B$4:$B$7),"",ROUND(($B$11/$B$9)*(H124*$B$4+I124*$B$5+J124*$B$6+K124*$B$7),1))</x:f>
        <x:v>80.4</x:v>
      </x:c>
      <x:c r="M124" s="231" t="str">
        <x:f>IF(L124="","",IF(L124&gt;=$E$4,$D$4,IF(L124&gt;=$E$5,$D$5,IF(L124&gt;=$E$6,$D$6,IF(L124&gt;=$E$7,$D$7,$D$8)))))</x:f>
        <x:v>Rare</x:v>
      </x:c>
      <x:c r="N124" s="231" t="str">
        <x:f>IF(M124="","Pending scoring",G124&amp;" → "&amp;M124)</x:f>
        <x:v>Extraordinary → Rare</x:v>
      </x:c>
      <x:c r="O124" s="231" t="inlineStr">
        <x:is>
          <x:t xml:space="preserve">Low</x:t>
        </x:is>
      </x:c>
      <x:c r="P124" s="231" t="inlineStr">
        <x:is>
          <x:t xml:space="preserve">Biblical narrative scene</x:t>
        </x:is>
      </x:c>
      <x:c r="Q124" s="231" t="inlineStr">
        <x:is>
          <x:t xml:space="preserve">Artwork-led: the visual concept is substantially stronger than the subject's global recognition. Scores: significance 7.6, artwork 9.1, narrative 7.6, uniqueness 7.5; weighted impact 80.4 → Rare.</x:t>
        </x:is>
      </x:c>
      <x:c r="R124" s="214" t="str">
        <x:f>IFERROR(INDEX('Final Card Catalog'!$J$4:$J$503,MATCH($C124,'Final Card Catalog'!$A$4:$A$503,0)),"Missing ID")</x:f>
        <x:v>Rare</x:v>
      </x:c>
      <x:c r="S124" s="214" t="str">
        <x:f>IF(IFERROR(INDEX('Final Card Catalog'!$S$4:$S$503,MATCH($C124,'Final Card Catalog'!$A$4:$A$503,0)),"Missing ID")="Locked - complete","Locked - complete",IF(COUNTIF('Final Card Catalog'!$A$4:$A$503,C124)&lt;&gt;1,"ID mismatch",IF(COUNT(H124:K124)&lt;COUNT($B$4:$B$7),"Needs scoring",IF(M124=R124,"Aligned","Approved tier / legacy differs"))))</x:f>
        <x:v>Aligned</x:v>
      </x:c>
    </x:row>
    <x:row r="125" s="202" customFormat="1" ht="25.5" customHeight="1">
      <x:c r="A125" s="261" t="n">
        <x:f>IF(L125="","",COUNTIF($L$14:$L$513,"&gt;"&amp;L125)+COUNTIF($L$14:L125,L125))</x:f>
        <x:v>113</x:v>
      </x:c>
      <x:c r="B125" s="231" t="str">
        <x:f>IFERROR(LEFT(IFERROR(INDEX('Final Card Catalog'!$D$4:$D$503,MATCH($C125,'Final Card Catalog'!$A$4:$A$503,0)),"Missing ID"),FIND(" — ",IFERROR(INDEX('Final Card Catalog'!$D$4:$D$503,MATCH($C125,'Final Card Catalog'!$A$4:$A$503,0)),"Missing ID"))-1),"Missing set")</x:f>
        <x:v>Biblical Events</x:v>
      </x:c>
      <x:c r="C125" s="231" t="inlineStr">
        <x:is>
          <x:t xml:space="preserve">BE-117</x:t>
        </x:is>
      </x:c>
      <x:c r="D125" s="231" t="str">
        <x:f>IFERROR(INDEX('Final Card Catalog'!$B$4:$B$503,MATCH($C125,'Final Card Catalog'!$A$4:$A$503,0)),"Missing ID")</x:f>
        <x:v>Jesus Blesses the Children</x:v>
      </x:c>
      <x:c r="E125" s="231" t="str">
        <x:f>IFERROR(INDEX('Final Card Catalog'!$E$4:$E$503,MATCH($C125,'Final Card Catalog'!$A$4:$A$503,0)),"Missing ID")</x:f>
        <x:v>Event</x:v>
      </x:c>
      <x:c r="F125" s="261" t="n">
        <x:f>IFERROR(INDEX('Final Card Catalog'!$G$4:$G$503,MATCH($C125,'Final Card Catalog'!$A$4:$A$503,0)),"Missing ID")</x:f>
        <x:v>4</x:v>
      </x:c>
      <x:c r="G125" s="231" t="inlineStr">
        <x:is>
          <x:t xml:space="preserve">Rare</x:t>
        </x:is>
      </x:c>
      <x:c r="H125" s="260" t="n">
        <x:v>8</x:v>
      </x:c>
      <x:c r="I125" s="260" t="n">
        <x:v>8.4</x:v>
      </x:c>
      <x:c r="J125" s="260" t="n">
        <x:v>7.8</x:v>
      </x:c>
      <x:c r="K125" s="260" t="n">
        <x:v>7.6</x:v>
      </x:c>
      <x:c r="L125" s="239" t="n">
        <x:f>IF(COUNT(H125:K125)&lt;COUNT($B$4:$B$7),"",ROUND(($B$11/$B$9)*(H125*$B$4+I125*$B$5+J125*$B$6+K125*$B$7),1))</x:f>
        <x:v>80.4</x:v>
      </x:c>
      <x:c r="M125" s="231" t="str">
        <x:f>IF(L125="","",IF(L125&gt;=$E$4,$D$4,IF(L125&gt;=$E$5,$D$5,IF(L125&gt;=$E$6,$D$6,IF(L125&gt;=$E$7,$D$7,$D$8)))))</x:f>
        <x:v>Rare</x:v>
      </x:c>
      <x:c r="N125" s="231" t="str">
        <x:f>IF(M125="","Pending scoring",G125&amp;" → "&amp;M125)</x:f>
        <x:v>Rare → Rare</x:v>
      </x:c>
      <x:c r="O125" s="231" t="inlineStr">
        <x:is>
          <x:t xml:space="preserve">Low</x:t>
        </x:is>
      </x:c>
      <x:c r="P125" s="231" t="inlineStr">
        <x:is>
          <x:t xml:space="preserve">Biblical narrative scene</x:t>
        </x:is>
      </x:c>
      <x:c r="Q125" s="231" t="inlineStr">
        <x:is>
          <x:t xml:space="preserve">Balanced biblical event with good educational, visual, and narrative value. Scores: significance 8.0, artwork 8.4, narrative 7.8, uniqueness 7.6; weighted impact 80.4 → Rare.</x:t>
        </x:is>
      </x:c>
      <x:c r="R125" s="214" t="str">
        <x:f>IFERROR(INDEX('Final Card Catalog'!$J$4:$J$503,MATCH($C125,'Final Card Catalog'!$A$4:$A$503,0)),"Missing ID")</x:f>
        <x:v>Rare</x:v>
      </x:c>
      <x:c r="S125" s="214" t="str">
        <x:f>IF(IFERROR(INDEX('Final Card Catalog'!$S$4:$S$503,MATCH($C125,'Final Card Catalog'!$A$4:$A$503,0)),"Missing ID")="Locked - complete","Locked - complete",IF(COUNTIF('Final Card Catalog'!$A$4:$A$503,C125)&lt;&gt;1,"ID mismatch",IF(COUNT(H125:K125)&lt;COUNT($B$4:$B$7),"Needs scoring",IF(M125=R125,"Aligned","Approved tier / legacy differs"))))</x:f>
        <x:v>Aligned</x:v>
      </x:c>
    </x:row>
    <x:row r="126" s="202" customFormat="1" ht="25.5" customHeight="1">
      <x:c r="A126" s="261" t="n">
        <x:f>IF(L126="","",COUNTIF($L$14:$L$513,"&gt;"&amp;L126)+COUNTIF($L$14:L126,L126))</x:f>
        <x:v>114</x:v>
      </x:c>
      <x:c r="B126" s="231" t="str">
        <x:f>IFERROR(LEFT(IFERROR(INDEX('Final Card Catalog'!$D$4:$D$503,MATCH($C126,'Final Card Catalog'!$A$4:$A$503,0)),"Missing ID"),FIND(" — ",IFERROR(INDEX('Final Card Catalog'!$D$4:$D$503,MATCH($C126,'Final Card Catalog'!$A$4:$A$503,0)),"Missing ID"))-1),"Missing set")</x:f>
        <x:v>Biblical Events</x:v>
      </x:c>
      <x:c r="C126" s="231" t="inlineStr">
        <x:is>
          <x:t xml:space="preserve">BE-110</x:t>
        </x:is>
      </x:c>
      <x:c r="D126" s="231" t="str">
        <x:f>IFERROR(INDEX('Final Card Catalog'!$B$4:$B$503,MATCH($C126,'Final Card Catalog'!$A$4:$A$503,0)),"Missing ID")</x:f>
        <x:v>Paul and Barnabas at Lystra</x:v>
      </x:c>
      <x:c r="E126" s="231" t="str">
        <x:f>IFERROR(INDEX('Final Card Catalog'!$E$4:$E$503,MATCH($C126,'Final Card Catalog'!$A$4:$A$503,0)),"Missing ID")</x:f>
        <x:v>Event</x:v>
      </x:c>
      <x:c r="F126" s="261" t="n">
        <x:f>IFERROR(INDEX('Final Card Catalog'!$G$4:$G$503,MATCH($C126,'Final Card Catalog'!$A$4:$A$503,0)),"Missing ID")</x:f>
        <x:v>4</x:v>
      </x:c>
      <x:c r="G126" s="231" t="inlineStr">
        <x:is>
          <x:t xml:space="preserve">Rare</x:t>
        </x:is>
      </x:c>
      <x:c r="H126" s="260" t="n">
        <x:v>7.5</x:v>
      </x:c>
      <x:c r="I126" s="260" t="n">
        <x:v>8.800000000000001</x:v>
      </x:c>
      <x:c r="J126" s="260" t="n">
        <x:v>7.8</x:v>
      </x:c>
      <x:c r="K126" s="260" t="n">
        <x:v>8.4</x:v>
      </x:c>
      <x:c r="L126" s="239" t="n">
        <x:f>IF(COUNT(H126:K126)&lt;COUNT($B$4:$B$7),"",ROUND(($B$11/$B$9)*(H126*$B$4+I126*$B$5+J126*$B$6+K126*$B$7),1))</x:f>
        <x:v>80.4</x:v>
      </x:c>
      <x:c r="M126" s="231" t="str">
        <x:f>IF(L126="","",IF(L126&gt;=$E$4,$D$4,IF(L126&gt;=$E$5,$D$5,IF(L126&gt;=$E$6,$D$6,IF(L126&gt;=$E$7,$D$7,$D$8)))))</x:f>
        <x:v>Rare</x:v>
      </x:c>
      <x:c r="N126" s="231" t="str">
        <x:f>IF(M126="","Pending scoring",G126&amp;" → "&amp;M126)</x:f>
        <x:v>Rare → Rare</x:v>
      </x:c>
      <x:c r="O126" s="231" t="inlineStr">
        <x:is>
          <x:t xml:space="preserve">Low</x:t>
        </x:is>
      </x:c>
      <x:c r="P126" s="231" t="inlineStr">
        <x:is>
          <x:t xml:space="preserve">Biblical narrative scene</x:t>
        </x:is>
      </x:c>
      <x:c r="Q126" s="231" t="inlineStr">
        <x:is>
          <x:t xml:space="preserve">Strong event card with balanced significance, visual appeal, and narrative impact. Scores: significance 7.5, artwork 8.8, narrative 7.8, uniqueness 8.4; weighted impact 80.4 → Rare.</x:t>
        </x:is>
      </x:c>
      <x:c r="R126" s="214" t="str">
        <x:f>IFERROR(INDEX('Final Card Catalog'!$J$4:$J$503,MATCH($C126,'Final Card Catalog'!$A$4:$A$503,0)),"Missing ID")</x:f>
        <x:v>Rare</x:v>
      </x:c>
      <x:c r="S126" s="214" t="str">
        <x:f>IF(IFERROR(INDEX('Final Card Catalog'!$S$4:$S$503,MATCH($C126,'Final Card Catalog'!$A$4:$A$503,0)),"Missing ID")="Locked - complete","Locked - complete",IF(COUNTIF('Final Card Catalog'!$A$4:$A$503,C126)&lt;&gt;1,"ID mismatch",IF(COUNT(H126:K126)&lt;COUNT($B$4:$B$7),"Needs scoring",IF(M126=R126,"Aligned","Approved tier / legacy differs"))))</x:f>
        <x:v>Aligned</x:v>
      </x:c>
    </x:row>
    <x:row r="127" s="202" customFormat="1" ht="25.5" customHeight="1">
      <x:c r="A127" s="261" t="n">
        <x:f>IF(L127="","",COUNTIF($L$14:$L$513,"&gt;"&amp;L127)+COUNTIF($L$14:L127,L127))</x:f>
        <x:v>115</x:v>
      </x:c>
      <x:c r="B127" s="231" t="str">
        <x:f>IFERROR(LEFT(IFERROR(INDEX('Final Card Catalog'!$D$4:$D$503,MATCH($C127,'Final Card Catalog'!$A$4:$A$503,0)),"Missing ID"),FIND(" — ",IFERROR(INDEX('Final Card Catalog'!$D$4:$D$503,MATCH($C127,'Final Card Catalog'!$A$4:$A$503,0)),"Missing ID"))-1),"Missing set")</x:f>
        <x:v>Church History Events</x:v>
      </x:c>
      <x:c r="C127" s="231" t="inlineStr">
        <x:is>
          <x:t xml:space="preserve">CHE-010</x:t>
        </x:is>
      </x:c>
      <x:c r="D127" s="231" t="str">
        <x:f>IFERROR(INDEX('Final Card Catalog'!$B$4:$B$503,MATCH($C127,'Final Card Catalog'!$A$4:$A$503,0)),"Missing ID")</x:f>
        <x:v>Printing of the Gutenberg Bible</x:v>
      </x:c>
      <x:c r="E127" s="231" t="str">
        <x:f>IFERROR(INDEX('Final Card Catalog'!$E$4:$E$503,MATCH($C127,'Final Card Catalog'!$A$4:$A$503,0)),"Missing ID")</x:f>
        <x:v>Event</x:v>
      </x:c>
      <x:c r="F127" s="261" t="n">
        <x:f>IFERROR(INDEX('Final Card Catalog'!$G$4:$G$503,MATCH($C127,'Final Card Catalog'!$A$4:$A$503,0)),"Missing ID")</x:f>
        <x:v>4</x:v>
      </x:c>
      <x:c r="G127" s="231" t="inlineStr">
        <x:is>
          <x:t xml:space="preserve">Rare</x:t>
        </x:is>
      </x:c>
      <x:c r="H127" s="260" t="n">
        <x:v>8</x:v>
      </x:c>
      <x:c r="I127" s="260" t="n">
        <x:v>8.6</x:v>
      </x:c>
      <x:c r="J127" s="260" t="n">
        <x:v>7.1</x:v>
      </x:c>
      <x:c r="K127" s="260" t="n">
        <x:v>8.4</x:v>
      </x:c>
      <x:c r="L127" s="239" t="n">
        <x:f>IF(COUNT(H127:K127)&lt;COUNT($B$4:$B$7),"",ROUND(($B$11/$B$9)*(H127*$B$4+I127*$B$5+J127*$B$6+K127*$B$7),1))</x:f>
        <x:v>80.4</x:v>
      </x:c>
      <x:c r="M127" s="231" t="str">
        <x:f>IF(L127="","",IF(L127&gt;=$E$4,$D$4,IF(L127&gt;=$E$5,$D$5,IF(L127&gt;=$E$6,$D$6,IF(L127&gt;=$E$7,$D$7,$D$8)))))</x:f>
        <x:v>Rare</x:v>
      </x:c>
      <x:c r="N127" s="231" t="str">
        <x:f>IF(M127="","Pending scoring",G127&amp;" → "&amp;M127)</x:f>
        <x:v>Rare → Rare</x:v>
      </x:c>
      <x:c r="O127" s="231" t="inlineStr">
        <x:is>
          <x:t xml:space="preserve">Low</x:t>
        </x:is>
      </x:c>
      <x:c r="P127" s="231" t="inlineStr">
        <x:is>
          <x:t xml:space="preserve">Church history event</x:t>
        </x:is>
      </x:c>
      <x:c r="Q127" s="231" t="inlineStr">
        <x:is>
          <x:t xml:space="preserve">Balanced collectible profile across significance, visual potential, and impact. Scores: significance 8.0, artwork 8.6, narrative 7.1, uniqueness 8.4; weighted impact 80.4 → Rare.</x:t>
        </x:is>
      </x:c>
      <x:c r="R127" s="214" t="str">
        <x:f>IFERROR(INDEX('Final Card Catalog'!$J$4:$J$503,MATCH($C127,'Final Card Catalog'!$A$4:$A$503,0)),"Missing ID")</x:f>
        <x:v>Rare</x:v>
      </x:c>
      <x:c r="S127" s="214" t="str">
        <x:f>IF(IFERROR(INDEX('Final Card Catalog'!$S$4:$S$503,MATCH($C127,'Final Card Catalog'!$A$4:$A$503,0)),"Missing ID")="Locked - complete","Locked - complete",IF(COUNTIF('Final Card Catalog'!$A$4:$A$503,C127)&lt;&gt;1,"ID mismatch",IF(COUNT(H127:K127)&lt;COUNT($B$4:$B$7),"Needs scoring",IF(M127=R127,"Aligned","Approved tier / legacy differs"))))</x:f>
        <x:v>Aligned</x:v>
      </x:c>
    </x:row>
    <x:row r="128" s="202" customFormat="1" ht="25.5" customHeight="1">
      <x:c r="A128" s="261" t="n">
        <x:f>IF(L128="","",COUNTIF($L$14:$L$513,"&gt;"&amp;L128)+COUNTIF($L$14:L128,L128))</x:f>
        <x:v>116</x:v>
      </x:c>
      <x:c r="B128" s="231" t="str">
        <x:f>IFERROR(LEFT(IFERROR(INDEX('Final Card Catalog'!$D$4:$D$503,MATCH($C128,'Final Card Catalog'!$A$4:$A$503,0)),"Missing ID"),FIND(" — ",IFERROR(INDEX('Final Card Catalog'!$D$4:$D$503,MATCH($C128,'Final Card Catalog'!$A$4:$A$503,0)),"Missing ID"))-1),"Missing set")</x:f>
        <x:v>Biblical Events</x:v>
      </x:c>
      <x:c r="C128" s="231" t="inlineStr">
        <x:is>
          <x:t xml:space="preserve">BE-011</x:t>
        </x:is>
      </x:c>
      <x:c r="D128" s="231" t="str">
        <x:f>IFERROR(INDEX('Final Card Catalog'!$B$4:$B$503,MATCH($C128,'Final Card Catalog'!$A$4:$A$503,0)),"Missing ID")</x:f>
        <x:v>Tenth Plague: Death of the Firstborn</x:v>
      </x:c>
      <x:c r="E128" s="231" t="str">
        <x:f>IFERROR(INDEX('Final Card Catalog'!$E$4:$E$503,MATCH($C128,'Final Card Catalog'!$A$4:$A$503,0)),"Missing ID")</x:f>
        <x:v>Event</x:v>
      </x:c>
      <x:c r="F128" s="261" t="n">
        <x:f>IFERROR(INDEX('Final Card Catalog'!$G$4:$G$503,MATCH($C128,'Final Card Catalog'!$A$4:$A$503,0)),"Missing ID")</x:f>
        <x:v>5</x:v>
      </x:c>
      <x:c r="G128" s="231" t="inlineStr">
        <x:is>
          <x:t xml:space="preserve">Extraordinary</x:t>
        </x:is>
      </x:c>
      <x:c r="H128" s="260" t="n">
        <x:v>7.6</x:v>
      </x:c>
      <x:c r="I128" s="260" t="n">
        <x:v>9.1</x:v>
      </x:c>
      <x:c r="J128" s="260" t="n">
        <x:v>7.6</x:v>
      </x:c>
      <x:c r="K128" s="260" t="n">
        <x:v>7.5</x:v>
      </x:c>
      <x:c r="L128" s="239" t="n">
        <x:f>IF(COUNT(H128:K128)&lt;COUNT($B$4:$B$7),"",ROUND(($B$11/$B$9)*(H128*$B$4+I128*$B$5+J128*$B$6+K128*$B$7),1))</x:f>
        <x:v>80.4</x:v>
      </x:c>
      <x:c r="M128" s="231" t="str">
        <x:f>IF(L128="","",IF(L128&gt;=$E$4,$D$4,IF(L128&gt;=$E$5,$D$5,IF(L128&gt;=$E$6,$D$6,IF(L128&gt;=$E$7,$D$7,$D$8)))))</x:f>
        <x:v>Rare</x:v>
      </x:c>
      <x:c r="N128" s="231" t="str">
        <x:f>IF(M128="","Pending scoring",G128&amp;" → "&amp;M128)</x:f>
        <x:v>Extraordinary → Rare</x:v>
      </x:c>
      <x:c r="O128" s="231" t="inlineStr">
        <x:is>
          <x:t xml:space="preserve">Low</x:t>
        </x:is>
      </x:c>
      <x:c r="P128" s="231" t="inlineStr">
        <x:is>
          <x:t xml:space="preserve">Biblical narrative scene</x:t>
        </x:is>
      </x:c>
      <x:c r="Q128" s="231" t="inlineStr">
        <x:is>
          <x:t xml:space="preserve">Artwork-led: the visual concept is substantially stronger than the subject's global recognition. Scores: significance 7.6, artwork 9.1, narrative 7.6, uniqueness 7.5; weighted impact 80.4 → Rare.</x:t>
        </x:is>
      </x:c>
      <x:c r="R128" s="214" t="str">
        <x:f>IFERROR(INDEX('Final Card Catalog'!$J$4:$J$503,MATCH($C128,'Final Card Catalog'!$A$4:$A$503,0)),"Missing ID")</x:f>
        <x:v>Rare</x:v>
      </x:c>
      <x:c r="S128" s="214" t="str">
        <x:f>IF(IFERROR(INDEX('Final Card Catalog'!$S$4:$S$503,MATCH($C128,'Final Card Catalog'!$A$4:$A$503,0)),"Missing ID")="Locked - complete","Locked - complete",IF(COUNTIF('Final Card Catalog'!$A$4:$A$503,C128)&lt;&gt;1,"ID mismatch",IF(COUNT(H128:K128)&lt;COUNT($B$4:$B$7),"Needs scoring",IF(M128=R128,"Aligned","Approved tier / legacy differs"))))</x:f>
        <x:v>Aligned</x:v>
      </x:c>
    </x:row>
    <x:row r="129" s="202" customFormat="1" ht="25.5" customHeight="1">
      <x:c r="A129" s="261" t="n">
        <x:f>IF(L129="","",COUNTIF($L$14:$L$513,"&gt;"&amp;L129)+COUNTIF($L$14:L129,L129))</x:f>
        <x:v>117</x:v>
      </x:c>
      <x:c r="B129" s="231" t="str">
        <x:f>IFERROR(LEFT(IFERROR(INDEX('Final Card Catalog'!$D$4:$D$503,MATCH($C129,'Final Card Catalog'!$A$4:$A$503,0)),"Missing ID"),FIND(" — ",IFERROR(INDEX('Final Card Catalog'!$D$4:$D$503,MATCH($C129,'Final Card Catalog'!$A$4:$A$503,0)),"Missing ID"))-1),"Missing set")</x:f>
        <x:v>Biblical Events</x:v>
      </x:c>
      <x:c r="C129" s="231" t="inlineStr">
        <x:is>
          <x:t xml:space="preserve">BE-055</x:t>
        </x:is>
      </x:c>
      <x:c r="D129" s="231" t="str">
        <x:f>IFERROR(INDEX('Final Card Catalog'!$B$4:$B$503,MATCH($C129,'Final Card Catalog'!$A$4:$A$503,0)),"Missing ID")</x:f>
        <x:v>Triumphal Entry</x:v>
      </x:c>
      <x:c r="E129" s="231" t="str">
        <x:f>IFERROR(INDEX('Final Card Catalog'!$E$4:$E$503,MATCH($C129,'Final Card Catalog'!$A$4:$A$503,0)),"Missing ID")</x:f>
        <x:v>Event</x:v>
      </x:c>
      <x:c r="F129" s="261" t="n">
        <x:f>IFERROR(INDEX('Final Card Catalog'!$G$4:$G$503,MATCH($C129,'Final Card Catalog'!$A$4:$A$503,0)),"Missing ID")</x:f>
        <x:v>5</x:v>
      </x:c>
      <x:c r="G129" s="231" t="inlineStr">
        <x:is>
          <x:t xml:space="preserve">Legendary</x:t>
        </x:is>
      </x:c>
      <x:c r="H129" s="260" t="n">
        <x:v>7.6</x:v>
      </x:c>
      <x:c r="I129" s="260" t="n">
        <x:v>9.1</x:v>
      </x:c>
      <x:c r="J129" s="260" t="n">
        <x:v>7.6</x:v>
      </x:c>
      <x:c r="K129" s="260" t="n">
        <x:v>7.5</x:v>
      </x:c>
      <x:c r="L129" s="239" t="n">
        <x:f>IF(COUNT(H129:K129)&lt;COUNT($B$4:$B$7),"",ROUND(($B$11/$B$9)*(H129*$B$4+I129*$B$5+J129*$B$6+K129*$B$7),1))</x:f>
        <x:v>80.4</x:v>
      </x:c>
      <x:c r="M129" s="231" t="str">
        <x:f>IF(L129="","",IF(L129&gt;=$E$4,$D$4,IF(L129&gt;=$E$5,$D$5,IF(L129&gt;=$E$6,$D$6,IF(L129&gt;=$E$7,$D$7,$D$8)))))</x:f>
        <x:v>Rare</x:v>
      </x:c>
      <x:c r="N129" s="231" t="str">
        <x:f>IF(M129="","Pending scoring",G129&amp;" → "&amp;M129)</x:f>
        <x:v>Legendary → Rare</x:v>
      </x:c>
      <x:c r="O129" s="231" t="inlineStr">
        <x:is>
          <x:t xml:space="preserve">Low</x:t>
        </x:is>
      </x:c>
      <x:c r="P129" s="231" t="inlineStr">
        <x:is>
          <x:t xml:space="preserve">Biblical narrative scene</x:t>
        </x:is>
      </x:c>
      <x:c r="Q129" s="231" t="inlineStr">
        <x:is>
          <x:t xml:space="preserve">Artwork-led: the visual concept is substantially stronger than the subject's global recognition. Scores: significance 7.6, artwork 9.1, narrative 7.6, uniqueness 7.5; weighted impact 80.4 → Rare.</x:t>
        </x:is>
      </x:c>
      <x:c r="R129" s="214" t="str">
        <x:f>IFERROR(INDEX('Final Card Catalog'!$J$4:$J$503,MATCH($C129,'Final Card Catalog'!$A$4:$A$503,0)),"Missing ID")</x:f>
        <x:v>Rare</x:v>
      </x:c>
      <x:c r="S129" s="214" t="str">
        <x:f>IF(IFERROR(INDEX('Final Card Catalog'!$S$4:$S$503,MATCH($C129,'Final Card Catalog'!$A$4:$A$503,0)),"Missing ID")="Locked - complete","Locked - complete",IF(COUNTIF('Final Card Catalog'!$A$4:$A$503,C129)&lt;&gt;1,"ID mismatch",IF(COUNT(H129:K129)&lt;COUNT($B$4:$B$7),"Needs scoring",IF(M129=R129,"Aligned","Approved tier / legacy differs"))))</x:f>
        <x:v>Aligned</x:v>
      </x:c>
    </x:row>
    <x:row r="130" s="202" customFormat="1" ht="25.5" customHeight="1">
      <x:c r="A130" s="261" t="n">
        <x:f>IF(L130="","",COUNTIF($L$14:$L$513,"&gt;"&amp;L130)+COUNTIF($L$14:L130,L130))</x:f>
        <x:v>118</x:v>
      </x:c>
      <x:c r="B130" s="231" t="str">
        <x:f>IFERROR(LEFT(IFERROR(INDEX('Final Card Catalog'!$D$4:$D$503,MATCH($C130,'Final Card Catalog'!$A$4:$A$503,0)),"Missing ID"),FIND(" — ",IFERROR(INDEX('Final Card Catalog'!$D$4:$D$503,MATCH($C130,'Final Card Catalog'!$A$4:$A$503,0)),"Missing ID"))-1),"Missing set")</x:f>
        <x:v>Parables, Dreams &amp; Visions</x:v>
      </x:c>
      <x:c r="C130" s="231" t="inlineStr">
        <x:is>
          <x:t xml:space="preserve">PDV-043</x:t>
        </x:is>
      </x:c>
      <x:c r="D130" s="231" t="str">
        <x:f>IFERROR(INDEX('Final Card Catalog'!$B$4:$B$503,MATCH($C130,'Final Card Catalog'!$A$4:$A$503,0)),"Missing ID")</x:f>
        <x:v>Ezekiel's New Temple Vision</x:v>
      </x:c>
      <x:c r="E130" s="231" t="str">
        <x:f>IFERROR(INDEX('Final Card Catalog'!$E$4:$E$503,MATCH($C130,'Final Card Catalog'!$A$4:$A$503,0)),"Missing ID")</x:f>
        <x:v>Vision</x:v>
      </x:c>
      <x:c r="F130" s="261" t="n">
        <x:f>IFERROR(INDEX('Final Card Catalog'!$G$4:$G$503,MATCH($C130,'Final Card Catalog'!$A$4:$A$503,0)),"Missing ID")</x:f>
        <x:v>4</x:v>
      </x:c>
      <x:c r="G130" s="231" t="inlineStr">
        <x:is>
          <x:t xml:space="preserve">Rare</x:t>
        </x:is>
      </x:c>
      <x:c r="H130" s="260" t="n">
        <x:v>6.6</x:v>
      </x:c>
      <x:c r="I130" s="260" t="n">
        <x:v>9.800000000000001</x:v>
      </x:c>
      <x:c r="J130" s="260" t="n">
        <x:v>8</x:v>
      </x:c>
      <x:c r="K130" s="260" t="n">
        <x:v>8.5</x:v>
      </x:c>
      <x:c r="L130" s="239" t="n">
        <x:f>IF(COUNT(H130:K130)&lt;COUNT($B$4:$B$7),"",ROUND(($B$11/$B$9)*(H130*$B$4+I130*$B$5+J130*$B$6+K130*$B$7),1))</x:f>
        <x:v>80.3</x:v>
      </x:c>
      <x:c r="M130" s="231" t="str">
        <x:f>IF(L130="","",IF(L130&gt;=$E$4,$D$4,IF(L130&gt;=$E$5,$D$5,IF(L130&gt;=$E$6,$D$6,IF(L130&gt;=$E$7,$D$7,$D$8)))))</x:f>
        <x:v>Rare</x:v>
      </x:c>
      <x:c r="N130" s="231" t="str">
        <x:f>IF(M130="","Pending scoring",G130&amp;" → "&amp;M130)</x:f>
        <x:v>Rare → Rare</x:v>
      </x:c>
      <x:c r="O130" s="231" t="inlineStr">
        <x:is>
          <x:t xml:space="preserve">Low</x:t>
        </x:is>
      </x:c>
      <x:c r="P130" s="231" t="inlineStr">
        <x:is>
          <x:t xml:space="preserve">Dream / vision</x:t>
        </x:is>
      </x:c>
      <x:c r="Q130" s="231" t="inlineStr">
        <x:is>
          <x:t xml:space="preserve">Artwork-led: the visual concept is substantially stronger than the subject's global recognition. Scores: significance 6.6, artwork 9.8, narrative 8.0, uniqueness 8.5; weighted impact 80.3 → Rare.</x:t>
        </x:is>
      </x:c>
      <x:c r="R130" s="214" t="str">
        <x:f>IFERROR(INDEX('Final Card Catalog'!$J$4:$J$503,MATCH($C130,'Final Card Catalog'!$A$4:$A$503,0)),"Missing ID")</x:f>
        <x:v>Rare</x:v>
      </x:c>
      <x:c r="S130" s="214" t="str">
        <x:f>IF(IFERROR(INDEX('Final Card Catalog'!$S$4:$S$503,MATCH($C130,'Final Card Catalog'!$A$4:$A$503,0)),"Missing ID")="Locked - complete","Locked - complete",IF(COUNTIF('Final Card Catalog'!$A$4:$A$503,C130)&lt;&gt;1,"ID mismatch",IF(COUNT(H130:K130)&lt;COUNT($B$4:$B$7),"Needs scoring",IF(M130=R130,"Aligned","Approved tier / legacy differs"))))</x:f>
        <x:v>Aligned</x:v>
      </x:c>
    </x:row>
    <x:row r="131" s="202" customFormat="1" ht="25.5" customHeight="1">
      <x:c r="A131" s="261" t="n">
        <x:f>IF(L131="","",COUNTIF($L$14:$L$513,"&gt;"&amp;L131)+COUNTIF($L$14:L131,L131))</x:f>
        <x:v>119</x:v>
      </x:c>
      <x:c r="B131" s="231" t="str">
        <x:f>IFERROR(LEFT(IFERROR(INDEX('Final Card Catalog'!$D$4:$D$503,MATCH($C131,'Final Card Catalog'!$A$4:$A$503,0)),"Missing ID"),FIND(" — ",IFERROR(INDEX('Final Card Catalog'!$D$4:$D$503,MATCH($C131,'Final Card Catalog'!$A$4:$A$503,0)),"Missing ID"))-1),"Missing set")</x:f>
        <x:v>Parables, Dreams &amp; Visions</x:v>
      </x:c>
      <x:c r="C131" s="231" t="inlineStr">
        <x:is>
          <x:t xml:space="preserve">PDV-049</x:t>
        </x:is>
      </x:c>
      <x:c r="D131" s="231" t="str">
        <x:f>IFERROR(INDEX('Final Card Catalog'!$B$4:$B$503,MATCH($C131,'Final Card Catalog'!$A$4:$A$503,0)),"Missing ID")</x:f>
        <x:v>Paul's Macedonian Vision</x:v>
      </x:c>
      <x:c r="E131" s="231" t="str">
        <x:f>IFERROR(INDEX('Final Card Catalog'!$E$4:$E$503,MATCH($C131,'Final Card Catalog'!$A$4:$A$503,0)),"Missing ID")</x:f>
        <x:v>Vision</x:v>
      </x:c>
      <x:c r="F131" s="261" t="n">
        <x:f>IFERROR(INDEX('Final Card Catalog'!$G$4:$G$503,MATCH($C131,'Final Card Catalog'!$A$4:$A$503,0)),"Missing ID")</x:f>
        <x:v>4</x:v>
      </x:c>
      <x:c r="G131" s="231" t="inlineStr">
        <x:is>
          <x:t xml:space="preserve">Rare</x:t>
        </x:is>
      </x:c>
      <x:c r="H131" s="260" t="n">
        <x:v>6.6</x:v>
      </x:c>
      <x:c r="I131" s="260" t="n">
        <x:v>9.800000000000001</x:v>
      </x:c>
      <x:c r="J131" s="260" t="n">
        <x:v>8</x:v>
      </x:c>
      <x:c r="K131" s="260" t="n">
        <x:v>8.5</x:v>
      </x:c>
      <x:c r="L131" s="239" t="n">
        <x:f>IF(COUNT(H131:K131)&lt;COUNT($B$4:$B$7),"",ROUND(($B$11/$B$9)*(H131*$B$4+I131*$B$5+J131*$B$6+K131*$B$7),1))</x:f>
        <x:v>80.3</x:v>
      </x:c>
      <x:c r="M131" s="231" t="str">
        <x:f>IF(L131="","",IF(L131&gt;=$E$4,$D$4,IF(L131&gt;=$E$5,$D$5,IF(L131&gt;=$E$6,$D$6,IF(L131&gt;=$E$7,$D$7,$D$8)))))</x:f>
        <x:v>Rare</x:v>
      </x:c>
      <x:c r="N131" s="231" t="str">
        <x:f>IF(M131="","Pending scoring",G131&amp;" → "&amp;M131)</x:f>
        <x:v>Rare → Rare</x:v>
      </x:c>
      <x:c r="O131" s="231" t="inlineStr">
        <x:is>
          <x:t xml:space="preserve">Low</x:t>
        </x:is>
      </x:c>
      <x:c r="P131" s="231" t="inlineStr">
        <x:is>
          <x:t xml:space="preserve">Dream / vision</x:t>
        </x:is>
      </x:c>
      <x:c r="Q131" s="231" t="inlineStr">
        <x:is>
          <x:t xml:space="preserve">Artwork-led: the visual concept is substantially stronger than the subject's global recognition. Scores: significance 6.6, artwork 9.8, narrative 8.0, uniqueness 8.5; weighted impact 80.3 → Rare.</x:t>
        </x:is>
      </x:c>
      <x:c r="R131" s="214" t="str">
        <x:f>IFERROR(INDEX('Final Card Catalog'!$J$4:$J$503,MATCH($C131,'Final Card Catalog'!$A$4:$A$503,0)),"Missing ID")</x:f>
        <x:v>Uncommon</x:v>
      </x:c>
      <x:c r="S131" s="214" t="str">
        <x:f>IF(IFERROR(INDEX('Final Card Catalog'!$S$4:$S$503,MATCH($C131,'Final Card Catalog'!$A$4:$A$503,0)),"Missing ID")="Locked - complete","Locked - complete",IF(COUNTIF('Final Card Catalog'!$A$4:$A$503,C131)&lt;&gt;1,"ID mismatch",IF(COUNT(H131:K131)&lt;COUNT($B$4:$B$7),"Needs scoring",IF(M131=R131,"Aligned","Approved tier / legacy differs"))))</x:f>
        <x:v>Approved tier / legacy differs</x:v>
      </x:c>
    </x:row>
    <x:row r="132" s="202" customFormat="1" ht="25.5" customHeight="1">
      <x:c r="A132" s="261" t="n">
        <x:f>IF(L132="","",COUNTIF($L$14:$L$513,"&gt;"&amp;L132)+COUNTIF($L$14:L132,L132))</x:f>
        <x:v>120</x:v>
      </x:c>
      <x:c r="B132" s="231" t="str">
        <x:f>IFERROR(LEFT(IFERROR(INDEX('Final Card Catalog'!$D$4:$D$503,MATCH($C132,'Final Card Catalog'!$A$4:$A$503,0)),"Missing ID"),FIND(" — ",IFERROR(INDEX('Final Card Catalog'!$D$4:$D$503,MATCH($C132,'Final Card Catalog'!$A$4:$A$503,0)),"Missing ID"))-1),"Missing set")</x:f>
        <x:v>Controversies &amp; Movements</x:v>
      </x:c>
      <x:c r="C132" s="231" t="inlineStr">
        <x:is>
          <x:t xml:space="preserve">CM-018</x:t>
        </x:is>
      </x:c>
      <x:c r="D132" s="231" t="str">
        <x:f>IFERROR(INDEX('Final Card Catalog'!$B$4:$B$503,MATCH($C132,'Final Card Catalog'!$A$4:$A$503,0)),"Missing ID")</x:f>
        <x:v>Catholic Reformation / Counter-Reformation</x:v>
      </x:c>
      <x:c r="E132" s="231" t="str">
        <x:f>IFERROR(INDEX('Final Card Catalog'!$E$4:$E$503,MATCH($C132,'Final Card Catalog'!$A$4:$A$503,0)),"Missing ID")</x:f>
        <x:v>Reform Movement</x:v>
      </x:c>
      <x:c r="F132" s="261" t="n">
        <x:f>IFERROR(INDEX('Final Card Catalog'!$G$4:$G$503,MATCH($C132,'Final Card Catalog'!$A$4:$A$503,0)),"Missing ID")</x:f>
        <x:v>5</x:v>
      </x:c>
      <x:c r="G132" s="231" t="inlineStr">
        <x:is>
          <x:t xml:space="preserve">Extraordinary</x:t>
        </x:is>
      </x:c>
      <x:c r="H132" s="260" t="n">
        <x:v>8.800000000000001</x:v>
      </x:c>
      <x:c r="I132" s="260" t="n">
        <x:v>8</x:v>
      </x:c>
      <x:c r="J132" s="260" t="n">
        <x:v>7</x:v>
      </x:c>
      <x:c r="K132" s="260" t="n">
        <x:v>7</x:v>
      </x:c>
      <x:c r="L132" s="239" t="n">
        <x:f>IF(COUNT(H132:K132)&lt;COUNT($B$4:$B$7),"",ROUND(($B$11/$B$9)*(H132*$B$4+I132*$B$5+J132*$B$6+K132*$B$7),1))</x:f>
        <x:v>80.2</x:v>
      </x:c>
      <x:c r="M132" s="231" t="str">
        <x:f>IF(L132="","",IF(L132&gt;=$E$4,$D$4,IF(L132&gt;=$E$5,$D$5,IF(L132&gt;=$E$6,$D$6,IF(L132&gt;=$E$7,$D$7,$D$8)))))</x:f>
        <x:v>Rare</x:v>
      </x:c>
      <x:c r="N132" s="231" t="str">
        <x:f>IF(M132="","Pending scoring",G132&amp;" → "&amp;M132)</x:f>
        <x:v>Extraordinary → Rare</x:v>
      </x:c>
      <x:c r="O132" s="231" t="inlineStr">
        <x:is>
          <x:t xml:space="preserve">High</x:t>
        </x:is>
      </x:c>
      <x:c r="P132" s="231" t="inlineStr">
        <x:is>
          <x:t xml:space="preserve">Historical movement / controversy</x:t>
        </x:is>
      </x:c>
      <x:c r="Q132" s="231" t="inlineStr">
        <x:is>
          <x:t xml:space="preserve">Balanced collectible profile across significance, visual potential, and impact. Scores: significance 8.8, artwork 8.0, narrative 7.0, uniqueness 7.0; weighted impact 80.2 → Rare.</x:t>
        </x:is>
      </x:c>
      <x:c r="R132" s="214" t="str">
        <x:f>IFERROR(INDEX('Final Card Catalog'!$J$4:$J$503,MATCH($C132,'Final Card Catalog'!$A$4:$A$503,0)),"Missing ID")</x:f>
        <x:v>Rare</x:v>
      </x:c>
      <x:c r="S132" s="214" t="str">
        <x:f>IF(IFERROR(INDEX('Final Card Catalog'!$S$4:$S$503,MATCH($C132,'Final Card Catalog'!$A$4:$A$503,0)),"Missing ID")="Locked - complete","Locked - complete",IF(COUNTIF('Final Card Catalog'!$A$4:$A$503,C132)&lt;&gt;1,"ID mismatch",IF(COUNT(H132:K132)&lt;COUNT($B$4:$B$7),"Needs scoring",IF(M132=R132,"Aligned","Approved tier / legacy differs"))))</x:f>
        <x:v>Aligned</x:v>
      </x:c>
    </x:row>
    <x:row r="133" s="202" customFormat="1" ht="25.5" customHeight="1">
      <x:c r="A133" s="261" t="n">
        <x:f>IF(L133="","",COUNTIF($L$14:$L$513,"&gt;"&amp;L133)+COUNTIF($L$14:L133,L133))</x:f>
        <x:v>121</x:v>
      </x:c>
      <x:c r="B133" s="231" t="str">
        <x:f>IFERROR(LEFT(IFERROR(INDEX('Final Card Catalog'!$D$4:$D$503,MATCH($C133,'Final Card Catalog'!$A$4:$A$503,0)),"Missing ID"),FIND(" — ",IFERROR(INDEX('Final Card Catalog'!$D$4:$D$503,MATCH($C133,'Final Card Catalog'!$A$4:$A$503,0)),"Missing ID"))-1),"Missing set")</x:f>
        <x:v>Biblical Events</x:v>
      </x:c>
      <x:c r="C133" s="231" t="inlineStr">
        <x:is>
          <x:t xml:space="preserve">BE-091</x:t>
        </x:is>
      </x:c>
      <x:c r="D133" s="231" t="str">
        <x:f>IFERROR(INDEX('Final Card Catalog'!$B$4:$B$503,MATCH($C133,'Final Card Catalog'!$A$4:$A$503,0)),"Missing ID")</x:f>
        <x:v>Healing of the Man Born Blind</x:v>
      </x:c>
      <x:c r="E133" s="231" t="str">
        <x:f>IFERROR(INDEX('Final Card Catalog'!$E$4:$E$503,MATCH($C133,'Final Card Catalog'!$A$4:$A$503,0)),"Missing ID")</x:f>
        <x:v>Event</x:v>
      </x:c>
      <x:c r="F133" s="261" t="n">
        <x:f>IFERROR(INDEX('Final Card Catalog'!$G$4:$G$503,MATCH($C133,'Final Card Catalog'!$A$4:$A$503,0)),"Missing ID")</x:f>
        <x:v>4</x:v>
      </x:c>
      <x:c r="G133" s="231" t="inlineStr">
        <x:is>
          <x:t xml:space="preserve">Rare</x:t>
        </x:is>
      </x:c>
      <x:c r="H133" s="260" t="n">
        <x:v>8</x:v>
      </x:c>
      <x:c r="I133" s="260" t="n">
        <x:v>8.300000000000001</x:v>
      </x:c>
      <x:c r="J133" s="260" t="n">
        <x:v>7.6</x:v>
      </x:c>
      <x:c r="K133" s="260" t="n">
        <x:v>8</x:v>
      </x:c>
      <x:c r="L133" s="239" t="n">
        <x:f>IF(COUNT(H133:K133)&lt;COUNT($B$4:$B$7),"",ROUND(($B$11/$B$9)*(H133*$B$4+I133*$B$5+J133*$B$6+K133*$B$7),1))</x:f>
        <x:v>80.1</x:v>
      </x:c>
      <x:c r="M133" s="231" t="str">
        <x:f>IF(L133="","",IF(L133&gt;=$E$4,$D$4,IF(L133&gt;=$E$5,$D$5,IF(L133&gt;=$E$6,$D$6,IF(L133&gt;=$E$7,$D$7,$D$8)))))</x:f>
        <x:v>Rare</x:v>
      </x:c>
      <x:c r="N133" s="231" t="str">
        <x:f>IF(M133="","Pending scoring",G133&amp;" → "&amp;M133)</x:f>
        <x:v>Rare → Rare</x:v>
      </x:c>
      <x:c r="O133" s="231" t="inlineStr">
        <x:is>
          <x:t xml:space="preserve">Medium</x:t>
        </x:is>
      </x:c>
      <x:c r="P133" s="231" t="inlineStr">
        <x:is>
          <x:t xml:space="preserve">Biblical narrative scene</x:t>
        </x:is>
      </x:c>
      <x:c r="Q133" s="231" t="inlineStr">
        <x:is>
          <x:t xml:space="preserve">Balanced collectible profile across significance, visual potential, and impact. Scores: significance 8.0, artwork 8.3, narrative 7.6, uniqueness 8.0; weighted impact 80.1 → Rare.</x:t>
        </x:is>
      </x:c>
      <x:c r="R133" s="214" t="str">
        <x:f>IFERROR(INDEX('Final Card Catalog'!$J$4:$J$503,MATCH($C133,'Final Card Catalog'!$A$4:$A$503,0)),"Missing ID")</x:f>
        <x:v>Rare</x:v>
      </x:c>
      <x:c r="S133" s="214" t="str">
        <x:f>IF(IFERROR(INDEX('Final Card Catalog'!$S$4:$S$503,MATCH($C133,'Final Card Catalog'!$A$4:$A$503,0)),"Missing ID")="Locked - complete","Locked - complete",IF(COUNTIF('Final Card Catalog'!$A$4:$A$503,C133)&lt;&gt;1,"ID mismatch",IF(COUNT(H133:K133)&lt;COUNT($B$4:$B$7),"Needs scoring",IF(M133=R133,"Aligned","Approved tier / legacy differs"))))</x:f>
        <x:v>Aligned</x:v>
      </x:c>
    </x:row>
    <x:row r="134" s="202" customFormat="1" ht="25.5" customHeight="1">
      <x:c r="A134" s="261" t="n">
        <x:f>IF(L134="","",COUNTIF($L$14:$L$513,"&gt;"&amp;L134)+COUNTIF($L$14:L134,L134))</x:f>
        <x:v>122</x:v>
      </x:c>
      <x:c r="B134" s="231" t="str">
        <x:f>IFERROR(LEFT(IFERROR(INDEX('Final Card Catalog'!$D$4:$D$503,MATCH($C134,'Final Card Catalog'!$A$4:$A$503,0)),"Missing ID"),FIND(" — ",IFERROR(INDEX('Final Card Catalog'!$D$4:$D$503,MATCH($C134,'Final Card Catalog'!$A$4:$A$503,0)),"Missing ID"))-1),"Missing set")</x:f>
        <x:v>Parables, Dreams &amp; Visions</x:v>
      </x:c>
      <x:c r="C134" s="231" t="inlineStr">
        <x:is>
          <x:t xml:space="preserve">PDV-032</x:t>
        </x:is>
      </x:c>
      <x:c r="D134" s="231" t="str">
        <x:f>IFERROR(INDEX('Final Card Catalog'!$B$4:$B$503,MATCH($C134,'Final Card Catalog'!$A$4:$A$503,0)),"Missing ID")</x:f>
        <x:v>Joseph's Dreams</x:v>
      </x:c>
      <x:c r="E134" s="231" t="str">
        <x:f>IFERROR(INDEX('Final Card Catalog'!$E$4:$E$503,MATCH($C134,'Final Card Catalog'!$A$4:$A$503,0)),"Missing ID")</x:f>
        <x:v>Dream</x:v>
      </x:c>
      <x:c r="F134" s="261" t="n">
        <x:f>IFERROR(INDEX('Final Card Catalog'!$G$4:$G$503,MATCH($C134,'Final Card Catalog'!$A$4:$A$503,0)),"Missing ID")</x:f>
        <x:v>4</x:v>
      </x:c>
      <x:c r="G134" s="231" t="inlineStr">
        <x:is>
          <x:t xml:space="preserve">Rare</x:t>
        </x:is>
      </x:c>
      <x:c r="H134" s="260" t="n">
        <x:v>6.6</x:v>
      </x:c>
      <x:c r="I134" s="260" t="n">
        <x:v>9.800000000000001</x:v>
      </x:c>
      <x:c r="J134" s="260" t="n">
        <x:v>7.9</x:v>
      </x:c>
      <x:c r="K134" s="260" t="n">
        <x:v>8.5</x:v>
      </x:c>
      <x:c r="L134" s="239" t="n">
        <x:f>IF(COUNT(H134:K134)&lt;COUNT($B$4:$B$7),"",ROUND(($B$11/$B$9)*(H134*$B$4+I134*$B$5+J134*$B$6+K134*$B$7),1))</x:f>
        <x:v>80.1</x:v>
      </x:c>
      <x:c r="M134" s="231" t="str">
        <x:f>IF(L134="","",IF(L134&gt;=$E$4,$D$4,IF(L134&gt;=$E$5,$D$5,IF(L134&gt;=$E$6,$D$6,IF(L134&gt;=$E$7,$D$7,$D$8)))))</x:f>
        <x:v>Rare</x:v>
      </x:c>
      <x:c r="N134" s="231" t="str">
        <x:f>IF(M134="","Pending scoring",G134&amp;" → "&amp;M134)</x:f>
        <x:v>Rare → Rare</x:v>
      </x:c>
      <x:c r="O134" s="231" t="inlineStr">
        <x:is>
          <x:t xml:space="preserve">Low</x:t>
        </x:is>
      </x:c>
      <x:c r="P134" s="231" t="inlineStr">
        <x:is>
          <x:t xml:space="preserve">Dream / vision</x:t>
        </x:is>
      </x:c>
      <x:c r="Q134" s="231" t="inlineStr">
        <x:is>
          <x:t xml:space="preserve">Artwork-led: the visual concept is substantially stronger than the subject's global recognition. Scores: significance 6.6, artwork 9.8, narrative 7.9, uniqueness 8.5; weighted impact 80.1 → Rare.</x:t>
        </x:is>
      </x:c>
      <x:c r="R134" s="214" t="str">
        <x:f>IFERROR(INDEX('Final Card Catalog'!$J$4:$J$503,MATCH($C134,'Final Card Catalog'!$A$4:$A$503,0)),"Missing ID")</x:f>
        <x:v>Rare</x:v>
      </x:c>
      <x:c r="S134" s="214" t="str">
        <x:f>IF(IFERROR(INDEX('Final Card Catalog'!$S$4:$S$503,MATCH($C134,'Final Card Catalog'!$A$4:$A$503,0)),"Missing ID")="Locked - complete","Locked - complete",IF(COUNTIF('Final Card Catalog'!$A$4:$A$503,C134)&lt;&gt;1,"ID mismatch",IF(COUNT(H134:K134)&lt;COUNT($B$4:$B$7),"Needs scoring",IF(M134=R134,"Aligned","Approved tier / legacy differs"))))</x:f>
        <x:v>Aligned</x:v>
      </x:c>
    </x:row>
    <x:row r="135" s="202" customFormat="1" ht="25.5" customHeight="1">
      <x:c r="A135" s="261" t="n">
        <x:f>IF(L135="","",COUNTIF($L$14:$L$513,"&gt;"&amp;L135)+COUNTIF($L$14:L135,L135))</x:f>
        <x:v>123</x:v>
      </x:c>
      <x:c r="B135" s="231" t="str">
        <x:f>IFERROR(LEFT(IFERROR(INDEX('Final Card Catalog'!$D$4:$D$503,MATCH($C135,'Final Card Catalog'!$A$4:$A$503,0)),"Missing ID"),FIND(" — ",IFERROR(INDEX('Final Card Catalog'!$D$4:$D$503,MATCH($C135,'Final Card Catalog'!$A$4:$A$503,0)),"Missing ID"))-1),"Missing set")</x:f>
        <x:v>Parables, Dreams &amp; Visions</x:v>
      </x:c>
      <x:c r="C135" s="231" t="inlineStr">
        <x:is>
          <x:t xml:space="preserve">PDV-036</x:t>
        </x:is>
      </x:c>
      <x:c r="D135" s="231" t="str">
        <x:f>IFERROR(INDEX('Final Card Catalog'!$B$4:$B$503,MATCH($C135,'Final Card Catalog'!$A$4:$A$503,0)),"Missing ID")</x:f>
        <x:v>Nebuchadnezzar's Great Tree Dream</x:v>
      </x:c>
      <x:c r="E135" s="231" t="str">
        <x:f>IFERROR(INDEX('Final Card Catalog'!$E$4:$E$503,MATCH($C135,'Final Card Catalog'!$A$4:$A$503,0)),"Missing ID")</x:f>
        <x:v>Dream</x:v>
      </x:c>
      <x:c r="F135" s="261" t="n">
        <x:f>IFERROR(INDEX('Final Card Catalog'!$G$4:$G$503,MATCH($C135,'Final Card Catalog'!$A$4:$A$503,0)),"Missing ID")</x:f>
        <x:v>4</x:v>
      </x:c>
      <x:c r="G135" s="231" t="inlineStr">
        <x:is>
          <x:t xml:space="preserve">Rare</x:t>
        </x:is>
      </x:c>
      <x:c r="H135" s="260" t="n">
        <x:v>6.6</x:v>
      </x:c>
      <x:c r="I135" s="260" t="n">
        <x:v>9.800000000000001</x:v>
      </x:c>
      <x:c r="J135" s="260" t="n">
        <x:v>7.9</x:v>
      </x:c>
      <x:c r="K135" s="260" t="n">
        <x:v>8.5</x:v>
      </x:c>
      <x:c r="L135" s="239" t="n">
        <x:f>IF(COUNT(H135:K135)&lt;COUNT($B$4:$B$7),"",ROUND(($B$11/$B$9)*(H135*$B$4+I135*$B$5+J135*$B$6+K135*$B$7),1))</x:f>
        <x:v>80.1</x:v>
      </x:c>
      <x:c r="M135" s="231" t="str">
        <x:f>IF(L135="","",IF(L135&gt;=$E$4,$D$4,IF(L135&gt;=$E$5,$D$5,IF(L135&gt;=$E$6,$D$6,IF(L135&gt;=$E$7,$D$7,$D$8)))))</x:f>
        <x:v>Rare</x:v>
      </x:c>
      <x:c r="N135" s="231" t="str">
        <x:f>IF(M135="","Pending scoring",G135&amp;" → "&amp;M135)</x:f>
        <x:v>Rare → Rare</x:v>
      </x:c>
      <x:c r="O135" s="231" t="inlineStr">
        <x:is>
          <x:t xml:space="preserve">Low</x:t>
        </x:is>
      </x:c>
      <x:c r="P135" s="231" t="inlineStr">
        <x:is>
          <x:t xml:space="preserve">Dream / vision</x:t>
        </x:is>
      </x:c>
      <x:c r="Q135" s="231" t="inlineStr">
        <x:is>
          <x:t xml:space="preserve">Artwork-led: the visual concept is substantially stronger than the subject's global recognition. Scores: significance 6.6, artwork 9.8, narrative 7.9, uniqueness 8.5; weighted impact 80.1 → Rare.</x:t>
        </x:is>
      </x:c>
      <x:c r="R135" s="214" t="str">
        <x:f>IFERROR(INDEX('Final Card Catalog'!$J$4:$J$503,MATCH($C135,'Final Card Catalog'!$A$4:$A$503,0)),"Missing ID")</x:f>
        <x:v>Rare</x:v>
      </x:c>
      <x:c r="S135" s="214" t="str">
        <x:f>IF(IFERROR(INDEX('Final Card Catalog'!$S$4:$S$503,MATCH($C135,'Final Card Catalog'!$A$4:$A$503,0)),"Missing ID")="Locked - complete","Locked - complete",IF(COUNTIF('Final Card Catalog'!$A$4:$A$503,C135)&lt;&gt;1,"ID mismatch",IF(COUNT(H135:K135)&lt;COUNT($B$4:$B$7),"Needs scoring",IF(M135=R135,"Aligned","Approved tier / legacy differs"))))</x:f>
        <x:v>Aligned</x:v>
      </x:c>
    </x:row>
    <x:row r="136" s="202" customFormat="1" ht="25.5" customHeight="1">
      <x:c r="A136" s="261" t="n">
        <x:f>IF(L136="","",COUNTIF($L$14:$L$513,"&gt;"&amp;L136)+COUNTIF($L$14:L136,L136))</x:f>
        <x:v>124</x:v>
      </x:c>
      <x:c r="B136" s="231" t="str">
        <x:f>IFERROR(LEFT(IFERROR(INDEX('Final Card Catalog'!$D$4:$D$503,MATCH($C136,'Final Card Catalog'!$A$4:$A$503,0)),"Missing ID"),FIND(" — ",IFERROR(INDEX('Final Card Catalog'!$D$4:$D$503,MATCH($C136,'Final Card Catalog'!$A$4:$A$503,0)),"Missing ID"))-1),"Missing set")</x:f>
        <x:v>Biblical Events</x:v>
      </x:c>
      <x:c r="C136" s="231" t="inlineStr">
        <x:is>
          <x:t xml:space="preserve">BE-109</x:t>
        </x:is>
      </x:c>
      <x:c r="D136" s="231" t="str">
        <x:f>IFERROR(INDEX('Final Card Catalog'!$B$4:$B$503,MATCH($C136,'Final Card Catalog'!$A$4:$A$503,0)),"Missing ID")</x:f>
        <x:v>Peter Raises Tabitha</x:v>
      </x:c>
      <x:c r="E136" s="231" t="str">
        <x:f>IFERROR(INDEX('Final Card Catalog'!$E$4:$E$503,MATCH($C136,'Final Card Catalog'!$A$4:$A$503,0)),"Missing ID")</x:f>
        <x:v>Event</x:v>
      </x:c>
      <x:c r="F136" s="261" t="n">
        <x:f>IFERROR(INDEX('Final Card Catalog'!$G$4:$G$503,MATCH($C136,'Final Card Catalog'!$A$4:$A$503,0)),"Missing ID")</x:f>
        <x:v>4</x:v>
      </x:c>
      <x:c r="G136" s="231" t="inlineStr">
        <x:is>
          <x:t xml:space="preserve">Rare</x:t>
        </x:is>
      </x:c>
      <x:c r="H136" s="260" t="n">
        <x:v>7.6</x:v>
      </x:c>
      <x:c r="I136" s="260" t="n">
        <x:v>8.6</x:v>
      </x:c>
      <x:c r="J136" s="260" t="n">
        <x:v>7.9</x:v>
      </x:c>
      <x:c r="K136" s="260" t="n">
        <x:v>8.1</x:v>
      </x:c>
      <x:c r="L136" s="239" t="n">
        <x:f>IF(COUNT(H136:K136)&lt;COUNT($B$4:$B$7),"",ROUND(($B$11/$B$9)*(H136*$B$4+I136*$B$5+J136*$B$6+K136*$B$7),1))</x:f>
        <x:v>80.1</x:v>
      </x:c>
      <x:c r="M136" s="231" t="str">
        <x:f>IF(L136="","",IF(L136&gt;=$E$4,$D$4,IF(L136&gt;=$E$5,$D$5,IF(L136&gt;=$E$6,$D$6,IF(L136&gt;=$E$7,$D$7,$D$8)))))</x:f>
        <x:v>Rare</x:v>
      </x:c>
      <x:c r="N136" s="231" t="str">
        <x:f>IF(M136="","Pending scoring",G136&amp;" → "&amp;M136)</x:f>
        <x:v>Rare → Rare</x:v>
      </x:c>
      <x:c r="O136" s="231" t="inlineStr">
        <x:is>
          <x:t xml:space="preserve">Low</x:t>
        </x:is>
      </x:c>
      <x:c r="P136" s="231" t="inlineStr">
        <x:is>
          <x:t xml:space="preserve">Biblical narrative scene</x:t>
        </x:is>
      </x:c>
      <x:c r="Q136" s="231" t="inlineStr">
        <x:is>
          <x:t xml:space="preserve">Strong event card with balanced significance, visual appeal, and narrative impact. Scores: significance 7.6, artwork 8.6, narrative 7.9, uniqueness 8.1; weighted impact 80.1 → Rare.</x:t>
        </x:is>
      </x:c>
      <x:c r="R136" s="214" t="str">
        <x:f>IFERROR(INDEX('Final Card Catalog'!$J$4:$J$503,MATCH($C136,'Final Card Catalog'!$A$4:$A$503,0)),"Missing ID")</x:f>
        <x:v>Rare</x:v>
      </x:c>
      <x:c r="S136" s="214" t="str">
        <x:f>IF(IFERROR(INDEX('Final Card Catalog'!$S$4:$S$503,MATCH($C136,'Final Card Catalog'!$A$4:$A$503,0)),"Missing ID")="Locked - complete","Locked - complete",IF(COUNTIF('Final Card Catalog'!$A$4:$A$503,C136)&lt;&gt;1,"ID mismatch",IF(COUNT(H136:K136)&lt;COUNT($B$4:$B$7),"Needs scoring",IF(M136=R136,"Aligned","Approved tier / legacy differs"))))</x:f>
        <x:v>Aligned</x:v>
      </x:c>
    </x:row>
    <x:row r="137" s="202" customFormat="1" ht="25.5" customHeight="1">
      <x:c r="A137" s="261" t="n">
        <x:f>IF(L137="","",COUNTIF($L$14:$L$513,"&gt;"&amp;L137)+COUNTIF($L$14:L137,L137))</x:f>
        <x:v>125</x:v>
      </x:c>
      <x:c r="B137" s="231" t="str">
        <x:f>IFERROR(LEFT(IFERROR(INDEX('Final Card Catalog'!$D$4:$D$503,MATCH($C137,'Final Card Catalog'!$A$4:$A$503,0)),"Missing ID"),FIND(" — ",IFERROR(INDEX('Final Card Catalog'!$D$4:$D$503,MATCH($C137,'Final Card Catalog'!$A$4:$A$503,0)),"Missing ID"))-1),"Missing set")</x:f>
        <x:v>Parables, Dreams &amp; Visions</x:v>
      </x:c>
      <x:c r="C137" s="231" t="inlineStr">
        <x:is>
          <x:t xml:space="preserve">PDV-034</x:t>
        </x:is>
      </x:c>
      <x:c r="D137" s="231" t="str">
        <x:f>IFERROR(INDEX('Final Card Catalog'!$B$4:$B$503,MATCH($C137,'Final Card Catalog'!$A$4:$A$503,0)),"Missing ID")</x:f>
        <x:v>Solomon's Dream at Gibeon</x:v>
      </x:c>
      <x:c r="E137" s="231" t="str">
        <x:f>IFERROR(INDEX('Final Card Catalog'!$E$4:$E$503,MATCH($C137,'Final Card Catalog'!$A$4:$A$503,0)),"Missing ID")</x:f>
        <x:v>Dream</x:v>
      </x:c>
      <x:c r="F137" s="261" t="n">
        <x:f>IFERROR(INDEX('Final Card Catalog'!$G$4:$G$503,MATCH($C137,'Final Card Catalog'!$A$4:$A$503,0)),"Missing ID")</x:f>
        <x:v>4</x:v>
      </x:c>
      <x:c r="G137" s="231" t="inlineStr">
        <x:is>
          <x:t xml:space="preserve">Rare</x:t>
        </x:is>
      </x:c>
      <x:c r="H137" s="260" t="n">
        <x:v>6.6</x:v>
      </x:c>
      <x:c r="I137" s="260" t="n">
        <x:v>9.800000000000001</x:v>
      </x:c>
      <x:c r="J137" s="260" t="n">
        <x:v>7.9</x:v>
      </x:c>
      <x:c r="K137" s="260" t="n">
        <x:v>8.5</x:v>
      </x:c>
      <x:c r="L137" s="239" t="n">
        <x:f>IF(COUNT(H137:K137)&lt;COUNT($B$4:$B$7),"",ROUND(($B$11/$B$9)*(H137*$B$4+I137*$B$5+J137*$B$6+K137*$B$7),1))</x:f>
        <x:v>80.1</x:v>
      </x:c>
      <x:c r="M137" s="231" t="str">
        <x:f>IF(L137="","",IF(L137&gt;=$E$4,$D$4,IF(L137&gt;=$E$5,$D$5,IF(L137&gt;=$E$6,$D$6,IF(L137&gt;=$E$7,$D$7,$D$8)))))</x:f>
        <x:v>Rare</x:v>
      </x:c>
      <x:c r="N137" s="231" t="str">
        <x:f>IF(M137="","Pending scoring",G137&amp;" → "&amp;M137)</x:f>
        <x:v>Rare → Rare</x:v>
      </x:c>
      <x:c r="O137" s="231" t="inlineStr">
        <x:is>
          <x:t xml:space="preserve">Low</x:t>
        </x:is>
      </x:c>
      <x:c r="P137" s="231" t="inlineStr">
        <x:is>
          <x:t xml:space="preserve">Dream / vision</x:t>
        </x:is>
      </x:c>
      <x:c r="Q137" s="231" t="inlineStr">
        <x:is>
          <x:t xml:space="preserve">Artwork-led: the visual concept is substantially stronger than the subject's global recognition. Scores: significance 6.6, artwork 9.8, narrative 7.9, uniqueness 8.5; weighted impact 80.1 → Rare.</x:t>
        </x:is>
      </x:c>
      <x:c r="R137" s="214" t="str">
        <x:f>IFERROR(INDEX('Final Card Catalog'!$J$4:$J$503,MATCH($C137,'Final Card Catalog'!$A$4:$A$503,0)),"Missing ID")</x:f>
        <x:v>Uncommon</x:v>
      </x:c>
      <x:c r="S137" s="214" t="str">
        <x:f>IF(IFERROR(INDEX('Final Card Catalog'!$S$4:$S$503,MATCH($C137,'Final Card Catalog'!$A$4:$A$503,0)),"Missing ID")="Locked - complete","Locked - complete",IF(COUNTIF('Final Card Catalog'!$A$4:$A$503,C137)&lt;&gt;1,"ID mismatch",IF(COUNT(H137:K137)&lt;COUNT($B$4:$B$7),"Needs scoring",IF(M137=R137,"Aligned","Approved tier / legacy differs"))))</x:f>
        <x:v>Approved tier / legacy differs</x:v>
      </x:c>
    </x:row>
    <x:row r="138" s="202" customFormat="1" ht="25.5" customHeight="1">
      <x:c r="A138" s="261" t="n">
        <x:f>IF(L138="","",COUNTIF($L$14:$L$513,"&gt;"&amp;L138)+COUNTIF($L$14:L138,L138))</x:f>
        <x:v>126</x:v>
      </x:c>
      <x:c r="B138" s="231" t="str">
        <x:f>IFERROR(LEFT(IFERROR(INDEX('Final Card Catalog'!$D$4:$D$503,MATCH($C138,'Final Card Catalog'!$A$4:$A$503,0)),"Missing ID"),FIND(" — ",IFERROR(INDEX('Final Card Catalog'!$D$4:$D$503,MATCH($C138,'Final Card Catalog'!$A$4:$A$503,0)),"Missing ID"))-1),"Missing set")</x:f>
        <x:v>Biblical Events</x:v>
      </x:c>
      <x:c r="C138" s="231" t="inlineStr">
        <x:is>
          <x:t xml:space="preserve">BE-059</x:t>
        </x:is>
      </x:c>
      <x:c r="D138" s="231" t="str">
        <x:f>IFERROR(INDEX('Final Card Catalog'!$B$4:$B$503,MATCH($C138,'Final Card Catalog'!$A$4:$A$503,0)),"Missing ID")</x:f>
        <x:v>Arrest of Jesus</x:v>
      </x:c>
      <x:c r="E138" s="231" t="str">
        <x:f>IFERROR(INDEX('Final Card Catalog'!$E$4:$E$503,MATCH($C138,'Final Card Catalog'!$A$4:$A$503,0)),"Missing ID")</x:f>
        <x:v>Event</x:v>
      </x:c>
      <x:c r="F138" s="261" t="n">
        <x:f>IFERROR(INDEX('Final Card Catalog'!$G$4:$G$503,MATCH($C138,'Final Card Catalog'!$A$4:$A$503,0)),"Missing ID")</x:f>
        <x:v>5</x:v>
      </x:c>
      <x:c r="G138" s="231" t="inlineStr">
        <x:is>
          <x:t xml:space="preserve">Extraordinary</x:t>
        </x:is>
      </x:c>
      <x:c r="H138" s="260" t="n">
        <x:v>7.6</x:v>
      </x:c>
      <x:c r="I138" s="260" t="n">
        <x:v>9.1</x:v>
      </x:c>
      <x:c r="J138" s="260" t="n">
        <x:v>7.4</x:v>
      </x:c>
      <x:c r="K138" s="260" t="n">
        <x:v>7.5</x:v>
      </x:c>
      <x:c r="L138" s="239" t="n">
        <x:f>IF(COUNT(H138:K138)&lt;COUNT($B$4:$B$7),"",ROUND(($B$11/$B$9)*(H138*$B$4+I138*$B$5+J138*$B$6+K138*$B$7),1))</x:f>
        <x:v>80</x:v>
      </x:c>
      <x:c r="M138" s="231" t="str">
        <x:f>IF(L138="","",IF(L138&gt;=$E$4,$D$4,IF(L138&gt;=$E$5,$D$5,IF(L138&gt;=$E$6,$D$6,IF(L138&gt;=$E$7,$D$7,$D$8)))))</x:f>
        <x:v>Rare</x:v>
      </x:c>
      <x:c r="N138" s="231" t="str">
        <x:f>IF(M138="","Pending scoring",G138&amp;" → "&amp;M138)</x:f>
        <x:v>Extraordinary → Rare</x:v>
      </x:c>
      <x:c r="O138" s="231" t="inlineStr">
        <x:is>
          <x:t xml:space="preserve">Low</x:t>
        </x:is>
      </x:c>
      <x:c r="P138" s="231" t="inlineStr">
        <x:is>
          <x:t xml:space="preserve">Biblical narrative scene</x:t>
        </x:is>
      </x:c>
      <x:c r="Q138" s="231" t="inlineStr">
        <x:is>
          <x:t xml:space="preserve">Artwork-led: the visual concept is substantially stronger than the subject's global recognition. Scores: significance 7.6, artwork 9.1, narrative 7.4, uniqueness 7.5; weighted impact 80.0 → Rare.</x:t>
        </x:is>
      </x:c>
      <x:c r="R138" s="214" t="str">
        <x:f>IFERROR(INDEX('Final Card Catalog'!$J$4:$J$503,MATCH($C138,'Final Card Catalog'!$A$4:$A$503,0)),"Missing ID")</x:f>
        <x:v>Rare</x:v>
      </x:c>
      <x:c r="S138" s="214" t="str">
        <x:f>IF(IFERROR(INDEX('Final Card Catalog'!$S$4:$S$503,MATCH($C138,'Final Card Catalog'!$A$4:$A$503,0)),"Missing ID")="Locked - complete","Locked - complete",IF(COUNTIF('Final Card Catalog'!$A$4:$A$503,C138)&lt;&gt;1,"ID mismatch",IF(COUNT(H138:K138)&lt;COUNT($B$4:$B$7),"Needs scoring",IF(M138=R138,"Aligned","Approved tier / legacy differs"))))</x:f>
        <x:v>Aligned</x:v>
      </x:c>
    </x:row>
    <x:row r="139" s="202" customFormat="1" ht="25.5" customHeight="1">
      <x:c r="A139" s="261" t="n">
        <x:f>IF(L139="","",COUNTIF($L$14:$L$513,"&gt;"&amp;L139)+COUNTIF($L$14:L139,L139))</x:f>
        <x:v>127</x:v>
      </x:c>
      <x:c r="B139" s="231" t="str">
        <x:f>IFERROR(LEFT(IFERROR(INDEX('Final Card Catalog'!$D$4:$D$503,MATCH($C139,'Final Card Catalog'!$A$4:$A$503,0)),"Missing ID"),FIND(" — ",IFERROR(INDEX('Final Card Catalog'!$D$4:$D$503,MATCH($C139,'Final Card Catalog'!$A$4:$A$503,0)),"Missing ID"))-1),"Missing set")</x:f>
        <x:v>Biblical Events</x:v>
      </x:c>
      <x:c r="C139" s="231" t="inlineStr">
        <x:is>
          <x:t xml:space="preserve">BE-081</x:t>
        </x:is>
      </x:c>
      <x:c r="D139" s="231" t="str">
        <x:f>IFERROR(INDEX('Final Card Catalog'!$B$4:$B$503,MATCH($C139,'Final Card Catalog'!$A$4:$A$503,0)),"Missing ID")</x:f>
        <x:v>Paul Arrives in Rome</x:v>
      </x:c>
      <x:c r="E139" s="231" t="str">
        <x:f>IFERROR(INDEX('Final Card Catalog'!$E$4:$E$503,MATCH($C139,'Final Card Catalog'!$A$4:$A$503,0)),"Missing ID")</x:f>
        <x:v>Event</x:v>
      </x:c>
      <x:c r="F139" s="261" t="n">
        <x:f>IFERROR(INDEX('Final Card Catalog'!$G$4:$G$503,MATCH($C139,'Final Card Catalog'!$A$4:$A$503,0)),"Missing ID")</x:f>
        <x:v>5</x:v>
      </x:c>
      <x:c r="G139" s="231" t="inlineStr">
        <x:is>
          <x:t xml:space="preserve">Extraordinary</x:t>
        </x:is>
      </x:c>
      <x:c r="H139" s="260" t="n">
        <x:v>7.6</x:v>
      </x:c>
      <x:c r="I139" s="260" t="n">
        <x:v>9.1</x:v>
      </x:c>
      <x:c r="J139" s="260" t="n">
        <x:v>7.4</x:v>
      </x:c>
      <x:c r="K139" s="260" t="n">
        <x:v>7.5</x:v>
      </x:c>
      <x:c r="L139" s="239" t="n">
        <x:f>IF(COUNT(H139:K139)&lt;COUNT($B$4:$B$7),"",ROUND(($B$11/$B$9)*(H139*$B$4+I139*$B$5+J139*$B$6+K139*$B$7),1))</x:f>
        <x:v>80</x:v>
      </x:c>
      <x:c r="M139" s="231" t="str">
        <x:f>IF(L139="","",IF(L139&gt;=$E$4,$D$4,IF(L139&gt;=$E$5,$D$5,IF(L139&gt;=$E$6,$D$6,IF(L139&gt;=$E$7,$D$7,$D$8)))))</x:f>
        <x:v>Rare</x:v>
      </x:c>
      <x:c r="N139" s="231" t="str">
        <x:f>IF(M139="","Pending scoring",G139&amp;" → "&amp;M139)</x:f>
        <x:v>Extraordinary → Rare</x:v>
      </x:c>
      <x:c r="O139" s="231" t="inlineStr">
        <x:is>
          <x:t xml:space="preserve">Low</x:t>
        </x:is>
      </x:c>
      <x:c r="P139" s="231" t="inlineStr">
        <x:is>
          <x:t xml:space="preserve">Biblical narrative scene</x:t>
        </x:is>
      </x:c>
      <x:c r="Q139" s="231" t="inlineStr">
        <x:is>
          <x:t xml:space="preserve">Artwork-led: the visual concept is substantially stronger than the subject's global recognition. Scores: significance 7.6, artwork 9.1, narrative 7.4, uniqueness 7.5; weighted impact 80.0 → Rare.</x:t>
        </x:is>
      </x:c>
      <x:c r="R139" s="214" t="str">
        <x:f>IFERROR(INDEX('Final Card Catalog'!$J$4:$J$503,MATCH($C139,'Final Card Catalog'!$A$4:$A$503,0)),"Missing ID")</x:f>
        <x:v>Uncommon</x:v>
      </x:c>
      <x:c r="S139" s="214" t="str">
        <x:f>IF(IFERROR(INDEX('Final Card Catalog'!$S$4:$S$503,MATCH($C139,'Final Card Catalog'!$A$4:$A$503,0)),"Missing ID")="Locked - complete","Locked - complete",IF(COUNTIF('Final Card Catalog'!$A$4:$A$503,C139)&lt;&gt;1,"ID mismatch",IF(COUNT(H139:K139)&lt;COUNT($B$4:$B$7),"Needs scoring",IF(M139=R139,"Aligned","Approved tier / legacy differs"))))</x:f>
        <x:v>Approved tier / legacy differs</x:v>
      </x:c>
    </x:row>
    <x:row r="140" s="202" customFormat="1" ht="25.5" customHeight="1">
      <x:c r="A140" s="261" t="n">
        <x:f>IF(L140="","",COUNTIF($L$14:$L$513,"&gt;"&amp;L140)+COUNTIF($L$14:L140,L140))</x:f>
        <x:v>128</x:v>
      </x:c>
      <x:c r="B140" s="231" t="str">
        <x:f>IFERROR(LEFT(IFERROR(INDEX('Final Card Catalog'!$D$4:$D$503,MATCH($C140,'Final Card Catalog'!$A$4:$A$503,0)),"Missing ID"),FIND(" — ",IFERROR(INDEX('Final Card Catalog'!$D$4:$D$503,MATCH($C140,'Final Card Catalog'!$A$4:$A$503,0)),"Missing ID"))-1),"Missing set")</x:f>
        <x:v>Biblical Events</x:v>
      </x:c>
      <x:c r="C140" s="231" t="inlineStr">
        <x:is>
          <x:t xml:space="preserve">BE-058</x:t>
        </x:is>
      </x:c>
      <x:c r="D140" s="231" t="str">
        <x:f>IFERROR(INDEX('Final Card Catalog'!$B$4:$B$503,MATCH($C140,'Final Card Catalog'!$A$4:$A$503,0)),"Missing ID")</x:f>
        <x:v>Prayer in Gethsemane</x:v>
      </x:c>
      <x:c r="E140" s="231" t="str">
        <x:f>IFERROR(INDEX('Final Card Catalog'!$E$4:$E$503,MATCH($C140,'Final Card Catalog'!$A$4:$A$503,0)),"Missing ID")</x:f>
        <x:v>Event</x:v>
      </x:c>
      <x:c r="F140" s="261" t="n">
        <x:f>IFERROR(INDEX('Final Card Catalog'!$G$4:$G$503,MATCH($C140,'Final Card Catalog'!$A$4:$A$503,0)),"Missing ID")</x:f>
        <x:v>5</x:v>
      </x:c>
      <x:c r="G140" s="231" t="inlineStr">
        <x:is>
          <x:t xml:space="preserve">Legendary</x:t>
        </x:is>
      </x:c>
      <x:c r="H140" s="260" t="n">
        <x:v>7.6</x:v>
      </x:c>
      <x:c r="I140" s="260" t="n">
        <x:v>9.1</x:v>
      </x:c>
      <x:c r="J140" s="260" t="n">
        <x:v>7.4</x:v>
      </x:c>
      <x:c r="K140" s="260" t="n">
        <x:v>7.5</x:v>
      </x:c>
      <x:c r="L140" s="239" t="n">
        <x:f>IF(COUNT(H140:K140)&lt;COUNT($B$4:$B$7),"",ROUND(($B$11/$B$9)*(H140*$B$4+I140*$B$5+J140*$B$6+K140*$B$7),1))</x:f>
        <x:v>80</x:v>
      </x:c>
      <x:c r="M140" s="231" t="str">
        <x:f>IF(L140="","",IF(L140&gt;=$E$4,$D$4,IF(L140&gt;=$E$5,$D$5,IF(L140&gt;=$E$6,$D$6,IF(L140&gt;=$E$7,$D$7,$D$8)))))</x:f>
        <x:v>Rare</x:v>
      </x:c>
      <x:c r="N140" s="231" t="str">
        <x:f>IF(M140="","Pending scoring",G140&amp;" → "&amp;M140)</x:f>
        <x:v>Legendary → Rare</x:v>
      </x:c>
      <x:c r="O140" s="231" t="inlineStr">
        <x:is>
          <x:t xml:space="preserve">Low</x:t>
        </x:is>
      </x:c>
      <x:c r="P140" s="231" t="inlineStr">
        <x:is>
          <x:t xml:space="preserve">Biblical narrative scene</x:t>
        </x:is>
      </x:c>
      <x:c r="Q140" s="231" t="inlineStr">
        <x:is>
          <x:t xml:space="preserve">Artwork-led: the visual concept is substantially stronger than the subject's global recognition. Scores: significance 7.6, artwork 9.1, narrative 7.4, uniqueness 7.5; weighted impact 80.0 → Rare.</x:t>
        </x:is>
      </x:c>
      <x:c r="R140" s="214" t="str">
        <x:f>IFERROR(INDEX('Final Card Catalog'!$J$4:$J$503,MATCH($C140,'Final Card Catalog'!$A$4:$A$503,0)),"Missing ID")</x:f>
        <x:v>Rare</x:v>
      </x:c>
      <x:c r="S140" s="214" t="str">
        <x:f>IF(IFERROR(INDEX('Final Card Catalog'!$S$4:$S$503,MATCH($C140,'Final Card Catalog'!$A$4:$A$503,0)),"Missing ID")="Locked - complete","Locked - complete",IF(COUNTIF('Final Card Catalog'!$A$4:$A$503,C140)&lt;&gt;1,"ID mismatch",IF(COUNT(H140:K140)&lt;COUNT($B$4:$B$7),"Needs scoring",IF(M140=R140,"Aligned","Approved tier / legacy differs"))))</x:f>
        <x:v>Aligned</x:v>
      </x:c>
    </x:row>
    <x:row r="141" s="202" customFormat="1" ht="25.5" customHeight="1">
      <x:c r="A141" s="261" t="n">
        <x:f>IF(L141="","",COUNTIF($L$14:$L$513,"&gt;"&amp;L141)+COUNTIF($L$14:L141,L141))</x:f>
        <x:v>129</x:v>
      </x:c>
      <x:c r="B141" s="231" t="str">
        <x:f>IFERROR(LEFT(IFERROR(INDEX('Final Card Catalog'!$D$4:$D$503,MATCH($C141,'Final Card Catalog'!$A$4:$A$503,0)),"Missing ID"),FIND(" — ",IFERROR(INDEX('Final Card Catalog'!$D$4:$D$503,MATCH($C141,'Final Card Catalog'!$A$4:$A$503,0)),"Missing ID"))-1),"Missing set")</x:f>
        <x:v>Biblical Events</x:v>
      </x:c>
      <x:c r="C141" s="231" t="inlineStr">
        <x:is>
          <x:t xml:space="preserve">BE-041</x:t>
        </x:is>
      </x:c>
      <x:c r="D141" s="231" t="str">
        <x:f>IFERROR(INDEX('Final Card Catalog'!$B$4:$B$503,MATCH($C141,'Final Card Catalog'!$A$4:$A$503,0)),"Missing ID")</x:f>
        <x:v>Temptation of Jesus</x:v>
      </x:c>
      <x:c r="E141" s="231" t="str">
        <x:f>IFERROR(INDEX('Final Card Catalog'!$E$4:$E$503,MATCH($C141,'Final Card Catalog'!$A$4:$A$503,0)),"Missing ID")</x:f>
        <x:v>Event</x:v>
      </x:c>
      <x:c r="F141" s="261" t="n">
        <x:f>IFERROR(INDEX('Final Card Catalog'!$G$4:$G$503,MATCH($C141,'Final Card Catalog'!$A$4:$A$503,0)),"Missing ID")</x:f>
        <x:v>5</x:v>
      </x:c>
      <x:c r="G141" s="231" t="inlineStr">
        <x:is>
          <x:t xml:space="preserve">Extraordinary</x:t>
        </x:is>
      </x:c>
      <x:c r="H141" s="260" t="n">
        <x:v>7.6</x:v>
      </x:c>
      <x:c r="I141" s="260" t="n">
        <x:v>9.1</x:v>
      </x:c>
      <x:c r="J141" s="260" t="n">
        <x:v>7.4</x:v>
      </x:c>
      <x:c r="K141" s="260" t="n">
        <x:v>7.5</x:v>
      </x:c>
      <x:c r="L141" s="239" t="n">
        <x:f>IF(COUNT(H141:K141)&lt;COUNT($B$4:$B$7),"",ROUND(($B$11/$B$9)*(H141*$B$4+I141*$B$5+J141*$B$6+K141*$B$7),1))</x:f>
        <x:v>80</x:v>
      </x:c>
      <x:c r="M141" s="231" t="str">
        <x:f>IF(L141="","",IF(L141&gt;=$E$4,$D$4,IF(L141&gt;=$E$5,$D$5,IF(L141&gt;=$E$6,$D$6,IF(L141&gt;=$E$7,$D$7,$D$8)))))</x:f>
        <x:v>Rare</x:v>
      </x:c>
      <x:c r="N141" s="231" t="str">
        <x:f>IF(M141="","Pending scoring",G141&amp;" → "&amp;M141)</x:f>
        <x:v>Extraordinary → Rare</x:v>
      </x:c>
      <x:c r="O141" s="231" t="inlineStr">
        <x:is>
          <x:t xml:space="preserve">Low</x:t>
        </x:is>
      </x:c>
      <x:c r="P141" s="231" t="inlineStr">
        <x:is>
          <x:t xml:space="preserve">Biblical narrative scene</x:t>
        </x:is>
      </x:c>
      <x:c r="Q141" s="231" t="inlineStr">
        <x:is>
          <x:t xml:space="preserve">Artwork-led: the visual concept is substantially stronger than the subject's global recognition. Scores: significance 7.6, artwork 9.1, narrative 7.4, uniqueness 7.5; weighted impact 80.0 → Rare.</x:t>
        </x:is>
      </x:c>
      <x:c r="R141" s="214" t="str">
        <x:f>IFERROR(INDEX('Final Card Catalog'!$J$4:$J$503,MATCH($C141,'Final Card Catalog'!$A$4:$A$503,0)),"Missing ID")</x:f>
        <x:v>Rare</x:v>
      </x:c>
      <x:c r="S141" s="214" t="str">
        <x:f>IF(IFERROR(INDEX('Final Card Catalog'!$S$4:$S$503,MATCH($C141,'Final Card Catalog'!$A$4:$A$503,0)),"Missing ID")="Locked - complete","Locked - complete",IF(COUNTIF('Final Card Catalog'!$A$4:$A$503,C141)&lt;&gt;1,"ID mismatch",IF(COUNT(H141:K141)&lt;COUNT($B$4:$B$7),"Needs scoring",IF(M141=R141,"Aligned","Approved tier / legacy differs"))))</x:f>
        <x:v>Aligned</x:v>
      </x:c>
    </x:row>
    <x:row r="142" s="202" customFormat="1" ht="25.5" customHeight="1">
      <x:c r="A142" s="261" t="n">
        <x:f>IF(L142="","",COUNTIF($L$14:$L$513,"&gt;"&amp;L142)+COUNTIF($L$14:L142,L142))</x:f>
        <x:v>130</x:v>
      </x:c>
      <x:c r="B142" s="231" t="str">
        <x:f>IFERROR(LEFT(IFERROR(INDEX('Final Card Catalog'!$D$4:$D$503,MATCH($C142,'Final Card Catalog'!$A$4:$A$503,0)),"Missing ID"),FIND(" — ",IFERROR(INDEX('Final Card Catalog'!$D$4:$D$503,MATCH($C142,'Final Card Catalog'!$A$4:$A$503,0)),"Missing ID"))-1),"Missing set")</x:f>
        <x:v>Councils &amp; Synods</x:v>
      </x:c>
      <x:c r="C142" s="231" t="inlineStr">
        <x:is>
          <x:t xml:space="preserve">CS-002</x:t>
        </x:is>
      </x:c>
      <x:c r="D142" s="231" t="str">
        <x:f>IFERROR(INDEX('Final Card Catalog'!$B$4:$B$503,MATCH($C142,'Final Card Catalog'!$A$4:$A$503,0)),"Missing ID")</x:f>
        <x:v>The Nicene Councils (325 &amp; 381)</x:v>
      </x:c>
      <x:c r="E142" s="231" t="str">
        <x:f>IFERROR(INDEX('Final Card Catalog'!$E$4:$E$503,MATCH($C142,'Final Card Catalog'!$A$4:$A$503,0)),"Missing ID")</x:f>
        <x:v>Ecumenical Councils</x:v>
      </x:c>
      <x:c r="F142" s="261" t="n">
        <x:f>IFERROR(INDEX('Final Card Catalog'!$G$4:$G$503,MATCH($C142,'Final Card Catalog'!$A$4:$A$503,0)),"Missing ID")</x:f>
        <x:v>5</x:v>
      </x:c>
      <x:c r="G142" s="231" t="inlineStr">
        <x:is>
          <x:t xml:space="preserve">Legendary</x:t>
        </x:is>
      </x:c>
      <x:c r="H142" s="260" t="n">
        <x:v>9.6</x:v>
      </x:c>
      <x:c r="I142" s="260" t="n">
        <x:v>8</x:v>
      </x:c>
      <x:c r="J142" s="260" t="n">
        <x:v>5.8</x:v>
      </x:c>
      <x:c r="K142" s="260" t="n">
        <x:v>5.8</x:v>
      </x:c>
      <x:c r="L142" s="239" t="n">
        <x:f>IF(COUNT(H142:K142)&lt;COUNT($B$4:$B$7),"",ROUND(($B$11/$B$9)*(H142*$B$4+I142*$B$5+J142*$B$6+K142*$B$7),1))</x:f>
        <x:v>79.8</x:v>
      </x:c>
      <x:c r="M142" s="231" t="str">
        <x:f>IF(L142="","",IF(L142&gt;=$E$4,$D$4,IF(L142&gt;=$E$5,$D$5,IF(L142&gt;=$E$6,$D$6,IF(L142&gt;=$E$7,$D$7,$D$8)))))</x:f>
        <x:v>Rare</x:v>
      </x:c>
      <x:c r="N142" s="231" t="str">
        <x:f>IF(M142="","Pending scoring",G142&amp;" → "&amp;M142)</x:f>
        <x:v>Legendary → Rare</x:v>
      </x:c>
      <x:c r="O142" s="231" t="inlineStr">
        <x:is>
          <x:t xml:space="preserve">High</x:t>
        </x:is>
      </x:c>
      <x:c r="P142" s="231" t="inlineStr">
        <x:is>
          <x:t xml:space="preserve">Council / synod</x:t>
        </x:is>
      </x:c>
      <x:c r="Q142" s="231" t="inlineStr">
        <x:is>
          <x:t xml:space="preserve">Significance-led: the subject is highly important even though the standalone art concept is more constrained. Scores: significance 9.6, artwork 8.0, narrative 5.8, uniqueness 5.8; weighted impact 79.8 → Rare.</x:t>
        </x:is>
      </x:c>
      <x:c r="R142" s="214" t="str">
        <x:f>IFERROR(INDEX('Final Card Catalog'!$J$4:$J$503,MATCH($C142,'Final Card Catalog'!$A$4:$A$503,0)),"Missing ID")</x:f>
        <x:v>Rare</x:v>
      </x:c>
      <x:c r="S142" s="214" t="str">
        <x:f>IF(IFERROR(INDEX('Final Card Catalog'!$S$4:$S$503,MATCH($C142,'Final Card Catalog'!$A$4:$A$503,0)),"Missing ID")="Locked - complete","Locked - complete",IF(COUNTIF('Final Card Catalog'!$A$4:$A$503,C142)&lt;&gt;1,"ID mismatch",IF(COUNT(H142:K142)&lt;COUNT($B$4:$B$7),"Needs scoring",IF(M142=R142,"Aligned","Approved tier / legacy differs"))))</x:f>
        <x:v>Aligned</x:v>
      </x:c>
    </x:row>
    <x:row r="143" s="202" customFormat="1" ht="25.5" customHeight="1">
      <x:c r="A143" s="261" t="n">
        <x:f>IF(L143="","",COUNTIF($L$14:$L$513,"&gt;"&amp;L143)+COUNTIF($L$14:L143,L143))</x:f>
        <x:v>131</x:v>
      </x:c>
      <x:c r="B143" s="231" t="str">
        <x:f>IFERROR(LEFT(IFERROR(INDEX('Final Card Catalog'!$D$4:$D$503,MATCH($C143,'Final Card Catalog'!$A$4:$A$503,0)),"Missing ID"),FIND(" — ",IFERROR(INDEX('Final Card Catalog'!$D$4:$D$503,MATCH($C143,'Final Card Catalog'!$A$4:$A$503,0)),"Missing ID"))-1),"Missing set")</x:f>
        <x:v>Biblical Events</x:v>
      </x:c>
      <x:c r="C143" s="231" t="inlineStr">
        <x:is>
          <x:t xml:space="preserve">BE-083</x:t>
        </x:is>
      </x:c>
      <x:c r="D143" s="231" t="str">
        <x:f>IFERROR(INDEX('Final Card Catalog'!$B$4:$B$503,MATCH($C143,'Final Card Catalog'!$A$4:$A$503,0)),"Missing ID")</x:f>
        <x:v>Jesus Healing a Leper</x:v>
      </x:c>
      <x:c r="E143" s="231" t="str">
        <x:f>IFERROR(INDEX('Final Card Catalog'!$E$4:$E$503,MATCH($C143,'Final Card Catalog'!$A$4:$A$503,0)),"Missing ID")</x:f>
        <x:v>Event</x:v>
      </x:c>
      <x:c r="F143" s="261" t="n">
        <x:f>IFERROR(INDEX('Final Card Catalog'!$G$4:$G$503,MATCH($C143,'Final Card Catalog'!$A$4:$A$503,0)),"Missing ID")</x:f>
        <x:v>4</x:v>
      </x:c>
      <x:c r="G143" s="231" t="inlineStr">
        <x:is>
          <x:t xml:space="preserve">Rare</x:t>
        </x:is>
      </x:c>
      <x:c r="H143" s="260" t="n">
        <x:v>8</x:v>
      </x:c>
      <x:c r="I143" s="260" t="n">
        <x:v>8.300000000000001</x:v>
      </x:c>
      <x:c r="J143" s="260" t="n">
        <x:v>7.6</x:v>
      </x:c>
      <x:c r="K143" s="260" t="n">
        <x:v>7.6</x:v>
      </x:c>
      <x:c r="L143" s="239" t="n">
        <x:f>IF(COUNT(H143:K143)&lt;COUNT($B$4:$B$7),"",ROUND(($B$11/$B$9)*(H143*$B$4+I143*$B$5+J143*$B$6+K143*$B$7),1))</x:f>
        <x:v>79.7</x:v>
      </x:c>
      <x:c r="M143" s="231" t="str">
        <x:f>IF(L143="","",IF(L143&gt;=$E$4,$D$4,IF(L143&gt;=$E$5,$D$5,IF(L143&gt;=$E$6,$D$6,IF(L143&gt;=$E$7,$D$7,$D$8)))))</x:f>
        <x:v>Rare</x:v>
      </x:c>
      <x:c r="N143" s="231" t="str">
        <x:f>IF(M143="","Pending scoring",G143&amp;" → "&amp;M143)</x:f>
        <x:v>Rare → Rare</x:v>
      </x:c>
      <x:c r="O143" s="231" t="inlineStr">
        <x:is>
          <x:t xml:space="preserve">Medium</x:t>
        </x:is>
      </x:c>
      <x:c r="P143" s="231" t="inlineStr">
        <x:is>
          <x:t xml:space="preserve">Biblical narrative scene</x:t>
        </x:is>
      </x:c>
      <x:c r="Q143" s="231" t="inlineStr">
        <x:is>
          <x:t xml:space="preserve">Balanced collectible profile across significance, visual potential, and impact. Scores: significance 8.0, artwork 8.3, narrative 7.6, uniqueness 7.6; weighted impact 79.7 → Rare.</x:t>
        </x:is>
      </x:c>
      <x:c r="R143" s="214" t="str">
        <x:f>IFERROR(INDEX('Final Card Catalog'!$J$4:$J$503,MATCH($C143,'Final Card Catalog'!$A$4:$A$503,0)),"Missing ID")</x:f>
        <x:v>Rare</x:v>
      </x:c>
      <x:c r="S143" s="214" t="str">
        <x:f>IF(IFERROR(INDEX('Final Card Catalog'!$S$4:$S$503,MATCH($C143,'Final Card Catalog'!$A$4:$A$503,0)),"Missing ID")="Locked - complete","Locked - complete",IF(COUNTIF('Final Card Catalog'!$A$4:$A$503,C143)&lt;&gt;1,"ID mismatch",IF(COUNT(H143:K143)&lt;COUNT($B$4:$B$7),"Needs scoring",IF(M143=R143,"Aligned","Approved tier / legacy differs"))))</x:f>
        <x:v>Aligned</x:v>
      </x:c>
    </x:row>
    <x:row r="144" s="202" customFormat="1" ht="25.5" customHeight="1">
      <x:c r="A144" s="261" t="n">
        <x:f>IF(L144="","",COUNTIF($L$14:$L$513,"&gt;"&amp;L144)+COUNTIF($L$14:L144,L144))</x:f>
        <x:v>132</x:v>
      </x:c>
      <x:c r="B144" s="231" t="str">
        <x:f>IFERROR(LEFT(IFERROR(INDEX('Final Card Catalog'!$D$4:$D$503,MATCH($C144,'Final Card Catalog'!$A$4:$A$503,0)),"Missing ID"),FIND(" — ",IFERROR(INDEX('Final Card Catalog'!$D$4:$D$503,MATCH($C144,'Final Card Catalog'!$A$4:$A$503,0)),"Missing ID"))-1),"Missing set")</x:f>
        <x:v>Biblical Events</x:v>
      </x:c>
      <x:c r="C144" s="231" t="inlineStr">
        <x:is>
          <x:t xml:space="preserve">BE-089</x:t>
        </x:is>
      </x:c>
      <x:c r="D144" s="231" t="str">
        <x:f>IFERROR(INDEX('Final Card Catalog'!$B$4:$B$503,MATCH($C144,'Final Card Catalog'!$A$4:$A$503,0)),"Missing ID")</x:f>
        <x:v>Woman with the Issue of Blood</x:v>
      </x:c>
      <x:c r="E144" s="231" t="str">
        <x:f>IFERROR(INDEX('Final Card Catalog'!$E$4:$E$503,MATCH($C144,'Final Card Catalog'!$A$4:$A$503,0)),"Missing ID")</x:f>
        <x:v>Event</x:v>
      </x:c>
      <x:c r="F144" s="261" t="n">
        <x:f>IFERROR(INDEX('Final Card Catalog'!$G$4:$G$503,MATCH($C144,'Final Card Catalog'!$A$4:$A$503,0)),"Missing ID")</x:f>
        <x:v>4</x:v>
      </x:c>
      <x:c r="G144" s="231" t="inlineStr">
        <x:is>
          <x:t xml:space="preserve">Rare</x:t>
        </x:is>
      </x:c>
      <x:c r="H144" s="260" t="n">
        <x:v>7.9</x:v>
      </x:c>
      <x:c r="I144" s="260" t="n">
        <x:v>8.199999999999999</x:v>
      </x:c>
      <x:c r="J144" s="260" t="n">
        <x:v>7.7</x:v>
      </x:c>
      <x:c r="K144" s="260" t="n">
        <x:v>8</x:v>
      </x:c>
      <x:c r="L144" s="239" t="n">
        <x:f>IF(COUNT(H144:K144)&lt;COUNT($B$4:$B$7),"",ROUND(($B$11/$B$9)*(H144*$B$4+I144*$B$5+J144*$B$6+K144*$B$7),1))</x:f>
        <x:v>79.6</x:v>
      </x:c>
      <x:c r="M144" s="231" t="str">
        <x:f>IF(L144="","",IF(L144&gt;=$E$4,$D$4,IF(L144&gt;=$E$5,$D$5,IF(L144&gt;=$E$6,$D$6,IF(L144&gt;=$E$7,$D$7,$D$8)))))</x:f>
        <x:v>Rare</x:v>
      </x:c>
      <x:c r="N144" s="231" t="str">
        <x:f>IF(M144="","Pending scoring",G144&amp;" → "&amp;M144)</x:f>
        <x:v>Rare → Rare</x:v>
      </x:c>
      <x:c r="O144" s="231" t="inlineStr">
        <x:is>
          <x:t xml:space="preserve">Medium</x:t>
        </x:is>
      </x:c>
      <x:c r="P144" s="231" t="inlineStr">
        <x:is>
          <x:t xml:space="preserve">Biblical narrative scene</x:t>
        </x:is>
      </x:c>
      <x:c r="Q144" s="231" t="inlineStr">
        <x:is>
          <x:t xml:space="preserve">Balanced collectible profile across significance, visual potential, and impact. Scores: significance 7.9, artwork 8.2, narrative 7.7, uniqueness 8.0; weighted impact 79.6 → Rare.</x:t>
        </x:is>
      </x:c>
      <x:c r="R144" s="214" t="str">
        <x:f>IFERROR(INDEX('Final Card Catalog'!$J$4:$J$503,MATCH($C144,'Final Card Catalog'!$A$4:$A$503,0)),"Missing ID")</x:f>
        <x:v>Rare</x:v>
      </x:c>
      <x:c r="S144" s="214" t="str">
        <x:f>IF(IFERROR(INDEX('Final Card Catalog'!$S$4:$S$503,MATCH($C144,'Final Card Catalog'!$A$4:$A$503,0)),"Missing ID")="Locked - complete","Locked - complete",IF(COUNTIF('Final Card Catalog'!$A$4:$A$503,C144)&lt;&gt;1,"ID mismatch",IF(COUNT(H144:K144)&lt;COUNT($B$4:$B$7),"Needs scoring",IF(M144=R144,"Aligned","Approved tier / legacy differs"))))</x:f>
        <x:v>Aligned</x:v>
      </x:c>
    </x:row>
    <x:row r="145" s="202" customFormat="1" ht="25.5" customHeight="1">
      <x:c r="A145" s="261" t="n">
        <x:f>IF(L145="","",COUNTIF($L$14:$L$513,"&gt;"&amp;L145)+COUNTIF($L$14:L145,L145))</x:f>
        <x:v>133</x:v>
      </x:c>
      <x:c r="B145" s="231" t="str">
        <x:f>IFERROR(LEFT(IFERROR(INDEX('Final Card Catalog'!$D$4:$D$503,MATCH($C145,'Final Card Catalog'!$A$4:$A$503,0)),"Missing ID"),FIND(" — ",IFERROR(INDEX('Final Card Catalog'!$D$4:$D$503,MATCH($C145,'Final Card Catalog'!$A$4:$A$503,0)),"Missing ID"))-1),"Missing set")</x:f>
        <x:v>Biblical Items</x:v>
      </x:c>
      <x:c r="C145" s="231" t="inlineStr">
        <x:is>
          <x:t xml:space="preserve">BI-002</x:t>
        </x:is>
      </x:c>
      <x:c r="D145" s="231" t="str">
        <x:f>IFERROR(INDEX('Final Card Catalog'!$B$4:$B$503,MATCH($C145,'Final Card Catalog'!$A$4:$A$503,0)),"Missing ID")</x:f>
        <x:v>Tree of the Knowledge of Good and Evil</x:v>
      </x:c>
      <x:c r="E145" s="231" t="str">
        <x:f>IFERROR(INDEX('Final Card Catalog'!$E$4:$E$503,MATCH($C145,'Final Card Catalog'!$A$4:$A$503,0)),"Missing ID")</x:f>
        <x:v>Sacred Object</x:v>
      </x:c>
      <x:c r="F145" s="261" t="n">
        <x:f>IFERROR(INDEX('Final Card Catalog'!$G$4:$G$503,MATCH($C145,'Final Card Catalog'!$A$4:$A$503,0)),"Missing ID")</x:f>
        <x:v>5</x:v>
      </x:c>
      <x:c r="G145" s="231" t="inlineStr">
        <x:is>
          <x:t xml:space="preserve">Extraordinary</x:t>
        </x:is>
      </x:c>
      <x:c r="H145" s="260" t="n">
        <x:v>8.800000000000001</x:v>
      </x:c>
      <x:c r="I145" s="260" t="n">
        <x:v>9</x:v>
      </x:c>
      <x:c r="J145" s="260" t="n">
        <x:v>4.8</x:v>
      </x:c>
      <x:c r="K145" s="260" t="n">
        <x:v>7.7</x:v>
      </x:c>
      <x:c r="L145" s="239" t="n">
        <x:f>IF(COUNT(H145:K145)&lt;COUNT($B$4:$B$7),"",ROUND(($B$11/$B$9)*(H145*$B$4+I145*$B$5+J145*$B$6+K145*$B$7),1))</x:f>
        <x:v>79.5</x:v>
      </x:c>
      <x:c r="M145" s="231" t="str">
        <x:f>IF(L145="","",IF(L145&gt;=$E$4,$D$4,IF(L145&gt;=$E$5,$D$5,IF(L145&gt;=$E$6,$D$6,IF(L145&gt;=$E$7,$D$7,$D$8)))))</x:f>
        <x:v>Rare</x:v>
      </x:c>
      <x:c r="N145" s="231" t="str">
        <x:f>IF(M145="","Pending scoring",G145&amp;" → "&amp;M145)</x:f>
        <x:v>Extraordinary → Rare</x:v>
      </x:c>
      <x:c r="O145" s="231" t="inlineStr">
        <x:is>
          <x:t xml:space="preserve">Low</x:t>
        </x:is>
      </x:c>
      <x:c r="P145" s="231" t="inlineStr">
        <x:is>
          <x:t xml:space="preserve">Biblical object / still life</x:t>
        </x:is>
      </x:c>
      <x:c r="Q145" s="231" t="inlineStr">
        <x:is>
          <x:t xml:space="preserve">Balanced collectible profile across significance, visual potential, and impact. Scores: significance 8.8, artwork 9.0, narrative 4.8, uniqueness 7.7; weighted impact 79.5 → Rare.</x:t>
        </x:is>
      </x:c>
      <x:c r="R145" s="214" t="str">
        <x:f>IFERROR(INDEX('Final Card Catalog'!$J$4:$J$503,MATCH($C145,'Final Card Catalog'!$A$4:$A$503,0)),"Missing ID")</x:f>
        <x:v>Rare</x:v>
      </x:c>
      <x:c r="S145" s="214" t="str">
        <x:f>IF(IFERROR(INDEX('Final Card Catalog'!$S$4:$S$503,MATCH($C145,'Final Card Catalog'!$A$4:$A$503,0)),"Missing ID")="Locked - complete","Locked - complete",IF(COUNTIF('Final Card Catalog'!$A$4:$A$503,C145)&lt;&gt;1,"ID mismatch",IF(COUNT(H145:K145)&lt;COUNT($B$4:$B$7),"Needs scoring",IF(M145=R145,"Aligned","Approved tier / legacy differs"))))</x:f>
        <x:v>Aligned</x:v>
      </x:c>
    </x:row>
    <x:row r="146" s="202" customFormat="1" ht="25.5" customHeight="1">
      <x:c r="A146" s="261" t="n">
        <x:f>IF(L146="","",COUNTIF($L$14:$L$513,"&gt;"&amp;L146)+COUNTIF($L$14:L146,L146))</x:f>
        <x:v>134</x:v>
      </x:c>
      <x:c r="B146" s="231" t="str">
        <x:f>IFERROR(LEFT(IFERROR(INDEX('Final Card Catalog'!$D$4:$D$503,MATCH($C146,'Final Card Catalog'!$A$4:$A$503,0)),"Missing ID"),FIND(" — ",IFERROR(INDEX('Final Card Catalog'!$D$4:$D$503,MATCH($C146,'Final Card Catalog'!$A$4:$A$503,0)),"Missing ID"))-1),"Missing set")</x:f>
        <x:v>Councils &amp; Synods</x:v>
      </x:c>
      <x:c r="C146" s="231" t="inlineStr">
        <x:is>
          <x:t xml:space="preserve">CS-008</x:t>
        </x:is>
      </x:c>
      <x:c r="D146" s="231" t="str">
        <x:f>IFERROR(INDEX('Final Card Catalog'!$B$4:$B$503,MATCH($C146,'Final Card Catalog'!$A$4:$A$503,0)),"Missing ID")</x:f>
        <x:v>Council of Trent</x:v>
      </x:c>
      <x:c r="E146" s="231" t="str">
        <x:f>IFERROR(INDEX('Final Card Catalog'!$E$4:$E$503,MATCH($C146,'Final Card Catalog'!$A$4:$A$503,0)),"Missing ID")</x:f>
        <x:v>Catholic Ecumenical Council</x:v>
      </x:c>
      <x:c r="F146" s="261" t="n">
        <x:f>IFERROR(INDEX('Final Card Catalog'!$G$4:$G$503,MATCH($C146,'Final Card Catalog'!$A$4:$A$503,0)),"Missing ID")</x:f>
        <x:v>5</x:v>
      </x:c>
      <x:c r="G146" s="231" t="inlineStr">
        <x:is>
          <x:t xml:space="preserve">Legendary</x:t>
        </x:is>
      </x:c>
      <x:c r="H146" s="260" t="n">
        <x:v>8.800000000000001</x:v>
      </x:c>
      <x:c r="I146" s="260" t="n">
        <x:v>8.199999999999999</x:v>
      </x:c>
      <x:c r="J146" s="260" t="n">
        <x:v>6.5</x:v>
      </x:c>
      <x:c r="K146" s="260" t="n">
        <x:v>6.5</x:v>
      </x:c>
      <x:c r="L146" s="239" t="n">
        <x:f>IF(COUNT(H146:K146)&lt;COUNT($B$4:$B$7),"",ROUND(($B$11/$B$9)*(H146*$B$4+I146*$B$5+J146*$B$6+K146*$B$7),1))</x:f>
        <x:v>79.3</x:v>
      </x:c>
      <x:c r="M146" s="231" t="str">
        <x:f>IF(L146="","",IF(L146&gt;=$E$4,$D$4,IF(L146&gt;=$E$5,$D$5,IF(L146&gt;=$E$6,$D$6,IF(L146&gt;=$E$7,$D$7,$D$8)))))</x:f>
        <x:v>Rare</x:v>
      </x:c>
      <x:c r="N146" s="231" t="str">
        <x:f>IF(M146="","Pending scoring",G146&amp;" → "&amp;M146)</x:f>
        <x:v>Legendary → Rare</x:v>
      </x:c>
      <x:c r="O146" s="231" t="inlineStr">
        <x:is>
          <x:t xml:space="preserve">High</x:t>
        </x:is>
      </x:c>
      <x:c r="P146" s="231" t="inlineStr">
        <x:is>
          <x:t xml:space="preserve">Council / synod</x:t>
        </x:is>
      </x:c>
      <x:c r="Q146" s="231" t="inlineStr">
        <x:is>
          <x:t xml:space="preserve">Balanced collectible profile across significance, visual potential, and impact. Scores: significance 8.8, artwork 8.2, narrative 6.5, uniqueness 6.5; weighted impact 79.3 → Rare.</x:t>
        </x:is>
      </x:c>
      <x:c r="R146" s="214" t="str">
        <x:f>IFERROR(INDEX('Final Card Catalog'!$J$4:$J$503,MATCH($C146,'Final Card Catalog'!$A$4:$A$503,0)),"Missing ID")</x:f>
        <x:v>Rare</x:v>
      </x:c>
      <x:c r="S146" s="214" t="str">
        <x:f>IF(IFERROR(INDEX('Final Card Catalog'!$S$4:$S$503,MATCH($C146,'Final Card Catalog'!$A$4:$A$503,0)),"Missing ID")="Locked - complete","Locked - complete",IF(COUNTIF('Final Card Catalog'!$A$4:$A$503,C146)&lt;&gt;1,"ID mismatch",IF(COUNT(H146:K146)&lt;COUNT($B$4:$B$7),"Needs scoring",IF(M146=R146,"Aligned","Approved tier / legacy differs"))))</x:f>
        <x:v>Aligned</x:v>
      </x:c>
    </x:row>
    <x:row r="147" s="202" customFormat="1" ht="25.5" customHeight="1">
      <x:c r="A147" s="261" t="n">
        <x:f>IF(L147="","",COUNTIF($L$14:$L$513,"&gt;"&amp;L147)+COUNTIF($L$14:L147,L147))</x:f>
        <x:v>135</x:v>
      </x:c>
      <x:c r="B147" s="231" t="str">
        <x:f>IFERROR(LEFT(IFERROR(INDEX('Final Card Catalog'!$D$4:$D$503,MATCH($C147,'Final Card Catalog'!$A$4:$A$503,0)),"Missing ID"),FIND(" — ",IFERROR(INDEX('Final Card Catalog'!$D$4:$D$503,MATCH($C147,'Final Card Catalog'!$A$4:$A$503,0)),"Missing ID"))-1),"Missing set")</x:f>
        <x:v>Early Church History</x:v>
      </x:c>
      <x:c r="C147" s="231" t="inlineStr">
        <x:is>
          <x:t xml:space="preserve">ECH-022</x:t>
        </x:is>
      </x:c>
      <x:c r="D147" s="231" t="str">
        <x:f>IFERROR(INDEX('Final Card Catalog'!$B$4:$B$503,MATCH($C147,'Final Card Catalog'!$A$4:$A$503,0)),"Missing ID")</x:f>
        <x:v>Battle of the Milvian Bridge</x:v>
      </x:c>
      <x:c r="E147" s="231" t="str">
        <x:f>IFERROR(INDEX('Final Card Catalog'!$E$4:$E$503,MATCH($C147,'Final Card Catalog'!$A$4:$A$503,0)),"Missing ID")</x:f>
        <x:v>Event</x:v>
      </x:c>
      <x:c r="F147" s="261" t="n">
        <x:f>IFERROR(INDEX('Final Card Catalog'!$G$4:$G$503,MATCH($C147,'Final Card Catalog'!$A$4:$A$503,0)),"Missing ID")</x:f>
        <x:v>5</x:v>
      </x:c>
      <x:c r="G147" s="231" t="inlineStr">
        <x:is>
          <x:t xml:space="preserve">Legendary</x:t>
        </x:is>
      </x:c>
      <x:c r="H147" s="260" t="n">
        <x:v>8.300000000000001</x:v>
      </x:c>
      <x:c r="I147" s="260" t="n">
        <x:v>8.6</x:v>
      </x:c>
      <x:c r="J147" s="260" t="n">
        <x:v>6.7</x:v>
      </x:c>
      <x:c r="K147" s="260" t="n">
        <x:v>6.8</x:v>
      </x:c>
      <x:c r="L147" s="239" t="n">
        <x:f>IF(COUNT(H147:K147)&lt;COUNT($B$4:$B$7),"",ROUND(($B$11/$B$9)*(H147*$B$4+I147*$B$5+J147*$B$6+K147*$B$7),1))</x:f>
        <x:v>79.2</x:v>
      </x:c>
      <x:c r="M147" s="231" t="str">
        <x:f>IF(L147="","",IF(L147&gt;=$E$4,$D$4,IF(L147&gt;=$E$5,$D$5,IF(L147&gt;=$E$6,$D$6,IF(L147&gt;=$E$7,$D$7,$D$8)))))</x:f>
        <x:v>Rare</x:v>
      </x:c>
      <x:c r="N147" s="231" t="str">
        <x:f>IF(M147="","Pending scoring",G147&amp;" → "&amp;M147)</x:f>
        <x:v>Legendary → Rare</x:v>
      </x:c>
      <x:c r="O147" s="231" t="inlineStr">
        <x:is>
          <x:t xml:space="preserve">Low</x:t>
        </x:is>
      </x:c>
      <x:c r="P147" s="231" t="inlineStr">
        <x:is>
          <x:t xml:space="preserve">Early Church historical scene</x:t>
        </x:is>
      </x:c>
      <x:c r="Q147" s="231" t="inlineStr">
        <x:is>
          <x:t xml:space="preserve">Balanced collectible profile across significance, visual potential, and impact. Scores: significance 8.3, artwork 8.6, narrative 6.7, uniqueness 6.8; weighted impact 79.2 → Rare.</x:t>
        </x:is>
      </x:c>
      <x:c r="R147" s="214" t="str">
        <x:f>IFERROR(INDEX('Final Card Catalog'!$J$4:$J$503,MATCH($C147,'Final Card Catalog'!$A$4:$A$503,0)),"Missing ID")</x:f>
        <x:v>Rare</x:v>
      </x:c>
      <x:c r="S147" s="214" t="str">
        <x:f>IF(IFERROR(INDEX('Final Card Catalog'!$S$4:$S$503,MATCH($C147,'Final Card Catalog'!$A$4:$A$503,0)),"Missing ID")="Locked - complete","Locked - complete",IF(COUNTIF('Final Card Catalog'!$A$4:$A$503,C147)&lt;&gt;1,"ID mismatch",IF(COUNT(H147:K147)&lt;COUNT($B$4:$B$7),"Needs scoring",IF(M147=R147,"Aligned","Approved tier / legacy differs"))))</x:f>
        <x:v>Aligned</x:v>
      </x:c>
    </x:row>
    <x:row r="148" s="202" customFormat="1" ht="25.5" customHeight="1">
      <x:c r="A148" s="261" t="n">
        <x:f>IF(L148="","",COUNTIF($L$14:$L$513,"&gt;"&amp;L148)+COUNTIF($L$14:L148,L148))</x:f>
        <x:v>136</x:v>
      </x:c>
      <x:c r="B148" s="231" t="str">
        <x:f>IFERROR(LEFT(IFERROR(INDEX('Final Card Catalog'!$D$4:$D$503,MATCH($C148,'Final Card Catalog'!$A$4:$A$503,0)),"Missing ID"),FIND(" — ",IFERROR(INDEX('Final Card Catalog'!$D$4:$D$503,MATCH($C148,'Final Card Catalog'!$A$4:$A$503,0)),"Missing ID"))-1),"Missing set")</x:f>
        <x:v>Biblical Events</x:v>
      </x:c>
      <x:c r="C148" s="231" t="inlineStr">
        <x:is>
          <x:t xml:space="preserve">BE-019</x:t>
        </x:is>
      </x:c>
      <x:c r="D148" s="231" t="str">
        <x:f>IFERROR(INDEX('Final Card Catalog'!$B$4:$B$503,MATCH($C148,'Final Card Catalog'!$A$4:$A$503,0)),"Missing ID")</x:f>
        <x:v>Bronze Serpent</x:v>
      </x:c>
      <x:c r="E148" s="231" t="str">
        <x:f>IFERROR(INDEX('Final Card Catalog'!$E$4:$E$503,MATCH($C148,'Final Card Catalog'!$A$4:$A$503,0)),"Missing ID")</x:f>
        <x:v>Event</x:v>
      </x:c>
      <x:c r="F148" s="261" t="n">
        <x:f>IFERROR(INDEX('Final Card Catalog'!$G$4:$G$503,MATCH($C148,'Final Card Catalog'!$A$4:$A$503,0)),"Missing ID")</x:f>
        <x:v>5</x:v>
      </x:c>
      <x:c r="G148" s="231" t="inlineStr">
        <x:is>
          <x:t xml:space="preserve">Extraordinary</x:t>
        </x:is>
      </x:c>
      <x:c r="H148" s="260" t="n">
        <x:v>7.6</x:v>
      </x:c>
      <x:c r="I148" s="260" t="n">
        <x:v>9.1</x:v>
      </x:c>
      <x:c r="J148" s="260" t="n">
        <x:v>7</x:v>
      </x:c>
      <x:c r="K148" s="260" t="n">
        <x:v>7.5</x:v>
      </x:c>
      <x:c r="L148" s="239" t="n">
        <x:f>IF(COUNT(H148:K148)&lt;COUNT($B$4:$B$7),"",ROUND(($B$11/$B$9)*(H148*$B$4+I148*$B$5+J148*$B$6+K148*$B$7),1))</x:f>
        <x:v>79.2</x:v>
      </x:c>
      <x:c r="M148" s="231" t="str">
        <x:f>IF(L148="","",IF(L148&gt;=$E$4,$D$4,IF(L148&gt;=$E$5,$D$5,IF(L148&gt;=$E$6,$D$6,IF(L148&gt;=$E$7,$D$7,$D$8)))))</x:f>
        <x:v>Rare</x:v>
      </x:c>
      <x:c r="N148" s="231" t="str">
        <x:f>IF(M148="","Pending scoring",G148&amp;" → "&amp;M148)</x:f>
        <x:v>Extraordinary → Rare</x:v>
      </x:c>
      <x:c r="O148" s="231" t="inlineStr">
        <x:is>
          <x:t xml:space="preserve">Low</x:t>
        </x:is>
      </x:c>
      <x:c r="P148" s="231" t="inlineStr">
        <x:is>
          <x:t xml:space="preserve">Biblical narrative scene</x:t>
        </x:is>
      </x:c>
      <x:c r="Q148" s="231" t="inlineStr">
        <x:is>
          <x:t xml:space="preserve">Artwork-led: the visual concept is substantially stronger than the subject's global recognition. Scores: significance 7.6, artwork 9.1, narrative 7.0, uniqueness 7.5; weighted impact 79.2 → Rare.</x:t>
        </x:is>
      </x:c>
      <x:c r="R148" s="214" t="str">
        <x:f>IFERROR(INDEX('Final Card Catalog'!$J$4:$J$503,MATCH($C148,'Final Card Catalog'!$A$4:$A$503,0)),"Missing ID")</x:f>
        <x:v>Rare</x:v>
      </x:c>
      <x:c r="S148" s="214" t="str">
        <x:f>IF(IFERROR(INDEX('Final Card Catalog'!$S$4:$S$503,MATCH($C148,'Final Card Catalog'!$A$4:$A$503,0)),"Missing ID")="Locked - complete","Locked - complete",IF(COUNTIF('Final Card Catalog'!$A$4:$A$503,C148)&lt;&gt;1,"ID mismatch",IF(COUNT(H148:K148)&lt;COUNT($B$4:$B$7),"Needs scoring",IF(M148=R148,"Aligned","Approved tier / legacy differs"))))</x:f>
        <x:v>Aligned</x:v>
      </x:c>
    </x:row>
    <x:row r="149" s="202" customFormat="1" ht="25.5" customHeight="1">
      <x:c r="A149" s="261" t="n">
        <x:f>IF(L149="","",COUNTIF($L$14:$L$513,"&gt;"&amp;L149)+COUNTIF($L$14:L149,L149))</x:f>
        <x:v>137</x:v>
      </x:c>
      <x:c r="B149" s="231" t="str">
        <x:f>IFERROR(LEFT(IFERROR(INDEX('Final Card Catalog'!$D$4:$D$503,MATCH($C149,'Final Card Catalog'!$A$4:$A$503,0)),"Missing ID"),FIND(" — ",IFERROR(INDEX('Final Card Catalog'!$D$4:$D$503,MATCH($C149,'Final Card Catalog'!$A$4:$A$503,0)),"Missing ID"))-1),"Missing set")</x:f>
        <x:v>Biblical Events</x:v>
      </x:c>
      <x:c r="C149" s="231" t="inlineStr">
        <x:is>
          <x:t xml:space="preserve">BE-064</x:t>
        </x:is>
      </x:c>
      <x:c r="D149" s="231" t="str">
        <x:f>IFERROR(INDEX('Final Card Catalog'!$B$4:$B$503,MATCH($C149,'Final Card Catalog'!$A$4:$A$503,0)),"Missing ID")</x:f>
        <x:v>Burial of Jesus</x:v>
      </x:c>
      <x:c r="E149" s="231" t="str">
        <x:f>IFERROR(INDEX('Final Card Catalog'!$E$4:$E$503,MATCH($C149,'Final Card Catalog'!$A$4:$A$503,0)),"Missing ID")</x:f>
        <x:v>Event</x:v>
      </x:c>
      <x:c r="F149" s="261" t="n">
        <x:f>IFERROR(INDEX('Final Card Catalog'!$G$4:$G$503,MATCH($C149,'Final Card Catalog'!$A$4:$A$503,0)),"Missing ID")</x:f>
        <x:v>5</x:v>
      </x:c>
      <x:c r="G149" s="231" t="inlineStr">
        <x:is>
          <x:t xml:space="preserve">Extraordinary</x:t>
        </x:is>
      </x:c>
      <x:c r="H149" s="260" t="n">
        <x:v>7.6</x:v>
      </x:c>
      <x:c r="I149" s="260" t="n">
        <x:v>9.1</x:v>
      </x:c>
      <x:c r="J149" s="260" t="n">
        <x:v>7</x:v>
      </x:c>
      <x:c r="K149" s="260" t="n">
        <x:v>7.5</x:v>
      </x:c>
      <x:c r="L149" s="239" t="n">
        <x:f>IF(COUNT(H149:K149)&lt;COUNT($B$4:$B$7),"",ROUND(($B$11/$B$9)*(H149*$B$4+I149*$B$5+J149*$B$6+K149*$B$7),1))</x:f>
        <x:v>79.2</x:v>
      </x:c>
      <x:c r="M149" s="231" t="str">
        <x:f>IF(L149="","",IF(L149&gt;=$E$4,$D$4,IF(L149&gt;=$E$5,$D$5,IF(L149&gt;=$E$6,$D$6,IF(L149&gt;=$E$7,$D$7,$D$8)))))</x:f>
        <x:v>Rare</x:v>
      </x:c>
      <x:c r="N149" s="231" t="str">
        <x:f>IF(M149="","Pending scoring",G149&amp;" → "&amp;M149)</x:f>
        <x:v>Extraordinary → Rare</x:v>
      </x:c>
      <x:c r="O149" s="231" t="inlineStr">
        <x:is>
          <x:t xml:space="preserve">Low</x:t>
        </x:is>
      </x:c>
      <x:c r="P149" s="231" t="inlineStr">
        <x:is>
          <x:t xml:space="preserve">Biblical narrative scene</x:t>
        </x:is>
      </x:c>
      <x:c r="Q149" s="231" t="inlineStr">
        <x:is>
          <x:t xml:space="preserve">Artwork-led: the visual concept is substantially stronger than the subject's global recognition. Scores: significance 7.6, artwork 9.1, narrative 7.0, uniqueness 7.5; weighted impact 79.2 → Rare.</x:t>
        </x:is>
      </x:c>
      <x:c r="R149" s="214" t="str">
        <x:f>IFERROR(INDEX('Final Card Catalog'!$J$4:$J$503,MATCH($C149,'Final Card Catalog'!$A$4:$A$503,0)),"Missing ID")</x:f>
        <x:v>Rare</x:v>
      </x:c>
      <x:c r="S149" s="214" t="str">
        <x:f>IF(IFERROR(INDEX('Final Card Catalog'!$S$4:$S$503,MATCH($C149,'Final Card Catalog'!$A$4:$A$503,0)),"Missing ID")="Locked - complete","Locked - complete",IF(COUNTIF('Final Card Catalog'!$A$4:$A$503,C149)&lt;&gt;1,"ID mismatch",IF(COUNT(H149:K149)&lt;COUNT($B$4:$B$7),"Needs scoring",IF(M149=R149,"Aligned","Approved tier / legacy differs"))))</x:f>
        <x:v>Aligned</x:v>
      </x:c>
    </x:row>
    <x:row r="150" s="202" customFormat="1" ht="25.5" customHeight="1">
      <x:c r="A150" s="261" t="n">
        <x:f>IF(L150="","",COUNTIF($L$14:$L$513,"&gt;"&amp;L150)+COUNTIF($L$14:L150,L150))</x:f>
        <x:v>138</x:v>
      </x:c>
      <x:c r="B150" s="231" t="str">
        <x:f>IFERROR(LEFT(IFERROR(INDEX('Final Card Catalog'!$D$4:$D$503,MATCH($C150,'Final Card Catalog'!$A$4:$A$503,0)),"Missing ID"),FIND(" — ",IFERROR(INDEX('Final Card Catalog'!$D$4:$D$503,MATCH($C150,'Final Card Catalog'!$A$4:$A$503,0)),"Missing ID"))-1),"Missing set")</x:f>
        <x:v>Biblical Events</x:v>
      </x:c>
      <x:c r="C150" s="231" t="inlineStr">
        <x:is>
          <x:t xml:space="preserve">BE-005</x:t>
        </x:is>
      </x:c>
      <x:c r="D150" s="231" t="str">
        <x:f>IFERROR(INDEX('Final Card Catalog'!$B$4:$B$503,MATCH($C150,'Final Card Catalog'!$A$4:$A$503,0)),"Missing ID")</x:f>
        <x:v>Call and Covenant of Abraham</x:v>
      </x:c>
      <x:c r="E150" s="231" t="str">
        <x:f>IFERROR(INDEX('Final Card Catalog'!$E$4:$E$503,MATCH($C150,'Final Card Catalog'!$A$4:$A$503,0)),"Missing ID")</x:f>
        <x:v>Event</x:v>
      </x:c>
      <x:c r="F150" s="261" t="n">
        <x:f>IFERROR(INDEX('Final Card Catalog'!$G$4:$G$503,MATCH($C150,'Final Card Catalog'!$A$4:$A$503,0)),"Missing ID")</x:f>
        <x:v>5</x:v>
      </x:c>
      <x:c r="G150" s="231" t="inlineStr">
        <x:is>
          <x:t xml:space="preserve">Extraordinary</x:t>
        </x:is>
      </x:c>
      <x:c r="H150" s="260" t="n">
        <x:v>7.6</x:v>
      </x:c>
      <x:c r="I150" s="260" t="n">
        <x:v>9.1</x:v>
      </x:c>
      <x:c r="J150" s="260" t="n">
        <x:v>7</x:v>
      </x:c>
      <x:c r="K150" s="260" t="n">
        <x:v>7.5</x:v>
      </x:c>
      <x:c r="L150" s="239" t="n">
        <x:f>IF(COUNT(H150:K150)&lt;COUNT($B$4:$B$7),"",ROUND(($B$11/$B$9)*(H150*$B$4+I150*$B$5+J150*$B$6+K150*$B$7),1))</x:f>
        <x:v>79.2</x:v>
      </x:c>
      <x:c r="M150" s="231" t="str">
        <x:f>IF(L150="","",IF(L150&gt;=$E$4,$D$4,IF(L150&gt;=$E$5,$D$5,IF(L150&gt;=$E$6,$D$6,IF(L150&gt;=$E$7,$D$7,$D$8)))))</x:f>
        <x:v>Rare</x:v>
      </x:c>
      <x:c r="N150" s="231" t="str">
        <x:f>IF(M150="","Pending scoring",G150&amp;" → "&amp;M150)</x:f>
        <x:v>Extraordinary → Rare</x:v>
      </x:c>
      <x:c r="O150" s="231" t="inlineStr">
        <x:is>
          <x:t xml:space="preserve">Low</x:t>
        </x:is>
      </x:c>
      <x:c r="P150" s="231" t="inlineStr">
        <x:is>
          <x:t xml:space="preserve">Biblical narrative scene</x:t>
        </x:is>
      </x:c>
      <x:c r="Q150" s="231" t="inlineStr">
        <x:is>
          <x:t xml:space="preserve">Artwork-led: the visual concept is substantially stronger than the subject's global recognition. Scores: significance 7.6, artwork 9.1, narrative 7.0, uniqueness 7.5; weighted impact 79.2 → Rare.</x:t>
        </x:is>
      </x:c>
      <x:c r="R150" s="214" t="str">
        <x:f>IFERROR(INDEX('Final Card Catalog'!$J$4:$J$503,MATCH($C150,'Final Card Catalog'!$A$4:$A$503,0)),"Missing ID")</x:f>
        <x:v>Rare</x:v>
      </x:c>
      <x:c r="S150" s="214" t="str">
        <x:f>IF(IFERROR(INDEX('Final Card Catalog'!$S$4:$S$503,MATCH($C150,'Final Card Catalog'!$A$4:$A$503,0)),"Missing ID")="Locked - complete","Locked - complete",IF(COUNTIF('Final Card Catalog'!$A$4:$A$503,C150)&lt;&gt;1,"ID mismatch",IF(COUNT(H150:K150)&lt;COUNT($B$4:$B$7),"Needs scoring",IF(M150=R150,"Aligned","Approved tier / legacy differs"))))</x:f>
        <x:v>Aligned</x:v>
      </x:c>
    </x:row>
    <x:row r="151" s="202" customFormat="1" ht="25.5" customHeight="1">
      <x:c r="A151" s="261" t="n">
        <x:f>IF(L151="","",COUNTIF($L$14:$L$513,"&gt;"&amp;L151)+COUNTIF($L$14:L151,L151))</x:f>
        <x:v>139</x:v>
      </x:c>
      <x:c r="B151" s="231" t="str">
        <x:f>IFERROR(LEFT(IFERROR(INDEX('Final Card Catalog'!$D$4:$D$503,MATCH($C151,'Final Card Catalog'!$A$4:$A$503,0)),"Missing ID"),FIND(" — ",IFERROR(INDEX('Final Card Catalog'!$D$4:$D$503,MATCH($C151,'Final Card Catalog'!$A$4:$A$503,0)),"Missing ID"))-1),"Missing set")</x:f>
        <x:v>Biblical Events</x:v>
      </x:c>
      <x:c r="C151" s="231" t="inlineStr">
        <x:is>
          <x:t xml:space="preserve">BE-044</x:t>
        </x:is>
      </x:c>
      <x:c r="D151" s="231" t="str">
        <x:f>IFERROR(INDEX('Final Card Catalog'!$B$4:$B$503,MATCH($C151,'Final Card Catalog'!$A$4:$A$503,0)),"Missing ID")</x:f>
        <x:v>Cleansing of the Temple</x:v>
      </x:c>
      <x:c r="E151" s="231" t="str">
        <x:f>IFERROR(INDEX('Final Card Catalog'!$E$4:$E$503,MATCH($C151,'Final Card Catalog'!$A$4:$A$503,0)),"Missing ID")</x:f>
        <x:v>Event</x:v>
      </x:c>
      <x:c r="F151" s="261" t="n">
        <x:f>IFERROR(INDEX('Final Card Catalog'!$G$4:$G$503,MATCH($C151,'Final Card Catalog'!$A$4:$A$503,0)),"Missing ID")</x:f>
        <x:v>5</x:v>
      </x:c>
      <x:c r="G151" s="231" t="inlineStr">
        <x:is>
          <x:t xml:space="preserve">Extraordinary</x:t>
        </x:is>
      </x:c>
      <x:c r="H151" s="260" t="n">
        <x:v>7.6</x:v>
      </x:c>
      <x:c r="I151" s="260" t="n">
        <x:v>9.1</x:v>
      </x:c>
      <x:c r="J151" s="260" t="n">
        <x:v>7</x:v>
      </x:c>
      <x:c r="K151" s="260" t="n">
        <x:v>7.5</x:v>
      </x:c>
      <x:c r="L151" s="239" t="n">
        <x:f>IF(COUNT(H151:K151)&lt;COUNT($B$4:$B$7),"",ROUND(($B$11/$B$9)*(H151*$B$4+I151*$B$5+J151*$B$6+K151*$B$7),1))</x:f>
        <x:v>79.2</x:v>
      </x:c>
      <x:c r="M151" s="231" t="str">
        <x:f>IF(L151="","",IF(L151&gt;=$E$4,$D$4,IF(L151&gt;=$E$5,$D$5,IF(L151&gt;=$E$6,$D$6,IF(L151&gt;=$E$7,$D$7,$D$8)))))</x:f>
        <x:v>Rare</x:v>
      </x:c>
      <x:c r="N151" s="231" t="str">
        <x:f>IF(M151="","Pending scoring",G151&amp;" → "&amp;M151)</x:f>
        <x:v>Extraordinary → Rare</x:v>
      </x:c>
      <x:c r="O151" s="231" t="inlineStr">
        <x:is>
          <x:t xml:space="preserve">Low</x:t>
        </x:is>
      </x:c>
      <x:c r="P151" s="231" t="inlineStr">
        <x:is>
          <x:t xml:space="preserve">Biblical narrative scene</x:t>
        </x:is>
      </x:c>
      <x:c r="Q151" s="231" t="inlineStr">
        <x:is>
          <x:t xml:space="preserve">Artwork-led: the visual concept is substantially stronger than the subject's global recognition. Scores: significance 7.6, artwork 9.1, narrative 7.0, uniqueness 7.5; weighted impact 79.2 → Rare.</x:t>
        </x:is>
      </x:c>
      <x:c r="R151" s="214" t="str">
        <x:f>IFERROR(INDEX('Final Card Catalog'!$J$4:$J$503,MATCH($C151,'Final Card Catalog'!$A$4:$A$503,0)),"Missing ID")</x:f>
        <x:v>Rare</x:v>
      </x:c>
      <x:c r="S151" s="214" t="str">
        <x:f>IF(IFERROR(INDEX('Final Card Catalog'!$S$4:$S$503,MATCH($C151,'Final Card Catalog'!$A$4:$A$503,0)),"Missing ID")="Locked - complete","Locked - complete",IF(COUNTIF('Final Card Catalog'!$A$4:$A$503,C151)&lt;&gt;1,"ID mismatch",IF(COUNT(H151:K151)&lt;COUNT($B$4:$B$7),"Needs scoring",IF(M151=R151,"Aligned","Approved tier / legacy differs"))))</x:f>
        <x:v>Aligned</x:v>
      </x:c>
    </x:row>
    <x:row r="152" s="202" customFormat="1" ht="25.5" customHeight="1">
      <x:c r="A152" s="261" t="n">
        <x:f>IF(L152="","",COUNTIF($L$14:$L$513,"&gt;"&amp;L152)+COUNTIF($L$14:L152,L152))</x:f>
        <x:v>140</x:v>
      </x:c>
      <x:c r="B152" s="231" t="str">
        <x:f>IFERROR(LEFT(IFERROR(INDEX('Final Card Catalog'!$D$4:$D$503,MATCH($C152,'Final Card Catalog'!$A$4:$A$503,0)),"Missing ID"),FIND(" — ",IFERROR(INDEX('Final Card Catalog'!$D$4:$D$503,MATCH($C152,'Final Card Catalog'!$A$4:$A$503,0)),"Missing ID"))-1),"Missing set")</x:f>
        <x:v>Biblical Events</x:v>
      </x:c>
      <x:c r="C152" s="231" t="inlineStr">
        <x:is>
          <x:t xml:space="preserve">BE-074</x:t>
        </x:is>
      </x:c>
      <x:c r="D152" s="231" t="str">
        <x:f>IFERROR(INDEX('Final Card Catalog'!$B$4:$B$503,MATCH($C152,'Final Card Catalog'!$A$4:$A$503,0)),"Missing ID")</x:f>
        <x:v>Conversion of Saul</x:v>
      </x:c>
      <x:c r="E152" s="231" t="str">
        <x:f>IFERROR(INDEX('Final Card Catalog'!$E$4:$E$503,MATCH($C152,'Final Card Catalog'!$A$4:$A$503,0)),"Missing ID")</x:f>
        <x:v>Event</x:v>
      </x:c>
      <x:c r="F152" s="261" t="n">
        <x:f>IFERROR(INDEX('Final Card Catalog'!$G$4:$G$503,MATCH($C152,'Final Card Catalog'!$A$4:$A$503,0)),"Missing ID")</x:f>
        <x:v>5</x:v>
      </x:c>
      <x:c r="G152" s="231" t="inlineStr">
        <x:is>
          <x:t xml:space="preserve">Legendary</x:t>
        </x:is>
      </x:c>
      <x:c r="H152" s="260" t="n">
        <x:v>7.6</x:v>
      </x:c>
      <x:c r="I152" s="260" t="n">
        <x:v>9.1</x:v>
      </x:c>
      <x:c r="J152" s="260" t="n">
        <x:v>7</x:v>
      </x:c>
      <x:c r="K152" s="260" t="n">
        <x:v>7.5</x:v>
      </x:c>
      <x:c r="L152" s="239" t="n">
        <x:f>IF(COUNT(H152:K152)&lt;COUNT($B$4:$B$7),"",ROUND(($B$11/$B$9)*(H152*$B$4+I152*$B$5+J152*$B$6+K152*$B$7),1))</x:f>
        <x:v>79.2</x:v>
      </x:c>
      <x:c r="M152" s="231" t="str">
        <x:f>IF(L152="","",IF(L152&gt;=$E$4,$D$4,IF(L152&gt;=$E$5,$D$5,IF(L152&gt;=$E$6,$D$6,IF(L152&gt;=$E$7,$D$7,$D$8)))))</x:f>
        <x:v>Rare</x:v>
      </x:c>
      <x:c r="N152" s="231" t="str">
        <x:f>IF(M152="","Pending scoring",G152&amp;" → "&amp;M152)</x:f>
        <x:v>Legendary → Rare</x:v>
      </x:c>
      <x:c r="O152" s="231" t="inlineStr">
        <x:is>
          <x:t xml:space="preserve">Low</x:t>
        </x:is>
      </x:c>
      <x:c r="P152" s="231" t="inlineStr">
        <x:is>
          <x:t xml:space="preserve">Biblical narrative scene</x:t>
        </x:is>
      </x:c>
      <x:c r="Q152" s="231" t="inlineStr">
        <x:is>
          <x:t xml:space="preserve">Artwork-led: the visual concept is substantially stronger than the subject's global recognition. Scores: significance 7.6, artwork 9.1, narrative 7.0, uniqueness 7.5; weighted impact 79.2 → Rare.</x:t>
        </x:is>
      </x:c>
      <x:c r="R152" s="214" t="str">
        <x:f>IFERROR(INDEX('Final Card Catalog'!$J$4:$J$503,MATCH($C152,'Final Card Catalog'!$A$4:$A$503,0)),"Missing ID")</x:f>
        <x:v>Rare</x:v>
      </x:c>
      <x:c r="S152" s="214" t="str">
        <x:f>IF(IFERROR(INDEX('Final Card Catalog'!$S$4:$S$503,MATCH($C152,'Final Card Catalog'!$A$4:$A$503,0)),"Missing ID")="Locked - complete","Locked - complete",IF(COUNTIF('Final Card Catalog'!$A$4:$A$503,C152)&lt;&gt;1,"ID mismatch",IF(COUNT(H152:K152)&lt;COUNT($B$4:$B$7),"Needs scoring",IF(M152=R152,"Aligned","Approved tier / legacy differs"))))</x:f>
        <x:v>Aligned</x:v>
      </x:c>
    </x:row>
    <x:row r="153" s="202" customFormat="1" ht="25.5" customHeight="1">
      <x:c r="A153" s="261" t="n">
        <x:f>IF(L153="","",COUNTIF($L$14:$L$513,"&gt;"&amp;L153)+COUNTIF($L$14:L153,L153))</x:f>
        <x:v>141</x:v>
      </x:c>
      <x:c r="B153" s="231" t="str">
        <x:f>IFERROR(LEFT(IFERROR(INDEX('Final Card Catalog'!$D$4:$D$503,MATCH($C153,'Final Card Catalog'!$A$4:$A$503,0)),"Missing ID"),FIND(" — ",IFERROR(INDEX('Final Card Catalog'!$D$4:$D$503,MATCH($C153,'Final Card Catalog'!$A$4:$A$503,0)),"Missing ID"))-1),"Missing set")</x:f>
        <x:v>Biblical Events</x:v>
      </x:c>
      <x:c r="C153" s="231" t="inlineStr">
        <x:is>
          <x:t xml:space="preserve">BE-075</x:t>
        </x:is>
      </x:c>
      <x:c r="D153" s="231" t="str">
        <x:f>IFERROR(INDEX('Final Card Catalog'!$B$4:$B$503,MATCH($C153,'Final Card Catalog'!$A$4:$A$503,0)),"Missing ID")</x:f>
        <x:v>Cornelius Receives the Holy Spirit</x:v>
      </x:c>
      <x:c r="E153" s="231" t="str">
        <x:f>IFERROR(INDEX('Final Card Catalog'!$E$4:$E$503,MATCH($C153,'Final Card Catalog'!$A$4:$A$503,0)),"Missing ID")</x:f>
        <x:v>Event</x:v>
      </x:c>
      <x:c r="F153" s="261" t="n">
        <x:f>IFERROR(INDEX('Final Card Catalog'!$G$4:$G$503,MATCH($C153,'Final Card Catalog'!$A$4:$A$503,0)),"Missing ID")</x:f>
        <x:v>5</x:v>
      </x:c>
      <x:c r="G153" s="231" t="inlineStr">
        <x:is>
          <x:t xml:space="preserve">Extraordinary</x:t>
        </x:is>
      </x:c>
      <x:c r="H153" s="260" t="n">
        <x:v>7.6</x:v>
      </x:c>
      <x:c r="I153" s="260" t="n">
        <x:v>9.1</x:v>
      </x:c>
      <x:c r="J153" s="260" t="n">
        <x:v>7</x:v>
      </x:c>
      <x:c r="K153" s="260" t="n">
        <x:v>7.5</x:v>
      </x:c>
      <x:c r="L153" s="239" t="n">
        <x:f>IF(COUNT(H153:K153)&lt;COUNT($B$4:$B$7),"",ROUND(($B$11/$B$9)*(H153*$B$4+I153*$B$5+J153*$B$6+K153*$B$7),1))</x:f>
        <x:v>79.2</x:v>
      </x:c>
      <x:c r="M153" s="231" t="str">
        <x:f>IF(L153="","",IF(L153&gt;=$E$4,$D$4,IF(L153&gt;=$E$5,$D$5,IF(L153&gt;=$E$6,$D$6,IF(L153&gt;=$E$7,$D$7,$D$8)))))</x:f>
        <x:v>Rare</x:v>
      </x:c>
      <x:c r="N153" s="231" t="str">
        <x:f>IF(M153="","Pending scoring",G153&amp;" → "&amp;M153)</x:f>
        <x:v>Extraordinary → Rare</x:v>
      </x:c>
      <x:c r="O153" s="231" t="inlineStr">
        <x:is>
          <x:t xml:space="preserve">Low</x:t>
        </x:is>
      </x:c>
      <x:c r="P153" s="231" t="inlineStr">
        <x:is>
          <x:t xml:space="preserve">Biblical narrative scene</x:t>
        </x:is>
      </x:c>
      <x:c r="Q153" s="231" t="inlineStr">
        <x:is>
          <x:t xml:space="preserve">Artwork-led: the visual concept is substantially stronger than the subject's global recognition. Scores: significance 7.6, artwork 9.1, narrative 7.0, uniqueness 7.5; weighted impact 79.2 → Rare.</x:t>
        </x:is>
      </x:c>
      <x:c r="R153" s="214" t="str">
        <x:f>IFERROR(INDEX('Final Card Catalog'!$J$4:$J$503,MATCH($C153,'Final Card Catalog'!$A$4:$A$503,0)),"Missing ID")</x:f>
        <x:v>Rare</x:v>
      </x:c>
      <x:c r="S153" s="214" t="str">
        <x:f>IF(IFERROR(INDEX('Final Card Catalog'!$S$4:$S$503,MATCH($C153,'Final Card Catalog'!$A$4:$A$503,0)),"Missing ID")="Locked - complete","Locked - complete",IF(COUNTIF('Final Card Catalog'!$A$4:$A$503,C153)&lt;&gt;1,"ID mismatch",IF(COUNT(H153:K153)&lt;COUNT($B$4:$B$7),"Needs scoring",IF(M153=R153,"Aligned","Approved tier / legacy differs"))))</x:f>
        <x:v>Aligned</x:v>
      </x:c>
    </x:row>
    <x:row r="154" s="202" customFormat="1" ht="25.5" customHeight="1">
      <x:c r="A154" s="261" t="n">
        <x:f>IF(L154="","",COUNTIF($L$14:$L$513,"&gt;"&amp;L154)+COUNTIF($L$14:L154,L154))</x:f>
        <x:v>142</x:v>
      </x:c>
      <x:c r="B154" s="231" t="str">
        <x:f>IFERROR(LEFT(IFERROR(INDEX('Final Card Catalog'!$D$4:$D$503,MATCH($C154,'Final Card Catalog'!$A$4:$A$503,0)),"Missing ID"),FIND(" — ",IFERROR(INDEX('Final Card Catalog'!$D$4:$D$503,MATCH($C154,'Final Card Catalog'!$A$4:$A$503,0)),"Missing ID"))-1),"Missing set")</x:f>
        <x:v>Biblical Events</x:v>
      </x:c>
      <x:c r="C154" s="231" t="inlineStr">
        <x:is>
          <x:t xml:space="preserve">BE-023</x:t>
        </x:is>
      </x:c>
      <x:c r="D154" s="231" t="str">
        <x:f>IFERROR(INDEX('Final Card Catalog'!$B$4:$B$503,MATCH($C154,'Final Card Catalog'!$A$4:$A$503,0)),"Missing ID")</x:f>
        <x:v>David Anointed by Samuel</x:v>
      </x:c>
      <x:c r="E154" s="231" t="str">
        <x:f>IFERROR(INDEX('Final Card Catalog'!$E$4:$E$503,MATCH($C154,'Final Card Catalog'!$A$4:$A$503,0)),"Missing ID")</x:f>
        <x:v>Event</x:v>
      </x:c>
      <x:c r="F154" s="261" t="n">
        <x:f>IFERROR(INDEX('Final Card Catalog'!$G$4:$G$503,MATCH($C154,'Final Card Catalog'!$A$4:$A$503,0)),"Missing ID")</x:f>
        <x:v>5</x:v>
      </x:c>
      <x:c r="G154" s="231" t="inlineStr">
        <x:is>
          <x:t xml:space="preserve">Extraordinary</x:t>
        </x:is>
      </x:c>
      <x:c r="H154" s="260" t="n">
        <x:v>7.6</x:v>
      </x:c>
      <x:c r="I154" s="260" t="n">
        <x:v>9.1</x:v>
      </x:c>
      <x:c r="J154" s="260" t="n">
        <x:v>7</x:v>
      </x:c>
      <x:c r="K154" s="260" t="n">
        <x:v>7.5</x:v>
      </x:c>
      <x:c r="L154" s="239" t="n">
        <x:f>IF(COUNT(H154:K154)&lt;COUNT($B$4:$B$7),"",ROUND(($B$11/$B$9)*(H154*$B$4+I154*$B$5+J154*$B$6+K154*$B$7),1))</x:f>
        <x:v>79.2</x:v>
      </x:c>
      <x:c r="M154" s="231" t="str">
        <x:f>IF(L154="","",IF(L154&gt;=$E$4,$D$4,IF(L154&gt;=$E$5,$D$5,IF(L154&gt;=$E$6,$D$6,IF(L154&gt;=$E$7,$D$7,$D$8)))))</x:f>
        <x:v>Rare</x:v>
      </x:c>
      <x:c r="N154" s="231" t="str">
        <x:f>IF(M154="","Pending scoring",G154&amp;" → "&amp;M154)</x:f>
        <x:v>Extraordinary → Rare</x:v>
      </x:c>
      <x:c r="O154" s="231" t="inlineStr">
        <x:is>
          <x:t xml:space="preserve">Low</x:t>
        </x:is>
      </x:c>
      <x:c r="P154" s="231" t="inlineStr">
        <x:is>
          <x:t xml:space="preserve">Biblical narrative scene</x:t>
        </x:is>
      </x:c>
      <x:c r="Q154" s="231" t="inlineStr">
        <x:is>
          <x:t xml:space="preserve">Artwork-led: the visual concept is substantially stronger than the subject's global recognition. Scores: significance 7.6, artwork 9.1, narrative 7.0, uniqueness 7.5; weighted impact 79.2 → Rare.</x:t>
        </x:is>
      </x:c>
      <x:c r="R154" s="214" t="str">
        <x:f>IFERROR(INDEX('Final Card Catalog'!$J$4:$J$503,MATCH($C154,'Final Card Catalog'!$A$4:$A$503,0)),"Missing ID")</x:f>
        <x:v>Rare</x:v>
      </x:c>
      <x:c r="S154" s="214" t="str">
        <x:f>IF(IFERROR(INDEX('Final Card Catalog'!$S$4:$S$503,MATCH($C154,'Final Card Catalog'!$A$4:$A$503,0)),"Missing ID")="Locked - complete","Locked - complete",IF(COUNTIF('Final Card Catalog'!$A$4:$A$503,C154)&lt;&gt;1,"ID mismatch",IF(COUNT(H154:K154)&lt;COUNT($B$4:$B$7),"Needs scoring",IF(M154=R154,"Aligned","Approved tier / legacy differs"))))</x:f>
        <x:v>Aligned</x:v>
      </x:c>
    </x:row>
    <x:row r="155" s="202" customFormat="1" ht="25.5" customHeight="1">
      <x:c r="A155" s="261" t="n">
        <x:f>IF(L155="","",COUNTIF($L$14:$L$513,"&gt;"&amp;L155)+COUNTIF($L$14:L155,L155))</x:f>
        <x:v>143</x:v>
      </x:c>
      <x:c r="B155" s="231" t="str">
        <x:f>IFERROR(LEFT(IFERROR(INDEX('Final Card Catalog'!$D$4:$D$503,MATCH($C155,'Final Card Catalog'!$A$4:$A$503,0)),"Missing ID"),FIND(" — ",IFERROR(INDEX('Final Card Catalog'!$D$4:$D$503,MATCH($C155,'Final Card Catalog'!$A$4:$A$503,0)),"Missing ID"))-1),"Missing set")</x:f>
        <x:v>Biblical Events</x:v>
      </x:c>
      <x:c r="C155" s="231" t="inlineStr">
        <x:is>
          <x:t xml:space="preserve">BE-025</x:t>
        </x:is>
      </x:c>
      <x:c r="D155" s="231" t="str">
        <x:f>IFERROR(INDEX('Final Card Catalog'!$B$4:$B$503,MATCH($C155,'Final Card Catalog'!$A$4:$A$503,0)),"Missing ID")</x:f>
        <x:v>Davidic Covenant</x:v>
      </x:c>
      <x:c r="E155" s="231" t="str">
        <x:f>IFERROR(INDEX('Final Card Catalog'!$E$4:$E$503,MATCH($C155,'Final Card Catalog'!$A$4:$A$503,0)),"Missing ID")</x:f>
        <x:v>Event</x:v>
      </x:c>
      <x:c r="F155" s="261" t="n">
        <x:f>IFERROR(INDEX('Final Card Catalog'!$G$4:$G$503,MATCH($C155,'Final Card Catalog'!$A$4:$A$503,0)),"Missing ID")</x:f>
        <x:v>5</x:v>
      </x:c>
      <x:c r="G155" s="231" t="inlineStr">
        <x:is>
          <x:t xml:space="preserve">Legendary</x:t>
        </x:is>
      </x:c>
      <x:c r="H155" s="260" t="n">
        <x:v>7.6</x:v>
      </x:c>
      <x:c r="I155" s="260" t="n">
        <x:v>9.1</x:v>
      </x:c>
      <x:c r="J155" s="260" t="n">
        <x:v>7</x:v>
      </x:c>
      <x:c r="K155" s="260" t="n">
        <x:v>7.5</x:v>
      </x:c>
      <x:c r="L155" s="239" t="n">
        <x:f>IF(COUNT(H155:K155)&lt;COUNT($B$4:$B$7),"",ROUND(($B$11/$B$9)*(H155*$B$4+I155*$B$5+J155*$B$6+K155*$B$7),1))</x:f>
        <x:v>79.2</x:v>
      </x:c>
      <x:c r="M155" s="231" t="str">
        <x:f>IF(L155="","",IF(L155&gt;=$E$4,$D$4,IF(L155&gt;=$E$5,$D$5,IF(L155&gt;=$E$6,$D$6,IF(L155&gt;=$E$7,$D$7,$D$8)))))</x:f>
        <x:v>Rare</x:v>
      </x:c>
      <x:c r="N155" s="231" t="str">
        <x:f>IF(M155="","Pending scoring",G155&amp;" → "&amp;M155)</x:f>
        <x:v>Legendary → Rare</x:v>
      </x:c>
      <x:c r="O155" s="231" t="inlineStr">
        <x:is>
          <x:t xml:space="preserve">Low</x:t>
        </x:is>
      </x:c>
      <x:c r="P155" s="231" t="inlineStr">
        <x:is>
          <x:t xml:space="preserve">Biblical narrative scene</x:t>
        </x:is>
      </x:c>
      <x:c r="Q155" s="231" t="inlineStr">
        <x:is>
          <x:t xml:space="preserve">Artwork-led: the visual concept is substantially stronger than the subject's global recognition. Scores: significance 7.6, artwork 9.1, narrative 7.0, uniqueness 7.5; weighted impact 79.2 → Rare.</x:t>
        </x:is>
      </x:c>
      <x:c r="R155" s="214" t="str">
        <x:f>IFERROR(INDEX('Final Card Catalog'!$J$4:$J$503,MATCH($C155,'Final Card Catalog'!$A$4:$A$503,0)),"Missing ID")</x:f>
        <x:v>Uncommon</x:v>
      </x:c>
      <x:c r="S155" s="214" t="str">
        <x:f>IF(IFERROR(INDEX('Final Card Catalog'!$S$4:$S$503,MATCH($C155,'Final Card Catalog'!$A$4:$A$503,0)),"Missing ID")="Locked - complete","Locked - complete",IF(COUNTIF('Final Card Catalog'!$A$4:$A$503,C155)&lt;&gt;1,"ID mismatch",IF(COUNT(H155:K155)&lt;COUNT($B$4:$B$7),"Needs scoring",IF(M155=R155,"Aligned","Approved tier / legacy differs"))))</x:f>
        <x:v>Approved tier / legacy differs</x:v>
      </x:c>
    </x:row>
    <x:row r="156" s="202" customFormat="1" ht="25.5" customHeight="1">
      <x:c r="A156" s="261" t="n">
        <x:f>IF(L156="","",COUNTIF($L$14:$L$513,"&gt;"&amp;L156)+COUNTIF($L$14:L156,L156))</x:f>
        <x:v>144</x:v>
      </x:c>
      <x:c r="B156" s="231" t="str">
        <x:f>IFERROR(LEFT(IFERROR(INDEX('Final Card Catalog'!$D$4:$D$503,MATCH($C156,'Final Card Catalog'!$A$4:$A$503,0)),"Missing ID"),FIND(" — ",IFERROR(INDEX('Final Card Catalog'!$D$4:$D$503,MATCH($C156,'Final Card Catalog'!$A$4:$A$503,0)),"Missing ID"))-1),"Missing set")</x:f>
        <x:v>Biblical Events</x:v>
      </x:c>
      <x:c r="C156" s="231" t="inlineStr">
        <x:is>
          <x:t xml:space="preserve">BE-022</x:t>
        </x:is>
      </x:c>
      <x:c r="D156" s="231" t="str">
        <x:f>IFERROR(INDEX('Final Card Catalog'!$B$4:$B$503,MATCH($C156,'Final Card Catalog'!$A$4:$A$503,0)),"Missing ID")</x:f>
        <x:v>Fall of Jericho</x:v>
      </x:c>
      <x:c r="E156" s="231" t="str">
        <x:f>IFERROR(INDEX('Final Card Catalog'!$E$4:$E$503,MATCH($C156,'Final Card Catalog'!$A$4:$A$503,0)),"Missing ID")</x:f>
        <x:v>Event</x:v>
      </x:c>
      <x:c r="F156" s="261" t="n">
        <x:f>IFERROR(INDEX('Final Card Catalog'!$G$4:$G$503,MATCH($C156,'Final Card Catalog'!$A$4:$A$503,0)),"Missing ID")</x:f>
        <x:v>5</x:v>
      </x:c>
      <x:c r="G156" s="231" t="inlineStr">
        <x:is>
          <x:t xml:space="preserve">Extraordinary</x:t>
        </x:is>
      </x:c>
      <x:c r="H156" s="260" t="n">
        <x:v>7.6</x:v>
      </x:c>
      <x:c r="I156" s="260" t="n">
        <x:v>9.1</x:v>
      </x:c>
      <x:c r="J156" s="260" t="n">
        <x:v>7</x:v>
      </x:c>
      <x:c r="K156" s="260" t="n">
        <x:v>7.5</x:v>
      </x:c>
      <x:c r="L156" s="239" t="n">
        <x:f>IF(COUNT(H156:K156)&lt;COUNT($B$4:$B$7),"",ROUND(($B$11/$B$9)*(H156*$B$4+I156*$B$5+J156*$B$6+K156*$B$7),1))</x:f>
        <x:v>79.2</x:v>
      </x:c>
      <x:c r="M156" s="231" t="str">
        <x:f>IF(L156="","",IF(L156&gt;=$E$4,$D$4,IF(L156&gt;=$E$5,$D$5,IF(L156&gt;=$E$6,$D$6,IF(L156&gt;=$E$7,$D$7,$D$8)))))</x:f>
        <x:v>Rare</x:v>
      </x:c>
      <x:c r="N156" s="231" t="str">
        <x:f>IF(M156="","Pending scoring",G156&amp;" → "&amp;M156)</x:f>
        <x:v>Extraordinary → Rare</x:v>
      </x:c>
      <x:c r="O156" s="231" t="inlineStr">
        <x:is>
          <x:t xml:space="preserve">Low</x:t>
        </x:is>
      </x:c>
      <x:c r="P156" s="231" t="inlineStr">
        <x:is>
          <x:t xml:space="preserve">Biblical narrative scene</x:t>
        </x:is>
      </x:c>
      <x:c r="Q156" s="231" t="inlineStr">
        <x:is>
          <x:t xml:space="preserve">Artwork-led: the visual concept is substantially stronger than the subject's global recognition. Scores: significance 7.6, artwork 9.1, narrative 7.0, uniqueness 7.5; weighted impact 79.2 → Rare.</x:t>
        </x:is>
      </x:c>
      <x:c r="R156" s="214" t="str">
        <x:f>IFERROR(INDEX('Final Card Catalog'!$J$4:$J$503,MATCH($C156,'Final Card Catalog'!$A$4:$A$503,0)),"Missing ID")</x:f>
        <x:v>Rare</x:v>
      </x:c>
      <x:c r="S156" s="214" t="str">
        <x:f>IF(IFERROR(INDEX('Final Card Catalog'!$S$4:$S$503,MATCH($C156,'Final Card Catalog'!$A$4:$A$503,0)),"Missing ID")="Locked - complete","Locked - complete",IF(COUNTIF('Final Card Catalog'!$A$4:$A$503,C156)&lt;&gt;1,"ID mismatch",IF(COUNT(H156:K156)&lt;COUNT($B$4:$B$7),"Needs scoring",IF(M156=R156,"Aligned","Approved tier / legacy differs"))))</x:f>
        <x:v>Aligned</x:v>
      </x:c>
    </x:row>
    <x:row r="157" s="202" customFormat="1" ht="25.5" customHeight="1">
      <x:c r="A157" s="261" t="n">
        <x:f>IF(L157="","",COUNTIF($L$14:$L$513,"&gt;"&amp;L157)+COUNTIF($L$14:L157,L157))</x:f>
        <x:v>145</x:v>
      </x:c>
      <x:c r="B157" s="231" t="str">
        <x:f>IFERROR(LEFT(IFERROR(INDEX('Final Card Catalog'!$D$4:$D$503,MATCH($C157,'Final Card Catalog'!$A$4:$A$503,0)),"Missing ID"),FIND(" — ",IFERROR(INDEX('Final Card Catalog'!$D$4:$D$503,MATCH($C157,'Final Card Catalog'!$A$4:$A$503,0)),"Missing ID"))-1),"Missing set")</x:f>
        <x:v>Biblical Events</x:v>
      </x:c>
      <x:c r="C157" s="231" t="inlineStr">
        <x:is>
          <x:t xml:space="preserve">BE-034</x:t>
        </x:is>
      </x:c>
      <x:c r="D157" s="231" t="str">
        <x:f>IFERROR(INDEX('Final Card Catalog'!$B$4:$B$503,MATCH($C157,'Final Card Catalog'!$A$4:$A$503,0)),"Missing ID")</x:f>
        <x:v>Fall of Jerusalem</x:v>
      </x:c>
      <x:c r="E157" s="231" t="str">
        <x:f>IFERROR(INDEX('Final Card Catalog'!$E$4:$E$503,MATCH($C157,'Final Card Catalog'!$A$4:$A$503,0)),"Missing ID")</x:f>
        <x:v>Event</x:v>
      </x:c>
      <x:c r="F157" s="261" t="n">
        <x:f>IFERROR(INDEX('Final Card Catalog'!$G$4:$G$503,MATCH($C157,'Final Card Catalog'!$A$4:$A$503,0)),"Missing ID")</x:f>
        <x:v>5</x:v>
      </x:c>
      <x:c r="G157" s="231" t="inlineStr">
        <x:is>
          <x:t xml:space="preserve">Legendary</x:t>
        </x:is>
      </x:c>
      <x:c r="H157" s="260" t="n">
        <x:v>7.6</x:v>
      </x:c>
      <x:c r="I157" s="260" t="n">
        <x:v>9.1</x:v>
      </x:c>
      <x:c r="J157" s="260" t="n">
        <x:v>7</x:v>
      </x:c>
      <x:c r="K157" s="260" t="n">
        <x:v>7.5</x:v>
      </x:c>
      <x:c r="L157" s="239" t="n">
        <x:f>IF(COUNT(H157:K157)&lt;COUNT($B$4:$B$7),"",ROUND(($B$11/$B$9)*(H157*$B$4+I157*$B$5+J157*$B$6+K157*$B$7),1))</x:f>
        <x:v>79.2</x:v>
      </x:c>
      <x:c r="M157" s="231" t="str">
        <x:f>IF(L157="","",IF(L157&gt;=$E$4,$D$4,IF(L157&gt;=$E$5,$D$5,IF(L157&gt;=$E$6,$D$6,IF(L157&gt;=$E$7,$D$7,$D$8)))))</x:f>
        <x:v>Rare</x:v>
      </x:c>
      <x:c r="N157" s="231" t="str">
        <x:f>IF(M157="","Pending scoring",G157&amp;" → "&amp;M157)</x:f>
        <x:v>Legendary → Rare</x:v>
      </x:c>
      <x:c r="O157" s="231" t="inlineStr">
        <x:is>
          <x:t xml:space="preserve">Low</x:t>
        </x:is>
      </x:c>
      <x:c r="P157" s="231" t="inlineStr">
        <x:is>
          <x:t xml:space="preserve">Biblical narrative scene</x:t>
        </x:is>
      </x:c>
      <x:c r="Q157" s="231" t="inlineStr">
        <x:is>
          <x:t xml:space="preserve">Artwork-led: the visual concept is substantially stronger than the subject's global recognition. Scores: significance 7.6, artwork 9.1, narrative 7.0, uniqueness 7.5; weighted impact 79.2 → Rare.</x:t>
        </x:is>
      </x:c>
      <x:c r="R157" s="214" t="str">
        <x:f>IFERROR(INDEX('Final Card Catalog'!$J$4:$J$503,MATCH($C157,'Final Card Catalog'!$A$4:$A$503,0)),"Missing ID")</x:f>
        <x:v>Rare</x:v>
      </x:c>
      <x:c r="S157" s="214" t="str">
        <x:f>IF(IFERROR(INDEX('Final Card Catalog'!$S$4:$S$503,MATCH($C157,'Final Card Catalog'!$A$4:$A$503,0)),"Missing ID")="Locked - complete","Locked - complete",IF(COUNTIF('Final Card Catalog'!$A$4:$A$503,C157)&lt;&gt;1,"ID mismatch",IF(COUNT(H157:K157)&lt;COUNT($B$4:$B$7),"Needs scoring",IF(M157=R157,"Aligned","Approved tier / legacy differs"))))</x:f>
        <x:v>Aligned</x:v>
      </x:c>
    </x:row>
    <x:row r="158" s="202" customFormat="1" ht="25.5" customHeight="1">
      <x:c r="A158" s="261" t="n">
        <x:f>IF(L158="","",COUNTIF($L$14:$L$513,"&gt;"&amp;L158)+COUNTIF($L$14:L158,L158))</x:f>
        <x:v>146</x:v>
      </x:c>
      <x:c r="B158" s="231" t="str">
        <x:f>IFERROR(LEFT(IFERROR(INDEX('Final Card Catalog'!$D$4:$D$503,MATCH($C158,'Final Card Catalog'!$A$4:$A$503,0)),"Missing ID"),FIND(" — ",IFERROR(INDEX('Final Card Catalog'!$D$4:$D$503,MATCH($C158,'Final Card Catalog'!$A$4:$A$503,0)),"Missing ID"))-1),"Missing set")</x:f>
        <x:v>Biblical Events</x:v>
      </x:c>
      <x:c r="C158" s="231" t="inlineStr">
        <x:is>
          <x:t xml:space="preserve">BE-031</x:t>
        </x:is>
      </x:c>
      <x:c r="D158" s="231" t="str">
        <x:f>IFERROR(INDEX('Final Card Catalog'!$B$4:$B$503,MATCH($C158,'Final Card Catalog'!$A$4:$A$503,0)),"Missing ID")</x:f>
        <x:v>Fall of Samaria</x:v>
      </x:c>
      <x:c r="E158" s="231" t="str">
        <x:f>IFERROR(INDEX('Final Card Catalog'!$E$4:$E$503,MATCH($C158,'Final Card Catalog'!$A$4:$A$503,0)),"Missing ID")</x:f>
        <x:v>Event</x:v>
      </x:c>
      <x:c r="F158" s="261" t="n">
        <x:f>IFERROR(INDEX('Final Card Catalog'!$G$4:$G$503,MATCH($C158,'Final Card Catalog'!$A$4:$A$503,0)),"Missing ID")</x:f>
        <x:v>5</x:v>
      </x:c>
      <x:c r="G158" s="231" t="inlineStr">
        <x:is>
          <x:t xml:space="preserve">Extraordinary</x:t>
        </x:is>
      </x:c>
      <x:c r="H158" s="260" t="n">
        <x:v>7.6</x:v>
      </x:c>
      <x:c r="I158" s="260" t="n">
        <x:v>9.1</x:v>
      </x:c>
      <x:c r="J158" s="260" t="n">
        <x:v>7</x:v>
      </x:c>
      <x:c r="K158" s="260" t="n">
        <x:v>7.5</x:v>
      </x:c>
      <x:c r="L158" s="239" t="n">
        <x:f>IF(COUNT(H158:K158)&lt;COUNT($B$4:$B$7),"",ROUND(($B$11/$B$9)*(H158*$B$4+I158*$B$5+J158*$B$6+K158*$B$7),1))</x:f>
        <x:v>79.2</x:v>
      </x:c>
      <x:c r="M158" s="231" t="str">
        <x:f>IF(L158="","",IF(L158&gt;=$E$4,$D$4,IF(L158&gt;=$E$5,$D$5,IF(L158&gt;=$E$6,$D$6,IF(L158&gt;=$E$7,$D$7,$D$8)))))</x:f>
        <x:v>Rare</x:v>
      </x:c>
      <x:c r="N158" s="231" t="str">
        <x:f>IF(M158="","Pending scoring",G158&amp;" → "&amp;M158)</x:f>
        <x:v>Extraordinary → Rare</x:v>
      </x:c>
      <x:c r="O158" s="231" t="inlineStr">
        <x:is>
          <x:t xml:space="preserve">Low</x:t>
        </x:is>
      </x:c>
      <x:c r="P158" s="231" t="inlineStr">
        <x:is>
          <x:t xml:space="preserve">Biblical narrative scene</x:t>
        </x:is>
      </x:c>
      <x:c r="Q158" s="231" t="inlineStr">
        <x:is>
          <x:t xml:space="preserve">Artwork-led: the visual concept is substantially stronger than the subject's global recognition. Scores: significance 7.6, artwork 9.1, narrative 7.0, uniqueness 7.5; weighted impact 79.2 → Rare.</x:t>
        </x:is>
      </x:c>
      <x:c r="R158" s="214" t="str">
        <x:f>IFERROR(INDEX('Final Card Catalog'!$J$4:$J$503,MATCH($C158,'Final Card Catalog'!$A$4:$A$503,0)),"Missing ID")</x:f>
        <x:v>Uncommon</x:v>
      </x:c>
      <x:c r="S158" s="214" t="str">
        <x:f>IF(IFERROR(INDEX('Final Card Catalog'!$S$4:$S$503,MATCH($C158,'Final Card Catalog'!$A$4:$A$503,0)),"Missing ID")="Locked - complete","Locked - complete",IF(COUNTIF('Final Card Catalog'!$A$4:$A$503,C158)&lt;&gt;1,"ID mismatch",IF(COUNT(H158:K158)&lt;COUNT($B$4:$B$7),"Needs scoring",IF(M158=R158,"Aligned","Approved tier / legacy differs"))))</x:f>
        <x:v>Approved tier / legacy differs</x:v>
      </x:c>
    </x:row>
    <x:row r="159" s="202" customFormat="1" ht="25.5" customHeight="1">
      <x:c r="A159" s="261" t="n">
        <x:f>IF(L159="","",COUNTIF($L$14:$L$513,"&gt;"&amp;L159)+COUNTIF($L$14:L159,L159))</x:f>
        <x:v>147</x:v>
      </x:c>
      <x:c r="B159" s="231" t="str">
        <x:f>IFERROR(LEFT(IFERROR(INDEX('Final Card Catalog'!$D$4:$D$503,MATCH($C159,'Final Card Catalog'!$A$4:$A$503,0)),"Missing ID"),FIND(" — ",IFERROR(INDEX('Final Card Catalog'!$D$4:$D$503,MATCH($C159,'Final Card Catalog'!$A$4:$A$503,0)),"Missing ID"))-1),"Missing set")</x:f>
        <x:v>Biblical Events</x:v>
      </x:c>
      <x:c r="C159" s="231" t="inlineStr">
        <x:is>
          <x:t xml:space="preserve">BE-066</x:t>
        </x:is>
      </x:c>
      <x:c r="D159" s="231" t="str">
        <x:f>IFERROR(INDEX('Final Card Catalog'!$B$4:$B$503,MATCH($C159,'Final Card Catalog'!$A$4:$A$503,0)),"Missing ID")</x:f>
        <x:v>Jesus Appears to Mary Magdalene</x:v>
      </x:c>
      <x:c r="E159" s="231" t="str">
        <x:f>IFERROR(INDEX('Final Card Catalog'!$E$4:$E$503,MATCH($C159,'Final Card Catalog'!$A$4:$A$503,0)),"Missing ID")</x:f>
        <x:v>Event</x:v>
      </x:c>
      <x:c r="F159" s="261" t="n">
        <x:f>IFERROR(INDEX('Final Card Catalog'!$G$4:$G$503,MATCH($C159,'Final Card Catalog'!$A$4:$A$503,0)),"Missing ID")</x:f>
        <x:v>5</x:v>
      </x:c>
      <x:c r="G159" s="231" t="inlineStr">
        <x:is>
          <x:t xml:space="preserve">Extraordinary</x:t>
        </x:is>
      </x:c>
      <x:c r="H159" s="260" t="n">
        <x:v>7.6</x:v>
      </x:c>
      <x:c r="I159" s="260" t="n">
        <x:v>9.1</x:v>
      </x:c>
      <x:c r="J159" s="260" t="n">
        <x:v>7</x:v>
      </x:c>
      <x:c r="K159" s="260" t="n">
        <x:v>7.5</x:v>
      </x:c>
      <x:c r="L159" s="239" t="n">
        <x:f>IF(COUNT(H159:K159)&lt;COUNT($B$4:$B$7),"",ROUND(($B$11/$B$9)*(H159*$B$4+I159*$B$5+J159*$B$6+K159*$B$7),1))</x:f>
        <x:v>79.2</x:v>
      </x:c>
      <x:c r="M159" s="231" t="str">
        <x:f>IF(L159="","",IF(L159&gt;=$E$4,$D$4,IF(L159&gt;=$E$5,$D$5,IF(L159&gt;=$E$6,$D$6,IF(L159&gt;=$E$7,$D$7,$D$8)))))</x:f>
        <x:v>Rare</x:v>
      </x:c>
      <x:c r="N159" s="231" t="str">
        <x:f>IF(M159="","Pending scoring",G159&amp;" → "&amp;M159)</x:f>
        <x:v>Extraordinary → Rare</x:v>
      </x:c>
      <x:c r="O159" s="231" t="inlineStr">
        <x:is>
          <x:t xml:space="preserve">Low</x:t>
        </x:is>
      </x:c>
      <x:c r="P159" s="231" t="inlineStr">
        <x:is>
          <x:t xml:space="preserve">Biblical narrative scene</x:t>
        </x:is>
      </x:c>
      <x:c r="Q159" s="231" t="inlineStr">
        <x:is>
          <x:t xml:space="preserve">Artwork-led: the visual concept is substantially stronger than the subject's global recognition. Scores: significance 7.6, artwork 9.1, narrative 7.0, uniqueness 7.5; weighted impact 79.2 → Rare.</x:t>
        </x:is>
      </x:c>
      <x:c r="R159" s="214" t="str">
        <x:f>IFERROR(INDEX('Final Card Catalog'!$J$4:$J$503,MATCH($C159,'Final Card Catalog'!$A$4:$A$503,0)),"Missing ID")</x:f>
        <x:v>Rare</x:v>
      </x:c>
      <x:c r="S159" s="214" t="str">
        <x:f>IF(IFERROR(INDEX('Final Card Catalog'!$S$4:$S$503,MATCH($C159,'Final Card Catalog'!$A$4:$A$503,0)),"Missing ID")="Locked - complete","Locked - complete",IF(COUNTIF('Final Card Catalog'!$A$4:$A$503,C159)&lt;&gt;1,"ID mismatch",IF(COUNT(H159:K159)&lt;COUNT($B$4:$B$7),"Needs scoring",IF(M159=R159,"Aligned","Approved tier / legacy differs"))))</x:f>
        <x:v>Aligned</x:v>
      </x:c>
    </x:row>
    <x:row r="160" s="202" customFormat="1" ht="25.5" customHeight="1">
      <x:c r="A160" s="261" t="n">
        <x:f>IF(L160="","",COUNTIF($L$14:$L$513,"&gt;"&amp;L160)+COUNTIF($L$14:L160,L160))</x:f>
        <x:v>148</x:v>
      </x:c>
      <x:c r="B160" s="231" t="str">
        <x:f>IFERROR(LEFT(IFERROR(INDEX('Final Card Catalog'!$D$4:$D$503,MATCH($C160,'Final Card Catalog'!$A$4:$A$503,0)),"Missing ID"),FIND(" — ",IFERROR(INDEX('Final Card Catalog'!$D$4:$D$503,MATCH($C160,'Final Card Catalog'!$A$4:$A$503,0)),"Missing ID"))-1),"Missing set")</x:f>
        <x:v>Biblical Events</x:v>
      </x:c>
      <x:c r="C160" s="231" t="inlineStr">
        <x:is>
          <x:t xml:space="preserve">BE-057</x:t>
        </x:is>
      </x:c>
      <x:c r="D160" s="231" t="str">
        <x:f>IFERROR(INDEX('Final Card Catalog'!$B$4:$B$503,MATCH($C160,'Final Card Catalog'!$A$4:$A$503,0)),"Missing ID")</x:f>
        <x:v>Jesus Washes the Disciples' Feet</x:v>
      </x:c>
      <x:c r="E160" s="231" t="str">
        <x:f>IFERROR(INDEX('Final Card Catalog'!$E$4:$E$503,MATCH($C160,'Final Card Catalog'!$A$4:$A$503,0)),"Missing ID")</x:f>
        <x:v>Event</x:v>
      </x:c>
      <x:c r="F160" s="261" t="n">
        <x:f>IFERROR(INDEX('Final Card Catalog'!$G$4:$G$503,MATCH($C160,'Final Card Catalog'!$A$4:$A$503,0)),"Missing ID")</x:f>
        <x:v>5</x:v>
      </x:c>
      <x:c r="G160" s="231" t="inlineStr">
        <x:is>
          <x:t xml:space="preserve">Extraordinary</x:t>
        </x:is>
      </x:c>
      <x:c r="H160" s="260" t="n">
        <x:v>7.6</x:v>
      </x:c>
      <x:c r="I160" s="260" t="n">
        <x:v>9.1</x:v>
      </x:c>
      <x:c r="J160" s="260" t="n">
        <x:v>7</x:v>
      </x:c>
      <x:c r="K160" s="260" t="n">
        <x:v>7.5</x:v>
      </x:c>
      <x:c r="L160" s="239" t="n">
        <x:f>IF(COUNT(H160:K160)&lt;COUNT($B$4:$B$7),"",ROUND(($B$11/$B$9)*(H160*$B$4+I160*$B$5+J160*$B$6+K160*$B$7),1))</x:f>
        <x:v>79.2</x:v>
      </x:c>
      <x:c r="M160" s="231" t="str">
        <x:f>IF(L160="","",IF(L160&gt;=$E$4,$D$4,IF(L160&gt;=$E$5,$D$5,IF(L160&gt;=$E$6,$D$6,IF(L160&gt;=$E$7,$D$7,$D$8)))))</x:f>
        <x:v>Rare</x:v>
      </x:c>
      <x:c r="N160" s="231" t="str">
        <x:f>IF(M160="","Pending scoring",G160&amp;" → "&amp;M160)</x:f>
        <x:v>Extraordinary → Rare</x:v>
      </x:c>
      <x:c r="O160" s="231" t="inlineStr">
        <x:is>
          <x:t xml:space="preserve">Low</x:t>
        </x:is>
      </x:c>
      <x:c r="P160" s="231" t="inlineStr">
        <x:is>
          <x:t xml:space="preserve">Biblical narrative scene</x:t>
        </x:is>
      </x:c>
      <x:c r="Q160" s="231" t="inlineStr">
        <x:is>
          <x:t xml:space="preserve">Artwork-led: the visual concept is substantially stronger than the subject's global recognition. Scores: significance 7.6, artwork 9.1, narrative 7.0, uniqueness 7.5; weighted impact 79.2 → Rare.</x:t>
        </x:is>
      </x:c>
      <x:c r="R160" s="214" t="str">
        <x:f>IFERROR(INDEX('Final Card Catalog'!$J$4:$J$503,MATCH($C160,'Final Card Catalog'!$A$4:$A$503,0)),"Missing ID")</x:f>
        <x:v>Rare</x:v>
      </x:c>
      <x:c r="S160" s="214" t="str">
        <x:f>IF(IFERROR(INDEX('Final Card Catalog'!$S$4:$S$503,MATCH($C160,'Final Card Catalog'!$A$4:$A$503,0)),"Missing ID")="Locked - complete","Locked - complete",IF(COUNTIF('Final Card Catalog'!$A$4:$A$503,C160)&lt;&gt;1,"ID mismatch",IF(COUNT(H160:K160)&lt;COUNT($B$4:$B$7),"Needs scoring",IF(M160=R160,"Aligned","Approved tier / legacy differs"))))</x:f>
        <x:v>Aligned</x:v>
      </x:c>
    </x:row>
    <x:row r="161" s="202" customFormat="1" ht="25.5" customHeight="1">
      <x:c r="A161" s="261" t="n">
        <x:f>IF(L161="","",COUNTIF($L$14:$L$513,"&gt;"&amp;L161)+COUNTIF($L$14:L161,L161))</x:f>
        <x:v>149</x:v>
      </x:c>
      <x:c r="B161" s="231" t="str">
        <x:f>IFERROR(LEFT(IFERROR(INDEX('Final Card Catalog'!$D$4:$D$503,MATCH($C161,'Final Card Catalog'!$A$4:$A$503,0)),"Missing ID"),FIND(" — ",IFERROR(INDEX('Final Card Catalog'!$D$4:$D$503,MATCH($C161,'Final Card Catalog'!$A$4:$A$503,0)),"Missing ID"))-1),"Missing set")</x:f>
        <x:v>Biblical Events</x:v>
      </x:c>
      <x:c r="C161" s="231" t="inlineStr">
        <x:is>
          <x:t xml:space="preserve">BE-046</x:t>
        </x:is>
      </x:c>
      <x:c r="D161" s="231" t="str">
        <x:f>IFERROR(INDEX('Final Card Catalog'!$B$4:$B$503,MATCH($C161,'Final Card Catalog'!$A$4:$A$503,0)),"Missing ID")</x:f>
        <x:v>Jesus and the Samaritan Woman</x:v>
      </x:c>
      <x:c r="E161" s="231" t="str">
        <x:f>IFERROR(INDEX('Final Card Catalog'!$E$4:$E$503,MATCH($C161,'Final Card Catalog'!$A$4:$A$503,0)),"Missing ID")</x:f>
        <x:v>Event</x:v>
      </x:c>
      <x:c r="F161" s="261" t="n">
        <x:f>IFERROR(INDEX('Final Card Catalog'!$G$4:$G$503,MATCH($C161,'Final Card Catalog'!$A$4:$A$503,0)),"Missing ID")</x:f>
        <x:v>5</x:v>
      </x:c>
      <x:c r="G161" s="231" t="inlineStr">
        <x:is>
          <x:t xml:space="preserve">Extraordinary</x:t>
        </x:is>
      </x:c>
      <x:c r="H161" s="260" t="n">
        <x:v>7.6</x:v>
      </x:c>
      <x:c r="I161" s="260" t="n">
        <x:v>9.1</x:v>
      </x:c>
      <x:c r="J161" s="260" t="n">
        <x:v>7</x:v>
      </x:c>
      <x:c r="K161" s="260" t="n">
        <x:v>7.5</x:v>
      </x:c>
      <x:c r="L161" s="239" t="n">
        <x:f>IF(COUNT(H161:K161)&lt;COUNT($B$4:$B$7),"",ROUND(($B$11/$B$9)*(H161*$B$4+I161*$B$5+J161*$B$6+K161*$B$7),1))</x:f>
        <x:v>79.2</x:v>
      </x:c>
      <x:c r="M161" s="231" t="str">
        <x:f>IF(L161="","",IF(L161&gt;=$E$4,$D$4,IF(L161&gt;=$E$5,$D$5,IF(L161&gt;=$E$6,$D$6,IF(L161&gt;=$E$7,$D$7,$D$8)))))</x:f>
        <x:v>Rare</x:v>
      </x:c>
      <x:c r="N161" s="231" t="str">
        <x:f>IF(M161="","Pending scoring",G161&amp;" → "&amp;M161)</x:f>
        <x:v>Extraordinary → Rare</x:v>
      </x:c>
      <x:c r="O161" s="231" t="inlineStr">
        <x:is>
          <x:t xml:space="preserve">Low</x:t>
        </x:is>
      </x:c>
      <x:c r="P161" s="231" t="inlineStr">
        <x:is>
          <x:t xml:space="preserve">Biblical narrative scene</x:t>
        </x:is>
      </x:c>
      <x:c r="Q161" s="231" t="inlineStr">
        <x:is>
          <x:t xml:space="preserve">Artwork-led: the visual concept is substantially stronger than the subject's global recognition. Scores: significance 7.6, artwork 9.1, narrative 7.0, uniqueness 7.5; weighted impact 79.2 → Rare.</x:t>
        </x:is>
      </x:c>
      <x:c r="R161" s="214" t="str">
        <x:f>IFERROR(INDEX('Final Card Catalog'!$J$4:$J$503,MATCH($C161,'Final Card Catalog'!$A$4:$A$503,0)),"Missing ID")</x:f>
        <x:v>Rare</x:v>
      </x:c>
      <x:c r="S161" s="214" t="str">
        <x:f>IF(IFERROR(INDEX('Final Card Catalog'!$S$4:$S$503,MATCH($C161,'Final Card Catalog'!$A$4:$A$503,0)),"Missing ID")="Locked - complete","Locked - complete",IF(COUNTIF('Final Card Catalog'!$A$4:$A$503,C161)&lt;&gt;1,"ID mismatch",IF(COUNT(H161:K161)&lt;COUNT($B$4:$B$7),"Needs scoring",IF(M161=R161,"Aligned","Approved tier / legacy differs"))))</x:f>
        <x:v>Aligned</x:v>
      </x:c>
    </x:row>
    <x:row r="162" s="202" customFormat="1" ht="25.5" customHeight="1">
      <x:c r="A162" s="261" t="n">
        <x:f>IF(L162="","",COUNTIF($L$14:$L$513,"&gt;"&amp;L162)+COUNTIF($L$14:L162,L162))</x:f>
        <x:v>150</x:v>
      </x:c>
      <x:c r="B162" s="231" t="str">
        <x:f>IFERROR(LEFT(IFERROR(INDEX('Final Card Catalog'!$D$4:$D$503,MATCH($C162,'Final Card Catalog'!$A$4:$A$503,0)),"Missing ID"),FIND(" — ",IFERROR(INDEX('Final Card Catalog'!$D$4:$D$503,MATCH($C162,'Final Card Catalog'!$A$4:$A$503,0)),"Missing ID"))-1),"Missing set")</x:f>
        <x:v>Biblical Events</x:v>
      </x:c>
      <x:c r="C162" s="231" t="inlineStr">
        <x:is>
          <x:t xml:space="preserve">BE-009</x:t>
        </x:is>
      </x:c>
      <x:c r="D162" s="231" t="str">
        <x:f>IFERROR(INDEX('Final Card Catalog'!$B$4:$B$503,MATCH($C162,'Final Card Catalog'!$A$4:$A$503,0)),"Missing ID")</x:f>
        <x:v>Joseph Reveals Himself</x:v>
      </x:c>
      <x:c r="E162" s="231" t="str">
        <x:f>IFERROR(INDEX('Final Card Catalog'!$E$4:$E$503,MATCH($C162,'Final Card Catalog'!$A$4:$A$503,0)),"Missing ID")</x:f>
        <x:v>Event</x:v>
      </x:c>
      <x:c r="F162" s="261" t="n">
        <x:f>IFERROR(INDEX('Final Card Catalog'!$G$4:$G$503,MATCH($C162,'Final Card Catalog'!$A$4:$A$503,0)),"Missing ID")</x:f>
        <x:v>5</x:v>
      </x:c>
      <x:c r="G162" s="231" t="inlineStr">
        <x:is>
          <x:t xml:space="preserve">Extraordinary</x:t>
        </x:is>
      </x:c>
      <x:c r="H162" s="260" t="n">
        <x:v>7.6</x:v>
      </x:c>
      <x:c r="I162" s="260" t="n">
        <x:v>9.1</x:v>
      </x:c>
      <x:c r="J162" s="260" t="n">
        <x:v>7</x:v>
      </x:c>
      <x:c r="K162" s="260" t="n">
        <x:v>7.5</x:v>
      </x:c>
      <x:c r="L162" s="239" t="n">
        <x:f>IF(COUNT(H162:K162)&lt;COUNT($B$4:$B$7),"",ROUND(($B$11/$B$9)*(H162*$B$4+I162*$B$5+J162*$B$6+K162*$B$7),1))</x:f>
        <x:v>79.2</x:v>
      </x:c>
      <x:c r="M162" s="231" t="str">
        <x:f>IF(L162="","",IF(L162&gt;=$E$4,$D$4,IF(L162&gt;=$E$5,$D$5,IF(L162&gt;=$E$6,$D$6,IF(L162&gt;=$E$7,$D$7,$D$8)))))</x:f>
        <x:v>Rare</x:v>
      </x:c>
      <x:c r="N162" s="231" t="str">
        <x:f>IF(M162="","Pending scoring",G162&amp;" → "&amp;M162)</x:f>
        <x:v>Extraordinary → Rare</x:v>
      </x:c>
      <x:c r="O162" s="231" t="inlineStr">
        <x:is>
          <x:t xml:space="preserve">Low</x:t>
        </x:is>
      </x:c>
      <x:c r="P162" s="231" t="inlineStr">
        <x:is>
          <x:t xml:space="preserve">Biblical narrative scene</x:t>
        </x:is>
      </x:c>
      <x:c r="Q162" s="231" t="inlineStr">
        <x:is>
          <x:t xml:space="preserve">Artwork-led: the visual concept is substantially stronger than the subject's global recognition. Scores: significance 7.6, artwork 9.1, narrative 7.0, uniqueness 7.5; weighted impact 79.2 → Rare.</x:t>
        </x:is>
      </x:c>
      <x:c r="R162" s="214" t="str">
        <x:f>IFERROR(INDEX('Final Card Catalog'!$J$4:$J$503,MATCH($C162,'Final Card Catalog'!$A$4:$A$503,0)),"Missing ID")</x:f>
        <x:v>Rare</x:v>
      </x:c>
      <x:c r="S162" s="214" t="str">
        <x:f>IF(IFERROR(INDEX('Final Card Catalog'!$S$4:$S$503,MATCH($C162,'Final Card Catalog'!$A$4:$A$503,0)),"Missing ID")="Locked - complete","Locked - complete",IF(COUNTIF('Final Card Catalog'!$A$4:$A$503,C162)&lt;&gt;1,"ID mismatch",IF(COUNT(H162:K162)&lt;COUNT($B$4:$B$7),"Needs scoring",IF(M162=R162,"Aligned","Approved tier / legacy differs"))))</x:f>
        <x:v>Aligned</x:v>
      </x:c>
    </x:row>
    <x:row r="163" s="202" customFormat="1" ht="25.5" customHeight="1">
      <x:c r="A163" s="261" t="n">
        <x:f>IF(L163="","",COUNTIF($L$14:$L$513,"&gt;"&amp;L163)+COUNTIF($L$14:L163,L163))</x:f>
        <x:v>151</x:v>
      </x:c>
      <x:c r="B163" s="231" t="str">
        <x:f>IFERROR(LEFT(IFERROR(INDEX('Final Card Catalog'!$D$4:$D$503,MATCH($C163,'Final Card Catalog'!$A$4:$A$503,0)),"Missing ID"),FIND(" — ",IFERROR(INDEX('Final Card Catalog'!$D$4:$D$503,MATCH($C163,'Final Card Catalog'!$A$4:$A$503,0)),"Missing ID"))-1),"Missing set")</x:f>
        <x:v>Biblical Events</x:v>
      </x:c>
      <x:c r="C163" s="231" t="inlineStr">
        <x:is>
          <x:t xml:space="preserve">BE-033</x:t>
        </x:is>
      </x:c>
      <x:c r="D163" s="231" t="str">
        <x:f>IFERROR(INDEX('Final Card Catalog'!$B$4:$B$503,MATCH($C163,'Final Card Catalog'!$A$4:$A$503,0)),"Missing ID")</x:f>
        <x:v>Josiah Finds the Book of the Law</x:v>
      </x:c>
      <x:c r="E163" s="231" t="str">
        <x:f>IFERROR(INDEX('Final Card Catalog'!$E$4:$E$503,MATCH($C163,'Final Card Catalog'!$A$4:$A$503,0)),"Missing ID")</x:f>
        <x:v>Event</x:v>
      </x:c>
      <x:c r="F163" s="261" t="n">
        <x:f>IFERROR(INDEX('Final Card Catalog'!$G$4:$G$503,MATCH($C163,'Final Card Catalog'!$A$4:$A$503,0)),"Missing ID")</x:f>
        <x:v>5</x:v>
      </x:c>
      <x:c r="G163" s="231" t="inlineStr">
        <x:is>
          <x:t xml:space="preserve">Extraordinary</x:t>
        </x:is>
      </x:c>
      <x:c r="H163" s="260" t="n">
        <x:v>7.6</x:v>
      </x:c>
      <x:c r="I163" s="260" t="n">
        <x:v>9.1</x:v>
      </x:c>
      <x:c r="J163" s="260" t="n">
        <x:v>7</x:v>
      </x:c>
      <x:c r="K163" s="260" t="n">
        <x:v>7.5</x:v>
      </x:c>
      <x:c r="L163" s="239" t="n">
        <x:f>IF(COUNT(H163:K163)&lt;COUNT($B$4:$B$7),"",ROUND(($B$11/$B$9)*(H163*$B$4+I163*$B$5+J163*$B$6+K163*$B$7),1))</x:f>
        <x:v>79.2</x:v>
      </x:c>
      <x:c r="M163" s="231" t="str">
        <x:f>IF(L163="","",IF(L163&gt;=$E$4,$D$4,IF(L163&gt;=$E$5,$D$5,IF(L163&gt;=$E$6,$D$6,IF(L163&gt;=$E$7,$D$7,$D$8)))))</x:f>
        <x:v>Rare</x:v>
      </x:c>
      <x:c r="N163" s="231" t="str">
        <x:f>IF(M163="","Pending scoring",G163&amp;" → "&amp;M163)</x:f>
        <x:v>Extraordinary → Rare</x:v>
      </x:c>
      <x:c r="O163" s="231" t="inlineStr">
        <x:is>
          <x:t xml:space="preserve">Low</x:t>
        </x:is>
      </x:c>
      <x:c r="P163" s="231" t="inlineStr">
        <x:is>
          <x:t xml:space="preserve">Biblical narrative scene</x:t>
        </x:is>
      </x:c>
      <x:c r="Q163" s="231" t="inlineStr">
        <x:is>
          <x:t xml:space="preserve">Artwork-led: the visual concept is substantially stronger than the subject's global recognition. Scores: significance 7.6, artwork 9.1, narrative 7.0, uniqueness 7.5; weighted impact 79.2 → Rare.</x:t>
        </x:is>
      </x:c>
      <x:c r="R163" s="214" t="str">
        <x:f>IFERROR(INDEX('Final Card Catalog'!$J$4:$J$503,MATCH($C163,'Final Card Catalog'!$A$4:$A$503,0)),"Missing ID")</x:f>
        <x:v>Rare</x:v>
      </x:c>
      <x:c r="S163" s="214" t="str">
        <x:f>IF(IFERROR(INDEX('Final Card Catalog'!$S$4:$S$503,MATCH($C163,'Final Card Catalog'!$A$4:$A$503,0)),"Missing ID")="Locked - complete","Locked - complete",IF(COUNTIF('Final Card Catalog'!$A$4:$A$503,C163)&lt;&gt;1,"ID mismatch",IF(COUNT(H163:K163)&lt;COUNT($B$4:$B$7),"Needs scoring",IF(M163=R163,"Aligned","Approved tier / legacy differs"))))</x:f>
        <x:v>Aligned</x:v>
      </x:c>
    </x:row>
    <x:row r="164" s="202" customFormat="1" ht="25.5" customHeight="1">
      <x:c r="A164" s="261" t="n">
        <x:f>IF(L164="","",COUNTIF($L$14:$L$513,"&gt;"&amp;L164)+COUNTIF($L$14:L164,L164))</x:f>
        <x:v>152</x:v>
      </x:c>
      <x:c r="B164" s="231" t="str">
        <x:f>IFERROR(LEFT(IFERROR(INDEX('Final Card Catalog'!$D$4:$D$503,MATCH($C164,'Final Card Catalog'!$A$4:$A$503,0)),"Missing ID"),FIND(" — ",IFERROR(INDEX('Final Card Catalog'!$D$4:$D$503,MATCH($C164,'Final Card Catalog'!$A$4:$A$503,0)),"Missing ID"))-1),"Missing set")</x:f>
        <x:v>Traditions &amp; Practices</x:v>
      </x:c>
      <x:c r="C164" s="231" t="inlineStr">
        <x:is>
          <x:t xml:space="preserve">TP-022</x:t>
        </x:is>
      </x:c>
      <x:c r="D164" s="231" t="str">
        <x:f>IFERROR(INDEX('Final Card Catalog'!$B$4:$B$503,MATCH($C164,'Final Card Catalog'!$A$4:$A$503,0)),"Missing ID")</x:f>
        <x:v>Paschal Midnight Service</x:v>
      </x:c>
      <x:c r="E164" s="231" t="str">
        <x:f>IFERROR(INDEX('Final Card Catalog'!$E$4:$E$503,MATCH($C164,'Final Card Catalog'!$A$4:$A$503,0)),"Missing ID")</x:f>
        <x:v>Festal Liturgy</x:v>
      </x:c>
      <x:c r="F164" s="261" t="n">
        <x:f>IFERROR(INDEX('Final Card Catalog'!$G$4:$G$503,MATCH($C164,'Final Card Catalog'!$A$4:$A$503,0)),"Missing ID")</x:f>
        <x:v>5</x:v>
      </x:c>
      <x:c r="G164" s="231" t="inlineStr">
        <x:is>
          <x:t xml:space="preserve">Extraordinary</x:t>
        </x:is>
      </x:c>
      <x:c r="H164" s="260" t="n">
        <x:v>8.4</x:v>
      </x:c>
      <x:c r="I164" s="260" t="n">
        <x:v>8.4</x:v>
      </x:c>
      <x:c r="J164" s="260" t="n">
        <x:v>6.8</x:v>
      </x:c>
      <x:c r="K164" s="260" t="n">
        <x:v>6.8</x:v>
      </x:c>
      <x:c r="L164" s="239" t="n">
        <x:f>IF(COUNT(H164:K164)&lt;COUNT($B$4:$B$7),"",ROUND(($B$11/$B$9)*(H164*$B$4+I164*$B$5+J164*$B$6+K164*$B$7),1))</x:f>
        <x:v>79.2</x:v>
      </x:c>
      <x:c r="M164" s="231" t="str">
        <x:f>IF(L164="","",IF(L164&gt;=$E$4,$D$4,IF(L164&gt;=$E$5,$D$5,IF(L164&gt;=$E$6,$D$6,IF(L164&gt;=$E$7,$D$7,$D$8)))))</x:f>
        <x:v>Rare</x:v>
      </x:c>
      <x:c r="N164" s="231" t="str">
        <x:f>IF(M164="","Pending scoring",G164&amp;" → "&amp;M164)</x:f>
        <x:v>Extraordinary → Rare</x:v>
      </x:c>
      <x:c r="O164" s="231" t="inlineStr">
        <x:is>
          <x:t xml:space="preserve">Medium</x:t>
        </x:is>
      </x:c>
      <x:c r="P164" s="231" t="inlineStr">
        <x:is>
          <x:t xml:space="preserve">Distinctive tradition / practice</x:t>
        </x:is>
      </x:c>
      <x:c r="Q164" s="231" t="inlineStr">
        <x:is>
          <x:t xml:space="preserve">Balanced collectible profile across significance, visual potential, and impact. Scores: significance 8.4, artwork 8.4, narrative 6.8, uniqueness 6.8; weighted impact 79.2 → Rare.</x:t>
        </x:is>
      </x:c>
      <x:c r="R164" s="214" t="str">
        <x:f>IFERROR(INDEX('Final Card Catalog'!$J$4:$J$503,MATCH($C164,'Final Card Catalog'!$A$4:$A$503,0)),"Missing ID")</x:f>
        <x:v>Extraordinary</x:v>
      </x:c>
      <x:c r="S164" s="214" t="str">
        <x:f>IF(IFERROR(INDEX('Final Card Catalog'!$S$4:$S$503,MATCH($C164,'Final Card Catalog'!$A$4:$A$503,0)),"Missing ID")="Locked - complete","Locked - complete",IF(COUNTIF('Final Card Catalog'!$A$4:$A$503,C164)&lt;&gt;1,"ID mismatch",IF(COUNT(H164:K164)&lt;COUNT($B$4:$B$7),"Needs scoring",IF(M164=R164,"Aligned","Approved tier / legacy differs"))))</x:f>
        <x:v>Approved tier / legacy differs</x:v>
      </x:c>
    </x:row>
    <x:row r="165" s="202" customFormat="1" ht="25.5" customHeight="1">
      <x:c r="A165" s="261" t="n">
        <x:f>IF(L165="","",COUNTIF($L$14:$L$513,"&gt;"&amp;L165)+COUNTIF($L$14:L165,L165))</x:f>
        <x:v>153</x:v>
      </x:c>
      <x:c r="B165" s="231" t="str">
        <x:f>IFERROR(LEFT(IFERROR(INDEX('Final Card Catalog'!$D$4:$D$503,MATCH($C165,'Final Card Catalog'!$A$4:$A$503,0)),"Missing ID"),FIND(" — ",IFERROR(INDEX('Final Card Catalog'!$D$4:$D$503,MATCH($C165,'Final Card Catalog'!$A$4:$A$503,0)),"Missing ID"))-1),"Missing set")</x:f>
        <x:v>Biblical Events</x:v>
      </x:c>
      <x:c r="C165" s="231" t="inlineStr">
        <x:is>
          <x:t xml:space="preserve">BE-078</x:t>
        </x:is>
      </x:c>
      <x:c r="D165" s="231" t="str">
        <x:f>IFERROR(INDEX('Final Card Catalog'!$B$4:$B$503,MATCH($C165,'Final Card Catalog'!$A$4:$A$503,0)),"Missing ID")</x:f>
        <x:v>Paul in Athens</x:v>
      </x:c>
      <x:c r="E165" s="231" t="str">
        <x:f>IFERROR(INDEX('Final Card Catalog'!$E$4:$E$503,MATCH($C165,'Final Card Catalog'!$A$4:$A$503,0)),"Missing ID")</x:f>
        <x:v>Event</x:v>
      </x:c>
      <x:c r="F165" s="261" t="n">
        <x:f>IFERROR(INDEX('Final Card Catalog'!$G$4:$G$503,MATCH($C165,'Final Card Catalog'!$A$4:$A$503,0)),"Missing ID")</x:f>
        <x:v>5</x:v>
      </x:c>
      <x:c r="G165" s="231" t="inlineStr">
        <x:is>
          <x:t xml:space="preserve">Extraordinary</x:t>
        </x:is>
      </x:c>
      <x:c r="H165" s="260" t="n">
        <x:v>7.6</x:v>
      </x:c>
      <x:c r="I165" s="260" t="n">
        <x:v>9.1</x:v>
      </x:c>
      <x:c r="J165" s="260" t="n">
        <x:v>7</x:v>
      </x:c>
      <x:c r="K165" s="260" t="n">
        <x:v>7.5</x:v>
      </x:c>
      <x:c r="L165" s="239" t="n">
        <x:f>IF(COUNT(H165:K165)&lt;COUNT($B$4:$B$7),"",ROUND(($B$11/$B$9)*(H165*$B$4+I165*$B$5+J165*$B$6+K165*$B$7),1))</x:f>
        <x:v>79.2</x:v>
      </x:c>
      <x:c r="M165" s="231" t="str">
        <x:f>IF(L165="","",IF(L165&gt;=$E$4,$D$4,IF(L165&gt;=$E$5,$D$5,IF(L165&gt;=$E$6,$D$6,IF(L165&gt;=$E$7,$D$7,$D$8)))))</x:f>
        <x:v>Rare</x:v>
      </x:c>
      <x:c r="N165" s="231" t="str">
        <x:f>IF(M165="","Pending scoring",G165&amp;" → "&amp;M165)</x:f>
        <x:v>Extraordinary → Rare</x:v>
      </x:c>
      <x:c r="O165" s="231" t="inlineStr">
        <x:is>
          <x:t xml:space="preserve">Low</x:t>
        </x:is>
      </x:c>
      <x:c r="P165" s="231" t="inlineStr">
        <x:is>
          <x:t xml:space="preserve">Biblical narrative scene</x:t>
        </x:is>
      </x:c>
      <x:c r="Q165" s="231" t="inlineStr">
        <x:is>
          <x:t xml:space="preserve">Artwork-led: the visual concept is substantially stronger than the subject's global recognition. Scores: significance 7.6, artwork 9.1, narrative 7.0, uniqueness 7.5; weighted impact 79.2 → Rare.</x:t>
        </x:is>
      </x:c>
      <x:c r="R165" s="214" t="str">
        <x:f>IFERROR(INDEX('Final Card Catalog'!$J$4:$J$503,MATCH($C165,'Final Card Catalog'!$A$4:$A$503,0)),"Missing ID")</x:f>
        <x:v>Uncommon</x:v>
      </x:c>
      <x:c r="S165" s="214" t="str">
        <x:f>IF(IFERROR(INDEX('Final Card Catalog'!$S$4:$S$503,MATCH($C165,'Final Card Catalog'!$A$4:$A$503,0)),"Missing ID")="Locked - complete","Locked - complete",IF(COUNTIF('Final Card Catalog'!$A$4:$A$503,C165)&lt;&gt;1,"ID mismatch",IF(COUNT(H165:K165)&lt;COUNT($B$4:$B$7),"Needs scoring",IF(M165=R165,"Aligned","Approved tier / legacy differs"))))</x:f>
        <x:v>Approved tier / legacy differs</x:v>
      </x:c>
    </x:row>
    <x:row r="166" s="202" customFormat="1" ht="25.5" customHeight="1">
      <x:c r="A166" s="261" t="n">
        <x:f>IF(L166="","",COUNTIF($L$14:$L$513,"&gt;"&amp;L166)+COUNTIF($L$14:L166,L166))</x:f>
        <x:v>154</x:v>
      </x:c>
      <x:c r="B166" s="231" t="str">
        <x:f>IFERROR(LEFT(IFERROR(INDEX('Final Card Catalog'!$D$4:$D$503,MATCH($C166,'Final Card Catalog'!$A$4:$A$503,0)),"Missing ID"),FIND(" — ",IFERROR(INDEX('Final Card Catalog'!$D$4:$D$503,MATCH($C166,'Final Card Catalog'!$A$4:$A$503,0)),"Missing ID"))-1),"Missing set")</x:f>
        <x:v>Biblical Events</x:v>
      </x:c>
      <x:c r="C166" s="231" t="inlineStr">
        <x:is>
          <x:t xml:space="preserve">BE-060</x:t>
        </x:is>
      </x:c>
      <x:c r="D166" s="231" t="str">
        <x:f>IFERROR(INDEX('Final Card Catalog'!$B$4:$B$503,MATCH($C166,'Final Card Catalog'!$A$4:$A$503,0)),"Missing ID")</x:f>
        <x:v>Peter Denies Jesus</x:v>
      </x:c>
      <x:c r="E166" s="231" t="str">
        <x:f>IFERROR(INDEX('Final Card Catalog'!$E$4:$E$503,MATCH($C166,'Final Card Catalog'!$A$4:$A$503,0)),"Missing ID")</x:f>
        <x:v>Event</x:v>
      </x:c>
      <x:c r="F166" s="261" t="n">
        <x:f>IFERROR(INDEX('Final Card Catalog'!$G$4:$G$503,MATCH($C166,'Final Card Catalog'!$A$4:$A$503,0)),"Missing ID")</x:f>
        <x:v>5</x:v>
      </x:c>
      <x:c r="G166" s="231" t="inlineStr">
        <x:is>
          <x:t xml:space="preserve">Extraordinary</x:t>
        </x:is>
      </x:c>
      <x:c r="H166" s="260" t="n">
        <x:v>7.6</x:v>
      </x:c>
      <x:c r="I166" s="260" t="n">
        <x:v>9.1</x:v>
      </x:c>
      <x:c r="J166" s="260" t="n">
        <x:v>7</x:v>
      </x:c>
      <x:c r="K166" s="260" t="n">
        <x:v>7.5</x:v>
      </x:c>
      <x:c r="L166" s="239" t="n">
        <x:f>IF(COUNT(H166:K166)&lt;COUNT($B$4:$B$7),"",ROUND(($B$11/$B$9)*(H166*$B$4+I166*$B$5+J166*$B$6+K166*$B$7),1))</x:f>
        <x:v>79.2</x:v>
      </x:c>
      <x:c r="M166" s="231" t="str">
        <x:f>IF(L166="","",IF(L166&gt;=$E$4,$D$4,IF(L166&gt;=$E$5,$D$5,IF(L166&gt;=$E$6,$D$6,IF(L166&gt;=$E$7,$D$7,$D$8)))))</x:f>
        <x:v>Rare</x:v>
      </x:c>
      <x:c r="N166" s="231" t="str">
        <x:f>IF(M166="","Pending scoring",G166&amp;" → "&amp;M166)</x:f>
        <x:v>Extraordinary → Rare</x:v>
      </x:c>
      <x:c r="O166" s="231" t="inlineStr">
        <x:is>
          <x:t xml:space="preserve">Low</x:t>
        </x:is>
      </x:c>
      <x:c r="P166" s="231" t="inlineStr">
        <x:is>
          <x:t xml:space="preserve">Biblical narrative scene</x:t>
        </x:is>
      </x:c>
      <x:c r="Q166" s="231" t="inlineStr">
        <x:is>
          <x:t xml:space="preserve">Artwork-led: the visual concept is substantially stronger than the subject's global recognition. Scores: significance 7.6, artwork 9.1, narrative 7.0, uniqueness 7.5; weighted impact 79.2 → Rare.</x:t>
        </x:is>
      </x:c>
      <x:c r="R166" s="214" t="str">
        <x:f>IFERROR(INDEX('Final Card Catalog'!$J$4:$J$503,MATCH($C166,'Final Card Catalog'!$A$4:$A$503,0)),"Missing ID")</x:f>
        <x:v>Rare</x:v>
      </x:c>
      <x:c r="S166" s="214" t="str">
        <x:f>IF(IFERROR(INDEX('Final Card Catalog'!$S$4:$S$503,MATCH($C166,'Final Card Catalog'!$A$4:$A$503,0)),"Missing ID")="Locked - complete","Locked - complete",IF(COUNTIF('Final Card Catalog'!$A$4:$A$503,C166)&lt;&gt;1,"ID mismatch",IF(COUNT(H166:K166)&lt;COUNT($B$4:$B$7),"Needs scoring",IF(M166=R166,"Aligned","Approved tier / legacy differs"))))</x:f>
        <x:v>Aligned</x:v>
      </x:c>
    </x:row>
    <x:row r="167" s="202" customFormat="1" ht="25.5" customHeight="1">
      <x:c r="A167" s="261" t="n">
        <x:f>IF(L167="","",COUNTIF($L$14:$L$513,"&gt;"&amp;L167)+COUNTIF($L$14:L167,L167))</x:f>
        <x:v>155</x:v>
      </x:c>
      <x:c r="B167" s="231" t="str">
        <x:f>IFERROR(LEFT(IFERROR(INDEX('Final Card Catalog'!$D$4:$D$503,MATCH($C167,'Final Card Catalog'!$A$4:$A$503,0)),"Missing ID"),FIND(" — ",IFERROR(INDEX('Final Card Catalog'!$D$4:$D$503,MATCH($C167,'Final Card Catalog'!$A$4:$A$503,0)),"Missing ID"))-1),"Missing set")</x:f>
        <x:v>Biblical Events</x:v>
      </x:c>
      <x:c r="C167" s="231" t="inlineStr">
        <x:is>
          <x:t xml:space="preserve">BE-073</x:t>
        </x:is>
      </x:c>
      <x:c r="D167" s="231" t="str">
        <x:f>IFERROR(INDEX('Final Card Catalog'!$B$4:$B$503,MATCH($C167,'Final Card Catalog'!$A$4:$A$503,0)),"Missing ID")</x:f>
        <x:v>Philip and the Ethiopian Eunuch</x:v>
      </x:c>
      <x:c r="E167" s="231" t="str">
        <x:f>IFERROR(INDEX('Final Card Catalog'!$E$4:$E$503,MATCH($C167,'Final Card Catalog'!$A$4:$A$503,0)),"Missing ID")</x:f>
        <x:v>Event</x:v>
      </x:c>
      <x:c r="F167" s="261" t="n">
        <x:f>IFERROR(INDEX('Final Card Catalog'!$G$4:$G$503,MATCH($C167,'Final Card Catalog'!$A$4:$A$503,0)),"Missing ID")</x:f>
        <x:v>5</x:v>
      </x:c>
      <x:c r="G167" s="231" t="inlineStr">
        <x:is>
          <x:t xml:space="preserve">Extraordinary</x:t>
        </x:is>
      </x:c>
      <x:c r="H167" s="260" t="n">
        <x:v>7.6</x:v>
      </x:c>
      <x:c r="I167" s="260" t="n">
        <x:v>9.1</x:v>
      </x:c>
      <x:c r="J167" s="260" t="n">
        <x:v>7</x:v>
      </x:c>
      <x:c r="K167" s="260" t="n">
        <x:v>7.5</x:v>
      </x:c>
      <x:c r="L167" s="239" t="n">
        <x:f>IF(COUNT(H167:K167)&lt;COUNT($B$4:$B$7),"",ROUND(($B$11/$B$9)*(H167*$B$4+I167*$B$5+J167*$B$6+K167*$B$7),1))</x:f>
        <x:v>79.2</x:v>
      </x:c>
      <x:c r="M167" s="231" t="str">
        <x:f>IF(L167="","",IF(L167&gt;=$E$4,$D$4,IF(L167&gt;=$E$5,$D$5,IF(L167&gt;=$E$6,$D$6,IF(L167&gt;=$E$7,$D$7,$D$8)))))</x:f>
        <x:v>Rare</x:v>
      </x:c>
      <x:c r="N167" s="231" t="str">
        <x:f>IF(M167="","Pending scoring",G167&amp;" → "&amp;M167)</x:f>
        <x:v>Extraordinary → Rare</x:v>
      </x:c>
      <x:c r="O167" s="231" t="inlineStr">
        <x:is>
          <x:t xml:space="preserve">Low</x:t>
        </x:is>
      </x:c>
      <x:c r="P167" s="231" t="inlineStr">
        <x:is>
          <x:t xml:space="preserve">Biblical narrative scene</x:t>
        </x:is>
      </x:c>
      <x:c r="Q167" s="231" t="inlineStr">
        <x:is>
          <x:t xml:space="preserve">Artwork-led: the visual concept is substantially stronger than the subject's global recognition. Scores: significance 7.6, artwork 9.1, narrative 7.0, uniqueness 7.5; weighted impact 79.2 → Rare.</x:t>
        </x:is>
      </x:c>
      <x:c r="R167" s="214" t="str">
        <x:f>IFERROR(INDEX('Final Card Catalog'!$J$4:$J$503,MATCH($C167,'Final Card Catalog'!$A$4:$A$503,0)),"Missing ID")</x:f>
        <x:v>Rare</x:v>
      </x:c>
      <x:c r="S167" s="214" t="str">
        <x:f>IF(IFERROR(INDEX('Final Card Catalog'!$S$4:$S$503,MATCH($C167,'Final Card Catalog'!$A$4:$A$503,0)),"Missing ID")="Locked - complete","Locked - complete",IF(COUNTIF('Final Card Catalog'!$A$4:$A$503,C167)&lt;&gt;1,"ID mismatch",IF(COUNT(H167:K167)&lt;COUNT($B$4:$B$7),"Needs scoring",IF(M167=R167,"Aligned","Approved tier / legacy differs"))))</x:f>
        <x:v>Aligned</x:v>
      </x:c>
    </x:row>
    <x:row r="168" s="202" customFormat="1" ht="25.5" customHeight="1">
      <x:c r="A168" s="261" t="n">
        <x:f>IF(L168="","",COUNTIF($L$14:$L$513,"&gt;"&amp;L168)+COUNTIF($L$14:L168,L168))</x:f>
        <x:v>156</x:v>
      </x:c>
      <x:c r="B168" s="231" t="str">
        <x:f>IFERROR(LEFT(IFERROR(INDEX('Final Card Catalog'!$D$4:$D$503,MATCH($C168,'Final Card Catalog'!$A$4:$A$503,0)),"Missing ID"),FIND(" — ",IFERROR(INDEX('Final Card Catalog'!$D$4:$D$503,MATCH($C168,'Final Card Catalog'!$A$4:$A$503,0)),"Missing ID"))-1),"Missing set")</x:f>
        <x:v>Biblical Events</x:v>
      </x:c>
      <x:c r="C168" s="231" t="inlineStr">
        <x:is>
          <x:t xml:space="preserve">BE-067</x:t>
        </x:is>
      </x:c>
      <x:c r="D168" s="231" t="str">
        <x:f>IFERROR(INDEX('Final Card Catalog'!$B$4:$B$503,MATCH($C168,'Final Card Catalog'!$A$4:$A$503,0)),"Missing ID")</x:f>
        <x:v>Road to Emmaus</x:v>
      </x:c>
      <x:c r="E168" s="231" t="str">
        <x:f>IFERROR(INDEX('Final Card Catalog'!$E$4:$E$503,MATCH($C168,'Final Card Catalog'!$A$4:$A$503,0)),"Missing ID")</x:f>
        <x:v>Event</x:v>
      </x:c>
      <x:c r="F168" s="261" t="n">
        <x:f>IFERROR(INDEX('Final Card Catalog'!$G$4:$G$503,MATCH($C168,'Final Card Catalog'!$A$4:$A$503,0)),"Missing ID")</x:f>
        <x:v>5</x:v>
      </x:c>
      <x:c r="G168" s="231" t="inlineStr">
        <x:is>
          <x:t xml:space="preserve">Extraordinary</x:t>
        </x:is>
      </x:c>
      <x:c r="H168" s="260" t="n">
        <x:v>7.6</x:v>
      </x:c>
      <x:c r="I168" s="260" t="n">
        <x:v>9.1</x:v>
      </x:c>
      <x:c r="J168" s="260" t="n">
        <x:v>7</x:v>
      </x:c>
      <x:c r="K168" s="260" t="n">
        <x:v>7.5</x:v>
      </x:c>
      <x:c r="L168" s="239" t="n">
        <x:f>IF(COUNT(H168:K168)&lt;COUNT($B$4:$B$7),"",ROUND(($B$11/$B$9)*(H168*$B$4+I168*$B$5+J168*$B$6+K168*$B$7),1))</x:f>
        <x:v>79.2</x:v>
      </x:c>
      <x:c r="M168" s="231" t="str">
        <x:f>IF(L168="","",IF(L168&gt;=$E$4,$D$4,IF(L168&gt;=$E$5,$D$5,IF(L168&gt;=$E$6,$D$6,IF(L168&gt;=$E$7,$D$7,$D$8)))))</x:f>
        <x:v>Rare</x:v>
      </x:c>
      <x:c r="N168" s="231" t="str">
        <x:f>IF(M168="","Pending scoring",G168&amp;" → "&amp;M168)</x:f>
        <x:v>Extraordinary → Rare</x:v>
      </x:c>
      <x:c r="O168" s="231" t="inlineStr">
        <x:is>
          <x:t xml:space="preserve">Low</x:t>
        </x:is>
      </x:c>
      <x:c r="P168" s="231" t="inlineStr">
        <x:is>
          <x:t xml:space="preserve">Biblical narrative scene</x:t>
        </x:is>
      </x:c>
      <x:c r="Q168" s="231" t="inlineStr">
        <x:is>
          <x:t xml:space="preserve">Artwork-led: the visual concept is substantially stronger than the subject's global recognition. Scores: significance 7.6, artwork 9.1, narrative 7.0, uniqueness 7.5; weighted impact 79.2 → Rare.</x:t>
        </x:is>
      </x:c>
      <x:c r="R168" s="214" t="str">
        <x:f>IFERROR(INDEX('Final Card Catalog'!$J$4:$J$503,MATCH($C168,'Final Card Catalog'!$A$4:$A$503,0)),"Missing ID")</x:f>
        <x:v>Rare</x:v>
      </x:c>
      <x:c r="S168" s="214" t="str">
        <x:f>IF(IFERROR(INDEX('Final Card Catalog'!$S$4:$S$503,MATCH($C168,'Final Card Catalog'!$A$4:$A$503,0)),"Missing ID")="Locked - complete","Locked - complete",IF(COUNTIF('Final Card Catalog'!$A$4:$A$503,C168)&lt;&gt;1,"ID mismatch",IF(COUNT(H168:K168)&lt;COUNT($B$4:$B$7),"Needs scoring",IF(M168=R168,"Aligned","Approved tier / legacy differs"))))</x:f>
        <x:v>Aligned</x:v>
      </x:c>
    </x:row>
    <x:row r="169" s="202" customFormat="1" ht="25.5" customHeight="1">
      <x:c r="A169" s="261" t="n">
        <x:f>IF(L169="","",COUNTIF($L$14:$L$513,"&gt;"&amp;L169)+COUNTIF($L$14:L169,L169))</x:f>
        <x:v>157</x:v>
      </x:c>
      <x:c r="B169" s="231" t="str">
        <x:f>IFERROR(LEFT(IFERROR(INDEX('Final Card Catalog'!$D$4:$D$503,MATCH($C169,'Final Card Catalog'!$A$4:$A$503,0)),"Missing ID"),FIND(" — ",IFERROR(INDEX('Final Card Catalog'!$D$4:$D$503,MATCH($C169,'Final Card Catalog'!$A$4:$A$503,0)),"Missing ID"))-1),"Missing set")</x:f>
        <x:v>Biblical Events</x:v>
      </x:c>
      <x:c r="C169" s="231" t="inlineStr">
        <x:is>
          <x:t xml:space="preserve">BE-032</x:t>
        </x:is>
      </x:c>
      <x:c r="D169" s="231" t="str">
        <x:f>IFERROR(INDEX('Final Card Catalog'!$B$4:$B$503,MATCH($C169,'Final Card Catalog'!$A$4:$A$503,0)),"Missing ID")</x:f>
        <x:v>Sennacherib Besieges Jerusalem</x:v>
      </x:c>
      <x:c r="E169" s="231" t="str">
        <x:f>IFERROR(INDEX('Final Card Catalog'!$E$4:$E$503,MATCH($C169,'Final Card Catalog'!$A$4:$A$503,0)),"Missing ID")</x:f>
        <x:v>Event</x:v>
      </x:c>
      <x:c r="F169" s="261" t="n">
        <x:f>IFERROR(INDEX('Final Card Catalog'!$G$4:$G$503,MATCH($C169,'Final Card Catalog'!$A$4:$A$503,0)),"Missing ID")</x:f>
        <x:v>5</x:v>
      </x:c>
      <x:c r="G169" s="231" t="inlineStr">
        <x:is>
          <x:t xml:space="preserve">Extraordinary</x:t>
        </x:is>
      </x:c>
      <x:c r="H169" s="260" t="n">
        <x:v>7.6</x:v>
      </x:c>
      <x:c r="I169" s="260" t="n">
        <x:v>9.1</x:v>
      </x:c>
      <x:c r="J169" s="260" t="n">
        <x:v>7</x:v>
      </x:c>
      <x:c r="K169" s="260" t="n">
        <x:v>7.5</x:v>
      </x:c>
      <x:c r="L169" s="239" t="n">
        <x:f>IF(COUNT(H169:K169)&lt;COUNT($B$4:$B$7),"",ROUND(($B$11/$B$9)*(H169*$B$4+I169*$B$5+J169*$B$6+K169*$B$7),1))</x:f>
        <x:v>79.2</x:v>
      </x:c>
      <x:c r="M169" s="231" t="str">
        <x:f>IF(L169="","",IF(L169&gt;=$E$4,$D$4,IF(L169&gt;=$E$5,$D$5,IF(L169&gt;=$E$6,$D$6,IF(L169&gt;=$E$7,$D$7,$D$8)))))</x:f>
        <x:v>Rare</x:v>
      </x:c>
      <x:c r="N169" s="231" t="str">
        <x:f>IF(M169="","Pending scoring",G169&amp;" → "&amp;M169)</x:f>
        <x:v>Extraordinary → Rare</x:v>
      </x:c>
      <x:c r="O169" s="231" t="inlineStr">
        <x:is>
          <x:t xml:space="preserve">Low</x:t>
        </x:is>
      </x:c>
      <x:c r="P169" s="231" t="inlineStr">
        <x:is>
          <x:t xml:space="preserve">Biblical narrative scene</x:t>
        </x:is>
      </x:c>
      <x:c r="Q169" s="231" t="inlineStr">
        <x:is>
          <x:t xml:space="preserve">Artwork-led: the visual concept is substantially stronger than the subject's global recognition. Scores: significance 7.6, artwork 9.1, narrative 7.0, uniqueness 7.5; weighted impact 79.2 → Rare.</x:t>
        </x:is>
      </x:c>
      <x:c r="R169" s="214" t="str">
        <x:f>IFERROR(INDEX('Final Card Catalog'!$J$4:$J$503,MATCH($C169,'Final Card Catalog'!$A$4:$A$503,0)),"Missing ID")</x:f>
        <x:v>Rare</x:v>
      </x:c>
      <x:c r="S169" s="214" t="str">
        <x:f>IF(IFERROR(INDEX('Final Card Catalog'!$S$4:$S$503,MATCH($C169,'Final Card Catalog'!$A$4:$A$503,0)),"Missing ID")="Locked - complete","Locked - complete",IF(COUNTIF('Final Card Catalog'!$A$4:$A$503,C169)&lt;&gt;1,"ID mismatch",IF(COUNT(H169:K169)&lt;COUNT($B$4:$B$7),"Needs scoring",IF(M169=R169,"Aligned","Approved tier / legacy differs"))))</x:f>
        <x:v>Aligned</x:v>
      </x:c>
    </x:row>
    <x:row r="170" s="202" customFormat="1" ht="25.5" customHeight="1">
      <x:c r="A170" s="261" t="n">
        <x:f>IF(L170="","",COUNTIF($L$14:$L$513,"&gt;"&amp;L170)+COUNTIF($L$14:L170,L170))</x:f>
        <x:v>158</x:v>
      </x:c>
      <x:c r="B170" s="231" t="str">
        <x:f>IFERROR(LEFT(IFERROR(INDEX('Final Card Catalog'!$D$4:$D$503,MATCH($C170,'Final Card Catalog'!$A$4:$A$503,0)),"Missing ID"),FIND(" — ",IFERROR(INDEX('Final Card Catalog'!$D$4:$D$503,MATCH($C170,'Final Card Catalog'!$A$4:$A$503,0)),"Missing ID"))-1),"Missing set")</x:f>
        <x:v>Biblical Events</x:v>
      </x:c>
      <x:c r="C170" s="231" t="inlineStr">
        <x:is>
          <x:t xml:space="preserve">BE-027</x:t>
        </x:is>
      </x:c>
      <x:c r="D170" s="231" t="str">
        <x:f>IFERROR(INDEX('Final Card Catalog'!$B$4:$B$503,MATCH($C170,'Final Card Catalog'!$A$4:$A$503,0)),"Missing ID")</x:f>
        <x:v>Solomon Builds and Dedicates the Temple</x:v>
      </x:c>
      <x:c r="E170" s="231" t="str">
        <x:f>IFERROR(INDEX('Final Card Catalog'!$E$4:$E$503,MATCH($C170,'Final Card Catalog'!$A$4:$A$503,0)),"Missing ID")</x:f>
        <x:v>Event</x:v>
      </x:c>
      <x:c r="F170" s="261" t="n">
        <x:f>IFERROR(INDEX('Final Card Catalog'!$G$4:$G$503,MATCH($C170,'Final Card Catalog'!$A$4:$A$503,0)),"Missing ID")</x:f>
        <x:v>5</x:v>
      </x:c>
      <x:c r="G170" s="231" t="inlineStr">
        <x:is>
          <x:t xml:space="preserve">Extraordinary</x:t>
        </x:is>
      </x:c>
      <x:c r="H170" s="260" t="n">
        <x:v>7.6</x:v>
      </x:c>
      <x:c r="I170" s="260" t="n">
        <x:v>9.1</x:v>
      </x:c>
      <x:c r="J170" s="260" t="n">
        <x:v>7</x:v>
      </x:c>
      <x:c r="K170" s="260" t="n">
        <x:v>7.5</x:v>
      </x:c>
      <x:c r="L170" s="239" t="n">
        <x:f>IF(COUNT(H170:K170)&lt;COUNT($B$4:$B$7),"",ROUND(($B$11/$B$9)*(H170*$B$4+I170*$B$5+J170*$B$6+K170*$B$7),1))</x:f>
        <x:v>79.2</x:v>
      </x:c>
      <x:c r="M170" s="231" t="str">
        <x:f>IF(L170="","",IF(L170&gt;=$E$4,$D$4,IF(L170&gt;=$E$5,$D$5,IF(L170&gt;=$E$6,$D$6,IF(L170&gt;=$E$7,$D$7,$D$8)))))</x:f>
        <x:v>Rare</x:v>
      </x:c>
      <x:c r="N170" s="231" t="str">
        <x:f>IF(M170="","Pending scoring",G170&amp;" → "&amp;M170)</x:f>
        <x:v>Extraordinary → Rare</x:v>
      </x:c>
      <x:c r="O170" s="231" t="inlineStr">
        <x:is>
          <x:t xml:space="preserve">Low</x:t>
        </x:is>
      </x:c>
      <x:c r="P170" s="231" t="inlineStr">
        <x:is>
          <x:t xml:space="preserve">Biblical narrative scene</x:t>
        </x:is>
      </x:c>
      <x:c r="Q170" s="231" t="inlineStr">
        <x:is>
          <x:t xml:space="preserve">Artwork-led: the visual concept is substantially stronger than the subject's global recognition. Scores: significance 7.6, artwork 9.1, narrative 7.0, uniqueness 7.5; weighted impact 79.2 → Rare.</x:t>
        </x:is>
      </x:c>
      <x:c r="R170" s="214" t="str">
        <x:f>IFERROR(INDEX('Final Card Catalog'!$J$4:$J$503,MATCH($C170,'Final Card Catalog'!$A$4:$A$503,0)),"Missing ID")</x:f>
        <x:v>Rare</x:v>
      </x:c>
      <x:c r="S170" s="214" t="str">
        <x:f>IF(IFERROR(INDEX('Final Card Catalog'!$S$4:$S$503,MATCH($C170,'Final Card Catalog'!$A$4:$A$503,0)),"Missing ID")="Locked - complete","Locked - complete",IF(COUNTIF('Final Card Catalog'!$A$4:$A$503,C170)&lt;&gt;1,"ID mismatch",IF(COUNT(H170:K170)&lt;COUNT($B$4:$B$7),"Needs scoring",IF(M170=R170,"Aligned","Approved tier / legacy differs"))))</x:f>
        <x:v>Aligned</x:v>
      </x:c>
    </x:row>
    <x:row r="171" s="202" customFormat="1" ht="25.5" customHeight="1">
      <x:c r="A171" s="261" t="n">
        <x:f>IF(L171="","",COUNTIF($L$14:$L$513,"&gt;"&amp;L171)+COUNTIF($L$14:L171,L171))</x:f>
        <x:v>159</x:v>
      </x:c>
      <x:c r="B171" s="231" t="str">
        <x:f>IFERROR(LEFT(IFERROR(INDEX('Final Card Catalog'!$D$4:$D$503,MATCH($C171,'Final Card Catalog'!$A$4:$A$503,0)),"Missing ID"),FIND(" — ",IFERROR(INDEX('Final Card Catalog'!$D$4:$D$503,MATCH($C171,'Final Card Catalog'!$A$4:$A$503,0)),"Missing ID"))-1),"Missing set")</x:f>
        <x:v>Biblical Events</x:v>
      </x:c>
      <x:c r="C171" s="231" t="inlineStr">
        <x:is>
          <x:t xml:space="preserve">BE-012</x:t>
        </x:is>
      </x:c>
      <x:c r="D171" s="231" t="str">
        <x:f>IFERROR(INDEX('Final Card Catalog'!$B$4:$B$503,MATCH($C171,'Final Card Catalog'!$A$4:$A$503,0)),"Missing ID")</x:f>
        <x:v>The First Passover</x:v>
      </x:c>
      <x:c r="E171" s="231" t="str">
        <x:f>IFERROR(INDEX('Final Card Catalog'!$E$4:$E$503,MATCH($C171,'Final Card Catalog'!$A$4:$A$503,0)),"Missing ID")</x:f>
        <x:v>Event</x:v>
      </x:c>
      <x:c r="F171" s="261" t="n">
        <x:f>IFERROR(INDEX('Final Card Catalog'!$G$4:$G$503,MATCH($C171,'Final Card Catalog'!$A$4:$A$503,0)),"Missing ID")</x:f>
        <x:v>5</x:v>
      </x:c>
      <x:c r="G171" s="231" t="inlineStr">
        <x:is>
          <x:t xml:space="preserve">Extraordinary</x:t>
        </x:is>
      </x:c>
      <x:c r="H171" s="260" t="n">
        <x:v>7.6</x:v>
      </x:c>
      <x:c r="I171" s="260" t="n">
        <x:v>9.1</x:v>
      </x:c>
      <x:c r="J171" s="260" t="n">
        <x:v>7</x:v>
      </x:c>
      <x:c r="K171" s="260" t="n">
        <x:v>7.5</x:v>
      </x:c>
      <x:c r="L171" s="239" t="n">
        <x:f>IF(COUNT(H171:K171)&lt;COUNT($B$4:$B$7),"",ROUND(($B$11/$B$9)*(H171*$B$4+I171*$B$5+J171*$B$6+K171*$B$7),1))</x:f>
        <x:v>79.2</x:v>
      </x:c>
      <x:c r="M171" s="231" t="str">
        <x:f>IF(L171="","",IF(L171&gt;=$E$4,$D$4,IF(L171&gt;=$E$5,$D$5,IF(L171&gt;=$E$6,$D$6,IF(L171&gt;=$E$7,$D$7,$D$8)))))</x:f>
        <x:v>Rare</x:v>
      </x:c>
      <x:c r="N171" s="231" t="str">
        <x:f>IF(M171="","Pending scoring",G171&amp;" → "&amp;M171)</x:f>
        <x:v>Extraordinary → Rare</x:v>
      </x:c>
      <x:c r="O171" s="231" t="inlineStr">
        <x:is>
          <x:t xml:space="preserve">Low</x:t>
        </x:is>
      </x:c>
      <x:c r="P171" s="231" t="inlineStr">
        <x:is>
          <x:t xml:space="preserve">Biblical narrative scene</x:t>
        </x:is>
      </x:c>
      <x:c r="Q171" s="231" t="inlineStr">
        <x:is>
          <x:t xml:space="preserve">Artwork-led: the visual concept is substantially stronger than the subject's global recognition. Scores: significance 7.6, artwork 9.1, narrative 7.0, uniqueness 7.5; weighted impact 79.2 → Rare.</x:t>
        </x:is>
      </x:c>
      <x:c r="R171" s="214" t="str">
        <x:f>IFERROR(INDEX('Final Card Catalog'!$J$4:$J$503,MATCH($C171,'Final Card Catalog'!$A$4:$A$503,0)),"Missing ID")</x:f>
        <x:v>Rare</x:v>
      </x:c>
      <x:c r="S171" s="214" t="str">
        <x:f>IF(IFERROR(INDEX('Final Card Catalog'!$S$4:$S$503,MATCH($C171,'Final Card Catalog'!$A$4:$A$503,0)),"Missing ID")="Locked - complete","Locked - complete",IF(COUNTIF('Final Card Catalog'!$A$4:$A$503,C171)&lt;&gt;1,"ID mismatch",IF(COUNT(H171:K171)&lt;COUNT($B$4:$B$7),"Needs scoring",IF(M171=R171,"Aligned","Approved tier / legacy differs"))))</x:f>
        <x:v>Aligned</x:v>
      </x:c>
    </x:row>
    <x:row r="172" s="202" customFormat="1" ht="25.5" customHeight="1">
      <x:c r="A172" s="261" t="n">
        <x:f>IF(L172="","",COUNTIF($L$14:$L$513,"&gt;"&amp;L172)+COUNTIF($L$14:L172,L172))</x:f>
        <x:v>160</x:v>
      </x:c>
      <x:c r="B172" s="231" t="str">
        <x:f>IFERROR(LEFT(IFERROR(INDEX('Final Card Catalog'!$D$4:$D$503,MATCH($C172,'Final Card Catalog'!$A$4:$A$503,0)),"Missing ID"),FIND(" — ",IFERROR(INDEX('Final Card Catalog'!$D$4:$D$503,MATCH($C172,'Final Card Catalog'!$A$4:$A$503,0)),"Missing ID"))-1),"Missing set")</x:f>
        <x:v>Biblical Events</x:v>
      </x:c>
      <x:c r="C172" s="231" t="inlineStr">
        <x:is>
          <x:t xml:space="preserve">BE-018</x:t>
        </x:is>
      </x:c>
      <x:c r="D172" s="231" t="str">
        <x:f>IFERROR(INDEX('Final Card Catalog'!$B$4:$B$503,MATCH($C172,'Final Card Catalog'!$A$4:$A$503,0)),"Missing ID")</x:f>
        <x:v>The Twelve Spies</x:v>
      </x:c>
      <x:c r="E172" s="231" t="str">
        <x:f>IFERROR(INDEX('Final Card Catalog'!$E$4:$E$503,MATCH($C172,'Final Card Catalog'!$A$4:$A$503,0)),"Missing ID")</x:f>
        <x:v>Event</x:v>
      </x:c>
      <x:c r="F172" s="261" t="n">
        <x:f>IFERROR(INDEX('Final Card Catalog'!$G$4:$G$503,MATCH($C172,'Final Card Catalog'!$A$4:$A$503,0)),"Missing ID")</x:f>
        <x:v>5</x:v>
      </x:c>
      <x:c r="G172" s="231" t="inlineStr">
        <x:is>
          <x:t xml:space="preserve">Extraordinary</x:t>
        </x:is>
      </x:c>
      <x:c r="H172" s="260" t="n">
        <x:v>7.6</x:v>
      </x:c>
      <x:c r="I172" s="260" t="n">
        <x:v>9.1</x:v>
      </x:c>
      <x:c r="J172" s="260" t="n">
        <x:v>7</x:v>
      </x:c>
      <x:c r="K172" s="260" t="n">
        <x:v>7.5</x:v>
      </x:c>
      <x:c r="L172" s="239" t="n">
        <x:f>IF(COUNT(H172:K172)&lt;COUNT($B$4:$B$7),"",ROUND(($B$11/$B$9)*(H172*$B$4+I172*$B$5+J172*$B$6+K172*$B$7),1))</x:f>
        <x:v>79.2</x:v>
      </x:c>
      <x:c r="M172" s="231" t="str">
        <x:f>IF(L172="","",IF(L172&gt;=$E$4,$D$4,IF(L172&gt;=$E$5,$D$5,IF(L172&gt;=$E$6,$D$6,IF(L172&gt;=$E$7,$D$7,$D$8)))))</x:f>
        <x:v>Rare</x:v>
      </x:c>
      <x:c r="N172" s="231" t="str">
        <x:f>IF(M172="","Pending scoring",G172&amp;" → "&amp;M172)</x:f>
        <x:v>Extraordinary → Rare</x:v>
      </x:c>
      <x:c r="O172" s="231" t="inlineStr">
        <x:is>
          <x:t xml:space="preserve">Low</x:t>
        </x:is>
      </x:c>
      <x:c r="P172" s="231" t="inlineStr">
        <x:is>
          <x:t xml:space="preserve">Biblical narrative scene</x:t>
        </x:is>
      </x:c>
      <x:c r="Q172" s="231" t="inlineStr">
        <x:is>
          <x:t xml:space="preserve">Artwork-led: the visual concept is substantially stronger than the subject's global recognition. Scores: significance 7.6, artwork 9.1, narrative 7.0, uniqueness 7.5; weighted impact 79.2 → Rare.</x:t>
        </x:is>
      </x:c>
      <x:c r="R172" s="214" t="str">
        <x:f>IFERROR(INDEX('Final Card Catalog'!$J$4:$J$503,MATCH($C172,'Final Card Catalog'!$A$4:$A$503,0)),"Missing ID")</x:f>
        <x:v>Uncommon</x:v>
      </x:c>
      <x:c r="S172" s="214" t="str">
        <x:f>IF(IFERROR(INDEX('Final Card Catalog'!$S$4:$S$503,MATCH($C172,'Final Card Catalog'!$A$4:$A$503,0)),"Missing ID")="Locked - complete","Locked - complete",IF(COUNTIF('Final Card Catalog'!$A$4:$A$503,C172)&lt;&gt;1,"ID mismatch",IF(COUNT(H172:K172)&lt;COUNT($B$4:$B$7),"Needs scoring",IF(M172=R172,"Aligned","Approved tier / legacy differs"))))</x:f>
        <x:v>Approved tier / legacy differs</x:v>
      </x:c>
    </x:row>
    <x:row r="173" s="202" customFormat="1" ht="25.5" customHeight="1">
      <x:c r="A173" s="261" t="n">
        <x:f>IF(L173="","",COUNTIF($L$14:$L$513,"&gt;"&amp;L173)+COUNTIF($L$14:L173,L173))</x:f>
        <x:v>161</x:v>
      </x:c>
      <x:c r="B173" s="231" t="str">
        <x:f>IFERROR(LEFT(IFERROR(INDEX('Final Card Catalog'!$D$4:$D$503,MATCH($C173,'Final Card Catalog'!$A$4:$A$503,0)),"Missing ID"),FIND(" — ",IFERROR(INDEX('Final Card Catalog'!$D$4:$D$503,MATCH($C173,'Final Card Catalog'!$A$4:$A$503,0)),"Missing ID"))-1),"Missing set")</x:f>
        <x:v>Biblical Events</x:v>
      </x:c>
      <x:c r="C173" s="231" t="inlineStr">
        <x:is>
          <x:t xml:space="preserve">BE-068</x:t>
        </x:is>
      </x:c>
      <x:c r="D173" s="231" t="str">
        <x:f>IFERROR(INDEX('Final Card Catalog'!$B$4:$B$503,MATCH($C173,'Final Card Catalog'!$A$4:$A$503,0)),"Missing ID")</x:f>
        <x:v>Thomas Sees the Risen Jesus</x:v>
      </x:c>
      <x:c r="E173" s="231" t="str">
        <x:f>IFERROR(INDEX('Final Card Catalog'!$E$4:$E$503,MATCH($C173,'Final Card Catalog'!$A$4:$A$503,0)),"Missing ID")</x:f>
        <x:v>Event</x:v>
      </x:c>
      <x:c r="F173" s="261" t="n">
        <x:f>IFERROR(INDEX('Final Card Catalog'!$G$4:$G$503,MATCH($C173,'Final Card Catalog'!$A$4:$A$503,0)),"Missing ID")</x:f>
        <x:v>5</x:v>
      </x:c>
      <x:c r="G173" s="231" t="inlineStr">
        <x:is>
          <x:t xml:space="preserve">Extraordinary</x:t>
        </x:is>
      </x:c>
      <x:c r="H173" s="260" t="n">
        <x:v>7.6</x:v>
      </x:c>
      <x:c r="I173" s="260" t="n">
        <x:v>9.1</x:v>
      </x:c>
      <x:c r="J173" s="260" t="n">
        <x:v>7</x:v>
      </x:c>
      <x:c r="K173" s="260" t="n">
        <x:v>7.5</x:v>
      </x:c>
      <x:c r="L173" s="239" t="n">
        <x:f>IF(COUNT(H173:K173)&lt;COUNT($B$4:$B$7),"",ROUND(($B$11/$B$9)*(H173*$B$4+I173*$B$5+J173*$B$6+K173*$B$7),1))</x:f>
        <x:v>79.2</x:v>
      </x:c>
      <x:c r="M173" s="231" t="str">
        <x:f>IF(L173="","",IF(L173&gt;=$E$4,$D$4,IF(L173&gt;=$E$5,$D$5,IF(L173&gt;=$E$6,$D$6,IF(L173&gt;=$E$7,$D$7,$D$8)))))</x:f>
        <x:v>Rare</x:v>
      </x:c>
      <x:c r="N173" s="231" t="str">
        <x:f>IF(M173="","Pending scoring",G173&amp;" → "&amp;M173)</x:f>
        <x:v>Extraordinary → Rare</x:v>
      </x:c>
      <x:c r="O173" s="231" t="inlineStr">
        <x:is>
          <x:t xml:space="preserve">Low</x:t>
        </x:is>
      </x:c>
      <x:c r="P173" s="231" t="inlineStr">
        <x:is>
          <x:t xml:space="preserve">Biblical narrative scene</x:t>
        </x:is>
      </x:c>
      <x:c r="Q173" s="231" t="inlineStr">
        <x:is>
          <x:t xml:space="preserve">Artwork-led: the visual concept is substantially stronger than the subject's global recognition. Scores: significance 7.6, artwork 9.1, narrative 7.0, uniqueness 7.5; weighted impact 79.2 → Rare.</x:t>
        </x:is>
      </x:c>
      <x:c r="R173" s="214" t="str">
        <x:f>IFERROR(INDEX('Final Card Catalog'!$J$4:$J$503,MATCH($C173,'Final Card Catalog'!$A$4:$A$503,0)),"Missing ID")</x:f>
        <x:v>Rare</x:v>
      </x:c>
      <x:c r="S173" s="214" t="str">
        <x:f>IF(IFERROR(INDEX('Final Card Catalog'!$S$4:$S$503,MATCH($C173,'Final Card Catalog'!$A$4:$A$503,0)),"Missing ID")="Locked - complete","Locked - complete",IF(COUNTIF('Final Card Catalog'!$A$4:$A$503,C173)&lt;&gt;1,"ID mismatch",IF(COUNT(H173:K173)&lt;COUNT($B$4:$B$7),"Needs scoring",IF(M173=R173,"Aligned","Approved tier / legacy differs"))))</x:f>
        <x:v>Aligned</x:v>
      </x:c>
    </x:row>
    <x:row r="174" s="202" customFormat="1" ht="25.5" customHeight="1">
      <x:c r="A174" s="261" t="n">
        <x:f>IF(L174="","",COUNTIF($L$14:$L$513,"&gt;"&amp;L174)+COUNTIF($L$14:L174,L174))</x:f>
        <x:v>162</x:v>
      </x:c>
      <x:c r="B174" s="231" t="str">
        <x:f>IFERROR(LEFT(IFERROR(INDEX('Final Card Catalog'!$D$4:$D$503,MATCH($C174,'Final Card Catalog'!$A$4:$A$503,0)),"Missing ID"),FIND(" — ",IFERROR(INDEX('Final Card Catalog'!$D$4:$D$503,MATCH($C174,'Final Card Catalog'!$A$4:$A$503,0)),"Missing ID"))-1),"Missing set")</x:f>
        <x:v>Traditions &amp; Practices</x:v>
      </x:c>
      <x:c r="C174" s="231" t="inlineStr">
        <x:is>
          <x:t xml:space="preserve">TP-027</x:t>
        </x:is>
      </x:c>
      <x:c r="D174" s="231" t="str">
        <x:f>IFERROR(INDEX('Final Card Catalog'!$B$4:$B$503,MATCH($C174,'Final Card Catalog'!$A$4:$A$503,0)),"Missing ID")</x:f>
        <x:v>The Book of Common Prayer</x:v>
      </x:c>
      <x:c r="E174" s="231" t="str">
        <x:f>IFERROR(INDEX('Final Card Catalog'!$E$4:$E$503,MATCH($C174,'Final Card Catalog'!$A$4:$A$503,0)),"Missing ID")</x:f>
        <x:v>Liturgical Tradition</x:v>
      </x:c>
      <x:c r="F174" s="261" t="n">
        <x:f>IFERROR(INDEX('Final Card Catalog'!$G$4:$G$503,MATCH($C174,'Final Card Catalog'!$A$4:$A$503,0)),"Missing ID")</x:f>
        <x:v>5</x:v>
      </x:c>
      <x:c r="G174" s="231" t="inlineStr">
        <x:is>
          <x:t xml:space="preserve">Legendary</x:t>
        </x:is>
      </x:c>
      <x:c r="H174" s="260" t="n">
        <x:v>8.4</x:v>
      </x:c>
      <x:c r="I174" s="260" t="n">
        <x:v>8.4</x:v>
      </x:c>
      <x:c r="J174" s="260" t="n">
        <x:v>6.2</x:v>
      </x:c>
      <x:c r="K174" s="260" t="n">
        <x:v>7.8</x:v>
      </x:c>
      <x:c r="L174" s="239" t="n">
        <x:f>IF(COUNT(H174:K174)&lt;COUNT($B$4:$B$7),"",ROUND(($B$11/$B$9)*(H174*$B$4+I174*$B$5+J174*$B$6+K174*$B$7),1))</x:f>
        <x:v>79</x:v>
      </x:c>
      <x:c r="M174" s="231" t="str">
        <x:f>IF(L174="","",IF(L174&gt;=$E$4,$D$4,IF(L174&gt;=$E$5,$D$5,IF(L174&gt;=$E$6,$D$6,IF(L174&gt;=$E$7,$D$7,$D$8)))))</x:f>
        <x:v>Rare</x:v>
      </x:c>
      <x:c r="N174" s="231" t="str">
        <x:f>IF(M174="","Pending scoring",G174&amp;" → "&amp;M174)</x:f>
        <x:v>Legendary → Rare</x:v>
      </x:c>
      <x:c r="O174" s="231" t="inlineStr">
        <x:is>
          <x:t xml:space="preserve">High</x:t>
        </x:is>
      </x:c>
      <x:c r="P174" s="231" t="inlineStr">
        <x:is>
          <x:t xml:space="preserve">Prayer / office</x:t>
        </x:is>
      </x:c>
      <x:c r="Q174" s="231" t="inlineStr">
        <x:is>
          <x:t xml:space="preserve">Balanced collectible profile across significance, visual potential, and impact. Scores: significance 8.4, artwork 8.4, narrative 6.2, uniqueness 7.8; weighted impact 79.0 → Rare.</x:t>
        </x:is>
      </x:c>
      <x:c r="R174" s="214" t="str">
        <x:f>IFERROR(INDEX('Final Card Catalog'!$J$4:$J$503,MATCH($C174,'Final Card Catalog'!$A$4:$A$503,0)),"Missing ID")</x:f>
        <x:v>Uncommon</x:v>
      </x:c>
      <x:c r="S174" s="214" t="str">
        <x:f>IF(IFERROR(INDEX('Final Card Catalog'!$S$4:$S$503,MATCH($C174,'Final Card Catalog'!$A$4:$A$503,0)),"Missing ID")="Locked - complete","Locked - complete",IF(COUNTIF('Final Card Catalog'!$A$4:$A$503,C174)&lt;&gt;1,"ID mismatch",IF(COUNT(H174:K174)&lt;COUNT($B$4:$B$7),"Needs scoring",IF(M174=R174,"Aligned","Approved tier / legacy differs"))))</x:f>
        <x:v>Approved tier / legacy differs</x:v>
      </x:c>
    </x:row>
    <x:row r="175" s="202" customFormat="1" ht="25.5" customHeight="1">
      <x:c r="A175" s="261" t="n">
        <x:f>IF(L175="","",COUNTIF($L$14:$L$513,"&gt;"&amp;L175)+COUNTIF($L$14:L175,L175))</x:f>
        <x:v>163</x:v>
      </x:c>
      <x:c r="B175" s="231" t="str">
        <x:f>IFERROR(LEFT(IFERROR(INDEX('Final Card Catalog'!$D$4:$D$503,MATCH($C175,'Final Card Catalog'!$A$4:$A$503,0)),"Missing ID"),FIND(" — ",IFERROR(INDEX('Final Card Catalog'!$D$4:$D$503,MATCH($C175,'Final Card Catalog'!$A$4:$A$503,0)),"Missing ID"))-1),"Missing set")</x:f>
        <x:v>Parables, Dreams &amp; Visions</x:v>
      </x:c>
      <x:c r="C175" s="231" t="inlineStr">
        <x:is>
          <x:t xml:space="preserve">PDV-015</x:t>
        </x:is>
      </x:c>
      <x:c r="D175" s="231" t="str">
        <x:f>IFERROR(INDEX('Final Card Catalog'!$B$4:$B$503,MATCH($C175,'Final Card Catalog'!$A$4:$A$503,0)),"Missing ID")</x:f>
        <x:v>Parables of the Wedding and Great Banquets</x:v>
      </x:c>
      <x:c r="E175" s="231" t="str">
        <x:f>IFERROR(INDEX('Final Card Catalog'!$E$4:$E$503,MATCH($C175,'Final Card Catalog'!$A$4:$A$503,0)),"Missing ID")</x:f>
        <x:v>Parable</x:v>
      </x:c>
      <x:c r="F175" s="261" t="n">
        <x:f>IFERROR(INDEX('Final Card Catalog'!$G$4:$G$503,MATCH($C175,'Final Card Catalog'!$A$4:$A$503,0)),"Missing ID")</x:f>
        <x:v>4</x:v>
      </x:c>
      <x:c r="G175" s="231" t="inlineStr">
        <x:is>
          <x:t xml:space="preserve">Rare</x:t>
        </x:is>
      </x:c>
      <x:c r="H175" s="260" t="n">
        <x:v>6.6</x:v>
      </x:c>
      <x:c r="I175" s="260" t="n">
        <x:v>9.4</x:v>
      </x:c>
      <x:c r="J175" s="260" t="n">
        <x:v>7.9</x:v>
      </x:c>
      <x:c r="K175" s="260" t="n">
        <x:v>8.5</x:v>
      </x:c>
      <x:c r="L175" s="239" t="n">
        <x:f>IF(COUNT(H175:K175)&lt;COUNT($B$4:$B$7),"",ROUND(($B$11/$B$9)*(H175*$B$4+I175*$B$5+J175*$B$6+K175*$B$7),1))</x:f>
        <x:v>78.9</x:v>
      </x:c>
      <x:c r="M175" s="231" t="str">
        <x:f>IF(L175="","",IF(L175&gt;=$E$4,$D$4,IF(L175&gt;=$E$5,$D$5,IF(L175&gt;=$E$6,$D$6,IF(L175&gt;=$E$7,$D$7,$D$8)))))</x:f>
        <x:v>Rare</x:v>
      </x:c>
      <x:c r="N175" s="231" t="str">
        <x:f>IF(M175="","Pending scoring",G175&amp;" → "&amp;M175)</x:f>
        <x:v>Rare → Rare</x:v>
      </x:c>
      <x:c r="O175" s="231" t="inlineStr">
        <x:is>
          <x:t xml:space="preserve">Low</x:t>
        </x:is>
      </x:c>
      <x:c r="P175" s="231" t="inlineStr">
        <x:is>
          <x:t xml:space="preserve">Parable scene</x:t>
        </x:is>
      </x:c>
      <x:c r="Q175" s="231" t="inlineStr">
        <x:is>
          <x:t xml:space="preserve">Artwork-led: the visual concept is substantially stronger than the subject's global recognition. Scores: significance 6.6, artwork 9.4, narrative 7.9, uniqueness 8.5; weighted impact 78.9 → Rare.</x:t>
        </x:is>
      </x:c>
      <x:c r="R175" s="214" t="str">
        <x:f>IFERROR(INDEX('Final Card Catalog'!$J$4:$J$503,MATCH($C175,'Final Card Catalog'!$A$4:$A$503,0)),"Missing ID")</x:f>
        <x:v>Rare</x:v>
      </x:c>
      <x:c r="S175" s="214" t="str">
        <x:f>IF(IFERROR(INDEX('Final Card Catalog'!$S$4:$S$503,MATCH($C175,'Final Card Catalog'!$A$4:$A$503,0)),"Missing ID")="Locked - complete","Locked - complete",IF(COUNTIF('Final Card Catalog'!$A$4:$A$503,C175)&lt;&gt;1,"ID mismatch",IF(COUNT(H175:K175)&lt;COUNT($B$4:$B$7),"Needs scoring",IF(M175=R175,"Aligned","Approved tier / legacy differs"))))</x:f>
        <x:v>Aligned</x:v>
      </x:c>
    </x:row>
    <x:row r="176" s="202" customFormat="1" ht="25.5" customHeight="1">
      <x:c r="A176" s="261" t="n">
        <x:f>IF(L176="","",COUNTIF($L$14:$L$513,"&gt;"&amp;L176)+COUNTIF($L$14:L176,L176))</x:f>
        <x:v>164</x:v>
      </x:c>
      <x:c r="B176" s="231" t="str">
        <x:f>IFERROR(LEFT(IFERROR(INDEX('Final Card Catalog'!$D$4:$D$503,MATCH($C176,'Final Card Catalog'!$A$4:$A$503,0)),"Missing ID"),FIND(" — ",IFERROR(INDEX('Final Card Catalog'!$D$4:$D$503,MATCH($C176,'Final Card Catalog'!$A$4:$A$503,0)),"Missing ID"))-1),"Missing set")</x:f>
        <x:v>Parables, Dreams &amp; Visions</x:v>
      </x:c>
      <x:c r="C176" s="231" t="inlineStr">
        <x:is>
          <x:t xml:space="preserve">PDV-022</x:t>
        </x:is>
      </x:c>
      <x:c r="D176" s="231" t="str">
        <x:f>IFERROR(INDEX('Final Card Catalog'!$B$4:$B$503,MATCH($C176,'Final Card Catalog'!$A$4:$A$503,0)),"Missing ID")</x:f>
        <x:v>The Rich Man and Lazarus</x:v>
      </x:c>
      <x:c r="E176" s="231" t="str">
        <x:f>IFERROR(INDEX('Final Card Catalog'!$E$4:$E$503,MATCH($C176,'Final Card Catalog'!$A$4:$A$503,0)),"Missing ID")</x:f>
        <x:v>Parable</x:v>
      </x:c>
      <x:c r="F176" s="261" t="n">
        <x:f>IFERROR(INDEX('Final Card Catalog'!$G$4:$G$503,MATCH($C176,'Final Card Catalog'!$A$4:$A$503,0)),"Missing ID")</x:f>
        <x:v>4</x:v>
      </x:c>
      <x:c r="G176" s="231" t="inlineStr">
        <x:is>
          <x:t xml:space="preserve">Rare</x:t>
        </x:is>
      </x:c>
      <x:c r="H176" s="260" t="n">
        <x:v>6.6</x:v>
      </x:c>
      <x:c r="I176" s="260" t="n">
        <x:v>9.4</x:v>
      </x:c>
      <x:c r="J176" s="260" t="n">
        <x:v>7.9</x:v>
      </x:c>
      <x:c r="K176" s="260" t="n">
        <x:v>8.5</x:v>
      </x:c>
      <x:c r="L176" s="239" t="n">
        <x:f>IF(COUNT(H176:K176)&lt;COUNT($B$4:$B$7),"",ROUND(($B$11/$B$9)*(H176*$B$4+I176*$B$5+J176*$B$6+K176*$B$7),1))</x:f>
        <x:v>78.9</x:v>
      </x:c>
      <x:c r="M176" s="231" t="str">
        <x:f>IF(L176="","",IF(L176&gt;=$E$4,$D$4,IF(L176&gt;=$E$5,$D$5,IF(L176&gt;=$E$6,$D$6,IF(L176&gt;=$E$7,$D$7,$D$8)))))</x:f>
        <x:v>Rare</x:v>
      </x:c>
      <x:c r="N176" s="231" t="str">
        <x:f>IF(M176="","Pending scoring",G176&amp;" → "&amp;M176)</x:f>
        <x:v>Rare → Rare</x:v>
      </x:c>
      <x:c r="O176" s="231" t="inlineStr">
        <x:is>
          <x:t xml:space="preserve">Low</x:t>
        </x:is>
      </x:c>
      <x:c r="P176" s="231" t="inlineStr">
        <x:is>
          <x:t xml:space="preserve">Parable scene</x:t>
        </x:is>
      </x:c>
      <x:c r="Q176" s="231" t="inlineStr">
        <x:is>
          <x:t xml:space="preserve">Artwork-led: the visual concept is substantially stronger than the subject's global recognition. Scores: significance 6.6, artwork 9.4, narrative 7.9, uniqueness 8.5; weighted impact 78.9 → Rare.</x:t>
        </x:is>
      </x:c>
      <x:c r="R176" s="214" t="str">
        <x:f>IFERROR(INDEX('Final Card Catalog'!$J$4:$J$503,MATCH($C176,'Final Card Catalog'!$A$4:$A$503,0)),"Missing ID")</x:f>
        <x:v>Rare</x:v>
      </x:c>
      <x:c r="S176" s="214" t="str">
        <x:f>IF(IFERROR(INDEX('Final Card Catalog'!$S$4:$S$503,MATCH($C176,'Final Card Catalog'!$A$4:$A$503,0)),"Missing ID")="Locked - complete","Locked - complete",IF(COUNTIF('Final Card Catalog'!$A$4:$A$503,C176)&lt;&gt;1,"ID mismatch",IF(COUNT(H176:K176)&lt;COUNT($B$4:$B$7),"Needs scoring",IF(M176=R176,"Aligned","Approved tier / legacy differs"))))</x:f>
        <x:v>Aligned</x:v>
      </x:c>
    </x:row>
    <x:row r="177" s="202" customFormat="1" ht="25.5" customHeight="1">
      <x:c r="A177" s="261" t="n">
        <x:f>IF(L177="","",COUNTIF($L$14:$L$513,"&gt;"&amp;L177)+COUNTIF($L$14:L177,L177))</x:f>
        <x:v>165</x:v>
      </x:c>
      <x:c r="B177" s="231" t="str">
        <x:f>IFERROR(LEFT(IFERROR(INDEX('Final Card Catalog'!$D$4:$D$503,MATCH($C177,'Final Card Catalog'!$A$4:$A$503,0)),"Missing ID"),FIND(" — ",IFERROR(INDEX('Final Card Catalog'!$D$4:$D$503,MATCH($C177,'Final Card Catalog'!$A$4:$A$503,0)),"Missing ID"))-1),"Missing set")</x:f>
        <x:v>Early Church History</x:v>
      </x:c>
      <x:c r="C177" s="231" t="inlineStr">
        <x:is>
          <x:t xml:space="preserve">ECH-023</x:t>
        </x:is>
      </x:c>
      <x:c r="D177" s="231" t="str">
        <x:f>IFERROR(INDEX('Final Card Catalog'!$B$4:$B$503,MATCH($C177,'Final Card Catalog'!$A$4:$A$503,0)),"Missing ID")</x:f>
        <x:v>Constantine's Baptism</x:v>
      </x:c>
      <x:c r="E177" s="231" t="str">
        <x:f>IFERROR(INDEX('Final Card Catalog'!$E$4:$E$503,MATCH($C177,'Final Card Catalog'!$A$4:$A$503,0)),"Missing ID")</x:f>
        <x:v>Event</x:v>
      </x:c>
      <x:c r="F177" s="261" t="n">
        <x:f>IFERROR(INDEX('Final Card Catalog'!$G$4:$G$503,MATCH($C177,'Final Card Catalog'!$A$4:$A$503,0)),"Missing ID")</x:f>
        <x:v>3</x:v>
      </x:c>
      <x:c r="G177" s="231" t="inlineStr">
        <x:is>
          <x:t xml:space="preserve">Rare</x:t>
        </x:is>
      </x:c>
      <x:c r="H177" s="260" t="n">
        <x:v>7.7</x:v>
      </x:c>
      <x:c r="I177" s="260" t="n">
        <x:v>8.4</x:v>
      </x:c>
      <x:c r="J177" s="260" t="n">
        <x:v>7.4</x:v>
      </x:c>
      <x:c r="K177" s="260" t="n">
        <x:v>8</x:v>
      </x:c>
      <x:c r="L177" s="239" t="n">
        <x:f>IF(COUNT(H177:K177)&lt;COUNT($B$4:$B$7),"",ROUND(($B$11/$B$9)*(H177*$B$4+I177*$B$5+J177*$B$6+K177*$B$7),1))</x:f>
        <x:v>78.8</x:v>
      </x:c>
      <x:c r="M177" s="231" t="str">
        <x:f>IF(L177="","",IF(L177&gt;=$E$4,$D$4,IF(L177&gt;=$E$5,$D$5,IF(L177&gt;=$E$6,$D$6,IF(L177&gt;=$E$7,$D$7,$D$8)))))</x:f>
        <x:v>Rare</x:v>
      </x:c>
      <x:c r="N177" s="231" t="str">
        <x:f>IF(M177="","Pending scoring",G177&amp;" → "&amp;M177)</x:f>
        <x:v>Rare → Rare</x:v>
      </x:c>
      <x:c r="O177" s="231" t="inlineStr">
        <x:is>
          <x:t xml:space="preserve">Low</x:t>
        </x:is>
      </x:c>
      <x:c r="P177" s="231" t="inlineStr">
        <x:is>
          <x:t xml:space="preserve">Early Church historical scene</x:t>
        </x:is>
      </x:c>
      <x:c r="Q177" s="231" t="inlineStr">
        <x:is>
          <x:t xml:space="preserve">Balanced collectible profile across significance, visual potential, and impact. Scores: significance 7.7, artwork 8.4, narrative 7.4, uniqueness 8.0; weighted impact 78.8 → Rare.</x:t>
        </x:is>
      </x:c>
      <x:c r="R177" s="214" t="str">
        <x:f>IFERROR(INDEX('Final Card Catalog'!$J$4:$J$503,MATCH($C177,'Final Card Catalog'!$A$4:$A$503,0)),"Missing ID")</x:f>
        <x:v>Rare</x:v>
      </x:c>
      <x:c r="S177" s="214" t="str">
        <x:f>IF(IFERROR(INDEX('Final Card Catalog'!$S$4:$S$503,MATCH($C177,'Final Card Catalog'!$A$4:$A$503,0)),"Missing ID")="Locked - complete","Locked - complete",IF(COUNTIF('Final Card Catalog'!$A$4:$A$503,C177)&lt;&gt;1,"ID mismatch",IF(COUNT(H177:K177)&lt;COUNT($B$4:$B$7),"Needs scoring",IF(M177=R177,"Aligned","Approved tier / legacy differs"))))</x:f>
        <x:v>Aligned</x:v>
      </x:c>
    </x:row>
    <x:row r="178" s="202" customFormat="1" ht="25.5" customHeight="1">
      <x:c r="A178" s="261" t="n">
        <x:f>IF(L178="","",COUNTIF($L$14:$L$513,"&gt;"&amp;L178)+COUNTIF($L$14:L178,L178))</x:f>
        <x:v>167</x:v>
      </x:c>
      <x:c r="B178" s="231" t="str">
        <x:f>IFERROR(LEFT(IFERROR(INDEX('Final Card Catalog'!$D$4:$D$503,MATCH($C178,'Final Card Catalog'!$A$4:$A$503,0)),"Missing ID"),FIND(" — ",IFERROR(INDEX('Final Card Catalog'!$D$4:$D$503,MATCH($C178,'Final Card Catalog'!$A$4:$A$503,0)),"Missing ID"))-1),"Missing set")</x:f>
        <x:v>Theologians</x:v>
      </x:c>
      <x:c r="C178" s="231" t="inlineStr">
        <x:is>
          <x:t xml:space="preserve">TH-004</x:t>
        </x:is>
      </x:c>
      <x:c r="D178" s="231" t="str">
        <x:f>IFERROR(INDEX('Final Card Catalog'!$B$4:$B$503,MATCH($C178,'Final Card Catalog'!$A$4:$A$503,0)),"Missing ID")</x:f>
        <x:v>Athanasius of Alexandria</x:v>
      </x:c>
      <x:c r="E178" s="231" t="str">
        <x:f>IFERROR(INDEX('Final Card Catalog'!$E$4:$E$503,MATCH($C178,'Final Card Catalog'!$A$4:$A$503,0)),"Missing ID")</x:f>
        <x:v>Church Father / Theologian</x:v>
      </x:c>
      <x:c r="F178" s="261" t="n">
        <x:f>IFERROR(INDEX('Final Card Catalog'!$G$4:$G$503,MATCH($C178,'Final Card Catalog'!$A$4:$A$503,0)),"Missing ID")</x:f>
        <x:v>5</x:v>
      </x:c>
      <x:c r="G178" s="231" t="inlineStr">
        <x:is>
          <x:t xml:space="preserve">Legendary</x:t>
        </x:is>
      </x:c>
      <x:c r="H178" s="260" t="n">
        <x:v>8.800000000000001</x:v>
      </x:c>
      <x:c r="I178" s="260" t="n">
        <x:v>8</x:v>
      </x:c>
      <x:c r="J178" s="260" t="n">
        <x:v>6.5</x:v>
      </x:c>
      <x:c r="K178" s="260" t="n">
        <x:v>6.4</x:v>
      </x:c>
      <x:c r="L178" s="239" t="n">
        <x:f>IF(COUNT(H178:K178)&lt;COUNT($B$4:$B$7),"",ROUND(($B$11/$B$9)*(H178*$B$4+I178*$B$5+J178*$B$6+K178*$B$7),1))</x:f>
        <x:v>78.6</x:v>
      </x:c>
      <x:c r="M178" s="231" t="str">
        <x:f>IF(L178="","",IF(L178&gt;=$E$4,$D$4,IF(L178&gt;=$E$5,$D$5,IF(L178&gt;=$E$6,$D$6,IF(L178&gt;=$E$7,$D$7,$D$8)))))</x:f>
        <x:v>Rare</x:v>
      </x:c>
      <x:c r="N178" s="231" t="str">
        <x:f>IF(M178="","Pending scoring",G178&amp;" → "&amp;M178)</x:f>
        <x:v>Legendary → Rare</x:v>
      </x:c>
      <x:c r="O178" s="231" t="inlineStr">
        <x:is>
          <x:t xml:space="preserve">Medium</x:t>
        </x:is>
      </x:c>
      <x:c r="P178" s="231" t="inlineStr">
        <x:is>
          <x:t xml:space="preserve">Theologian portrait / group</x:t>
        </x:is>
      </x:c>
      <x:c r="Q178" s="231" t="inlineStr">
        <x:is>
          <x:t xml:space="preserve">Balanced collectible profile across significance, visual potential, and impact. Scores: significance 8.8, artwork 8.0, narrative 6.5, uniqueness 6.4; weighted impact 78.6 → Rare.</x:t>
        </x:is>
      </x:c>
      <x:c r="R178" s="214" t="str">
        <x:f>IFERROR(INDEX('Final Card Catalog'!$J$4:$J$503,MATCH($C178,'Final Card Catalog'!$A$4:$A$503,0)),"Missing ID")</x:f>
        <x:v>Rare</x:v>
      </x:c>
      <x:c r="S178" s="214" t="str">
        <x:f>IF(IFERROR(INDEX('Final Card Catalog'!$S$4:$S$503,MATCH($C178,'Final Card Catalog'!$A$4:$A$503,0)),"Missing ID")="Locked - complete","Locked - complete",IF(COUNTIF('Final Card Catalog'!$A$4:$A$503,C178)&lt;&gt;1,"ID mismatch",IF(COUNT(H178:K178)&lt;COUNT($B$4:$B$7),"Needs scoring",IF(M178=R178,"Aligned","Approved tier / legacy differs"))))</x:f>
        <x:v>Aligned</x:v>
      </x:c>
    </x:row>
    <x:row r="179" s="202" customFormat="1" ht="25.5" customHeight="1">
      <x:c r="A179" s="261" t="n">
        <x:f>IF(L179="","",COUNTIF($L$14:$L$513,"&gt;"&amp;L179)+COUNTIF($L$14:L179,L179))</x:f>
        <x:v>168</x:v>
      </x:c>
      <x:c r="B179" s="231" t="str">
        <x:f>IFERROR(LEFT(IFERROR(INDEX('Final Card Catalog'!$D$4:$D$503,MATCH($C179,'Final Card Catalog'!$A$4:$A$503,0)),"Missing ID"),FIND(" — ",IFERROR(INDEX('Final Card Catalog'!$D$4:$D$503,MATCH($C179,'Final Card Catalog'!$A$4:$A$503,0)),"Missing ID"))-1),"Missing set")</x:f>
        <x:v>Early Church History</x:v>
      </x:c>
      <x:c r="C179" s="231" t="inlineStr">
        <x:is>
          <x:t xml:space="preserve">ECH-024</x:t>
        </x:is>
      </x:c>
      <x:c r="D179" s="231" t="str">
        <x:f>IFERROR(INDEX('Final Card Catalog'!$B$4:$B$503,MATCH($C179,'Final Card Catalog'!$A$4:$A$503,0)),"Missing ID")</x:f>
        <x:v>Edict of Milan</x:v>
      </x:c>
      <x:c r="E179" s="231" t="str">
        <x:f>IFERROR(INDEX('Final Card Catalog'!$E$4:$E$503,MATCH($C179,'Final Card Catalog'!$A$4:$A$503,0)),"Missing ID")</x:f>
        <x:v>Document / Event</x:v>
      </x:c>
      <x:c r="F179" s="261" t="n">
        <x:f>IFERROR(INDEX('Final Card Catalog'!$G$4:$G$503,MATCH($C179,'Final Card Catalog'!$A$4:$A$503,0)),"Missing ID")</x:f>
        <x:v>5</x:v>
      </x:c>
      <x:c r="G179" s="231" t="inlineStr">
        <x:is>
          <x:t xml:space="preserve">Legendary</x:t>
        </x:is>
      </x:c>
      <x:c r="H179" s="260" t="n">
        <x:v>8.800000000000001</x:v>
      </x:c>
      <x:c r="I179" s="260" t="n">
        <x:v>8.6</x:v>
      </x:c>
      <x:c r="J179" s="260" t="n">
        <x:v>5.4</x:v>
      </x:c>
      <x:c r="K179" s="260" t="n">
        <x:v>6.8</x:v>
      </x:c>
      <x:c r="L179" s="239" t="n">
        <x:f>IF(COUNT(H179:K179)&lt;COUNT($B$4:$B$7),"",ROUND(($B$11/$B$9)*(H179*$B$4+I179*$B$5+J179*$B$6+K179*$B$7),1))</x:f>
        <x:v>78.6</x:v>
      </x:c>
      <x:c r="M179" s="231" t="str">
        <x:f>IF(L179="","",IF(L179&gt;=$E$4,$D$4,IF(L179&gt;=$E$5,$D$5,IF(L179&gt;=$E$6,$D$6,IF(L179&gt;=$E$7,$D$7,$D$8)))))</x:f>
        <x:v>Rare</x:v>
      </x:c>
      <x:c r="N179" s="231" t="str">
        <x:f>IF(M179="","Pending scoring",G179&amp;" → "&amp;M179)</x:f>
        <x:v>Legendary → Rare</x:v>
      </x:c>
      <x:c r="O179" s="231" t="inlineStr">
        <x:is>
          <x:t xml:space="preserve">Low</x:t>
        </x:is>
      </x:c>
      <x:c r="P179" s="231" t="inlineStr">
        <x:is>
          <x:t xml:space="preserve">Historical text / manuscript</x:t>
        </x:is>
      </x:c>
      <x:c r="Q179" s="231" t="inlineStr">
        <x:is>
          <x:t xml:space="preserve">Balanced collectible profile across significance, visual potential, and impact. Scores: significance 8.8, artwork 8.6, narrative 5.4, uniqueness 6.8; weighted impact 78.6 → Rare.</x:t>
        </x:is>
      </x:c>
      <x:c r="R179" s="214" t="str">
        <x:f>IFERROR(INDEX('Final Card Catalog'!$J$4:$J$503,MATCH($C179,'Final Card Catalog'!$A$4:$A$503,0)),"Missing ID")</x:f>
        <x:v>Uncommon</x:v>
      </x:c>
      <x:c r="S179" s="214" t="str">
        <x:f>IF(IFERROR(INDEX('Final Card Catalog'!$S$4:$S$503,MATCH($C179,'Final Card Catalog'!$A$4:$A$503,0)),"Missing ID")="Locked - complete","Locked - complete",IF(COUNTIF('Final Card Catalog'!$A$4:$A$503,C179)&lt;&gt;1,"ID mismatch",IF(COUNT(H179:K179)&lt;COUNT($B$4:$B$7),"Needs scoring",IF(M179=R179,"Aligned","Approved tier / legacy differs"))))</x:f>
        <x:v>Approved tier / legacy differs</x:v>
      </x:c>
    </x:row>
    <x:row r="180" s="202" customFormat="1" ht="25.5" customHeight="1">
      <x:c r="A180" s="261" t="n">
        <x:f>IF(L180="","",COUNTIF($L$14:$L$513,"&gt;"&amp;L180)+COUNTIF($L$14:L180,L180))</x:f>
        <x:v>169</x:v>
      </x:c>
      <x:c r="B180" s="231" t="str">
        <x:f>IFERROR(LEFT(IFERROR(INDEX('Final Card Catalog'!$D$4:$D$503,MATCH($C180,'Final Card Catalog'!$A$4:$A$503,0)),"Missing ID"),FIND(" — ",IFERROR(INDEX('Final Card Catalog'!$D$4:$D$503,MATCH($C180,'Final Card Catalog'!$A$4:$A$503,0)),"Missing ID"))-1),"Missing set")</x:f>
        <x:v>Church History Events</x:v>
      </x:c>
      <x:c r="C180" s="231" t="inlineStr">
        <x:is>
          <x:t xml:space="preserve">CHE-009</x:t>
        </x:is>
      </x:c>
      <x:c r="D180" s="231" t="str">
        <x:f>IFERROR(INDEX('Final Card Catalog'!$B$4:$B$503,MATCH($C180,'Final Card Catalog'!$A$4:$A$503,0)),"Missing ID")</x:f>
        <x:v>Execution of William Tyndale</x:v>
      </x:c>
      <x:c r="E180" s="231" t="str">
        <x:f>IFERROR(INDEX('Final Card Catalog'!$E$4:$E$503,MATCH($C180,'Final Card Catalog'!$A$4:$A$503,0)),"Missing ID")</x:f>
        <x:v>Event</x:v>
      </x:c>
      <x:c r="F180" s="261" t="n">
        <x:f>IFERROR(INDEX('Final Card Catalog'!$G$4:$G$503,MATCH($C180,'Final Card Catalog'!$A$4:$A$503,0)),"Missing ID")</x:f>
        <x:v>4</x:v>
      </x:c>
      <x:c r="G180" s="231" t="inlineStr">
        <x:is>
          <x:t xml:space="preserve">Rare</x:t>
        </x:is>
      </x:c>
      <x:c r="H180" s="260" t="n">
        <x:v>7.5</x:v>
      </x:c>
      <x:c r="I180" s="260" t="n">
        <x:v>8.300000000000001</x:v>
      </x:c>
      <x:c r="J180" s="260" t="n">
        <x:v>7.7</x:v>
      </x:c>
      <x:c r="K180" s="260" t="n">
        <x:v>8.1</x:v>
      </x:c>
      <x:c r="L180" s="239" t="n">
        <x:f>IF(COUNT(H180:K180)&lt;COUNT($B$4:$B$7),"",ROUND(($B$11/$B$9)*(H180*$B$4+I180*$B$5+J180*$B$6+K180*$B$7),1))</x:f>
        <x:v>78.4</x:v>
      </x:c>
      <x:c r="M180" s="231" t="str">
        <x:f>IF(L180="","",IF(L180&gt;=$E$4,$D$4,IF(L180&gt;=$E$5,$D$5,IF(L180&gt;=$E$6,$D$6,IF(L180&gt;=$E$7,$D$7,$D$8)))))</x:f>
        <x:v>Rare</x:v>
      </x:c>
      <x:c r="N180" s="231" t="str">
        <x:f>IF(M180="","Pending scoring",G180&amp;" → "&amp;M180)</x:f>
        <x:v>Rare → Rare</x:v>
      </x:c>
      <x:c r="O180" s="231" t="inlineStr">
        <x:is>
          <x:t xml:space="preserve">Low</x:t>
        </x:is>
      </x:c>
      <x:c r="P180" s="231" t="inlineStr">
        <x:is>
          <x:t xml:space="preserve">Church history event</x:t>
        </x:is>
      </x:c>
      <x:c r="Q180" s="231" t="inlineStr">
        <x:is>
          <x:t xml:space="preserve">Balanced collectible profile across significance, visual potential, and impact. Scores: significance 7.5, artwork 8.3, narrative 7.7, uniqueness 8.1; weighted impact 78.4 → Rare.</x:t>
        </x:is>
      </x:c>
      <x:c r="R180" s="214" t="str">
        <x:f>IFERROR(INDEX('Final Card Catalog'!$J$4:$J$503,MATCH($C180,'Final Card Catalog'!$A$4:$A$503,0)),"Missing ID")</x:f>
        <x:v>Rare</x:v>
      </x:c>
      <x:c r="S180" s="214" t="str">
        <x:f>IF(IFERROR(INDEX('Final Card Catalog'!$S$4:$S$503,MATCH($C180,'Final Card Catalog'!$A$4:$A$503,0)),"Missing ID")="Locked - complete","Locked - complete",IF(COUNTIF('Final Card Catalog'!$A$4:$A$503,C180)&lt;&gt;1,"ID mismatch",IF(COUNT(H180:K180)&lt;COUNT($B$4:$B$7),"Needs scoring",IF(M180=R180,"Aligned","Approved tier / legacy differs"))))</x:f>
        <x:v>Aligned</x:v>
      </x:c>
    </x:row>
    <x:row r="181" s="202" customFormat="1" ht="25.5" customHeight="1">
      <x:c r="A181" s="261" t="n">
        <x:f>IF(L181="","",COUNTIF($L$14:$L$513,"&gt;"&amp;L181)+COUNTIF($L$14:L181,L181))</x:f>
        <x:v>170</x:v>
      </x:c>
      <x:c r="B181" s="231" t="str">
        <x:f>IFERROR(LEFT(IFERROR(INDEX('Final Card Catalog'!$D$4:$D$503,MATCH($C181,'Final Card Catalog'!$A$4:$A$503,0)),"Missing ID"),FIND(" — ",IFERROR(INDEX('Final Card Catalog'!$D$4:$D$503,MATCH($C181,'Final Card Catalog'!$A$4:$A$503,0)),"Missing ID"))-1),"Missing set")</x:f>
        <x:v>Traditions &amp; Practices</x:v>
      </x:c>
      <x:c r="C181" s="231" t="inlineStr">
        <x:is>
          <x:t xml:space="preserve">TP-007</x:t>
        </x:is>
      </x:c>
      <x:c r="D181" s="231" t="str">
        <x:f>IFERROR(INDEX('Final Card Catalog'!$B$4:$B$503,MATCH($C181,'Final Card Catalog'!$A$4:$A$503,0)),"Missing ID")</x:f>
        <x:v>Stations of the Cross</x:v>
      </x:c>
      <x:c r="E181" s="231" t="str">
        <x:f>IFERROR(INDEX('Final Card Catalog'!$E$4:$E$503,MATCH($C181,'Final Card Catalog'!$A$4:$A$503,0)),"Missing ID")</x:f>
        <x:v>Passion Devotion</x:v>
      </x:c>
      <x:c r="F181" s="261" t="n">
        <x:f>IFERROR(INDEX('Final Card Catalog'!$G$4:$G$503,MATCH($C181,'Final Card Catalog'!$A$4:$A$503,0)),"Missing ID")</x:f>
        <x:v>4</x:v>
      </x:c>
      <x:c r="G181" s="231" t="inlineStr">
        <x:is>
          <x:t xml:space="preserve">Rare</x:t>
        </x:is>
      </x:c>
      <x:c r="H181" s="260" t="n">
        <x:v>8.199999999999999</x:v>
      </x:c>
      <x:c r="I181" s="260" t="n">
        <x:v>8.4</x:v>
      </x:c>
      <x:c r="J181" s="260" t="n">
        <x:v>6.8</x:v>
      </x:c>
      <x:c r="K181" s="260" t="n">
        <x:v>6.8</x:v>
      </x:c>
      <x:c r="L181" s="239" t="n">
        <x:f>IF(COUNT(H181:K181)&lt;COUNT($B$4:$B$7),"",ROUND(($B$11/$B$9)*(H181*$B$4+I181*$B$5+J181*$B$6+K181*$B$7),1))</x:f>
        <x:v>78.4</x:v>
      </x:c>
      <x:c r="M181" s="231" t="str">
        <x:f>IF(L181="","",IF(L181&gt;=$E$4,$D$4,IF(L181&gt;=$E$5,$D$5,IF(L181&gt;=$E$6,$D$6,IF(L181&gt;=$E$7,$D$7,$D$8)))))</x:f>
        <x:v>Rare</x:v>
      </x:c>
      <x:c r="N181" s="231" t="str">
        <x:f>IF(M181="","Pending scoring",G181&amp;" → "&amp;M181)</x:f>
        <x:v>Rare → Rare</x:v>
      </x:c>
      <x:c r="O181" s="231" t="inlineStr">
        <x:is>
          <x:t xml:space="preserve">Medium</x:t>
        </x:is>
      </x:c>
      <x:c r="P181" s="231" t="inlineStr">
        <x:is>
          <x:t xml:space="preserve">Distinctive tradition / practice</x:t>
        </x:is>
      </x:c>
      <x:c r="Q181" s="231" t="inlineStr">
        <x:is>
          <x:t xml:space="preserve">Balanced collectible profile across significance, visual potential, and impact. Scores: significance 8.2, artwork 8.4, narrative 6.8, uniqueness 6.8; weighted impact 78.4 → Rare.</x:t>
        </x:is>
      </x:c>
      <x:c r="R181" s="214" t="str">
        <x:f>IFERROR(INDEX('Final Card Catalog'!$J$4:$J$503,MATCH($C181,'Final Card Catalog'!$A$4:$A$503,0)),"Missing ID")</x:f>
        <x:v>Rare</x:v>
      </x:c>
      <x:c r="S181" s="214" t="str">
        <x:f>IF(IFERROR(INDEX('Final Card Catalog'!$S$4:$S$503,MATCH($C181,'Final Card Catalog'!$A$4:$A$503,0)),"Missing ID")="Locked - complete","Locked - complete",IF(COUNTIF('Final Card Catalog'!$A$4:$A$503,C181)&lt;&gt;1,"ID mismatch",IF(COUNT(H181:K181)&lt;COUNT($B$4:$B$7),"Needs scoring",IF(M181=R181,"Aligned","Approved tier / legacy differs"))))</x:f>
        <x:v>Aligned</x:v>
      </x:c>
    </x:row>
    <x:row r="182" s="202" customFormat="1" ht="25.5" customHeight="1">
      <x:c r="A182" s="261" t="n">
        <x:f>IF(L182="","",COUNTIF($L$14:$L$513,"&gt;"&amp;L182)+COUNTIF($L$14:L182,L182))</x:f>
        <x:v>171</x:v>
      </x:c>
      <x:c r="B182" s="231" t="str">
        <x:f>IFERROR(LEFT(IFERROR(INDEX('Final Card Catalog'!$D$4:$D$503,MATCH($C182,'Final Card Catalog'!$A$4:$A$503,0)),"Missing ID"),FIND(" — ",IFERROR(INDEX('Final Card Catalog'!$D$4:$D$503,MATCH($C182,'Final Card Catalog'!$A$4:$A$503,0)),"Missing ID"))-1),"Missing set")</x:f>
        <x:v>Biblical Events</x:v>
      </x:c>
      <x:c r="C182" s="231" t="inlineStr">
        <x:is>
          <x:t xml:space="preserve">BE-088</x:t>
        </x:is>
      </x:c>
      <x:c r="D182" s="231" t="str">
        <x:f>IFERROR(INDEX('Final Card Catalog'!$B$4:$B$503,MATCH($C182,'Final Card Catalog'!$A$4:$A$503,0)),"Missing ID")</x:f>
        <x:v>Healing of Blind Bartimaeus</x:v>
      </x:c>
      <x:c r="E182" s="231" t="str">
        <x:f>IFERROR(INDEX('Final Card Catalog'!$E$4:$E$503,MATCH($C182,'Final Card Catalog'!$A$4:$A$503,0)),"Missing ID")</x:f>
        <x:v>Event</x:v>
      </x:c>
      <x:c r="F182" s="261" t="n">
        <x:f>IFERROR(INDEX('Final Card Catalog'!$G$4:$G$503,MATCH($C182,'Final Card Catalog'!$A$4:$A$503,0)),"Missing ID")</x:f>
        <x:v>3</x:v>
      </x:c>
      <x:c r="G182" s="231" t="inlineStr">
        <x:is>
          <x:t xml:space="preserve">Rare</x:t>
        </x:is>
      </x:c>
      <x:c r="H182" s="260" t="n">
        <x:v>7.6</x:v>
      </x:c>
      <x:c r="I182" s="260" t="n">
        <x:v>8.300000000000001</x:v>
      </x:c>
      <x:c r="J182" s="260" t="n">
        <x:v>7.4</x:v>
      </x:c>
      <x:c r="K182" s="260" t="n">
        <x:v>7.9</x:v>
      </x:c>
      <x:c r="L182" s="239" t="n">
        <x:f>IF(COUNT(H182:K182)&lt;COUNT($B$4:$B$7),"",ROUND(($B$11/$B$9)*(H182*$B$4+I182*$B$5+J182*$B$6+K182*$B$7),1))</x:f>
        <x:v>78</x:v>
      </x:c>
      <x:c r="M182" s="231" t="str">
        <x:f>IF(L182="","",IF(L182&gt;=$E$4,$D$4,IF(L182&gt;=$E$5,$D$5,IF(L182&gt;=$E$6,$D$6,IF(L182&gt;=$E$7,$D$7,$D$8)))))</x:f>
        <x:v>Rare</x:v>
      </x:c>
      <x:c r="N182" s="231" t="str">
        <x:f>IF(M182="","Pending scoring",G182&amp;" → "&amp;M182)</x:f>
        <x:v>Rare → Rare</x:v>
      </x:c>
      <x:c r="O182" s="231" t="inlineStr">
        <x:is>
          <x:t xml:space="preserve">Medium</x:t>
        </x:is>
      </x:c>
      <x:c r="P182" s="231" t="inlineStr">
        <x:is>
          <x:t xml:space="preserve">Biblical narrative scene</x:t>
        </x:is>
      </x:c>
      <x:c r="Q182" s="231" t="inlineStr">
        <x:is>
          <x:t xml:space="preserve">Balanced collectible profile across significance, visual potential, and impact. Scores: significance 7.6, artwork 8.3, narrative 7.4, uniqueness 7.9; weighted impact 78.0 → Rare.</x:t>
        </x:is>
      </x:c>
      <x:c r="R182" s="214" t="str">
        <x:f>IFERROR(INDEX('Final Card Catalog'!$J$4:$J$503,MATCH($C182,'Final Card Catalog'!$A$4:$A$503,0)),"Missing ID")</x:f>
        <x:v>Rare</x:v>
      </x:c>
      <x:c r="S182" s="214" t="str">
        <x:f>IF(IFERROR(INDEX('Final Card Catalog'!$S$4:$S$503,MATCH($C182,'Final Card Catalog'!$A$4:$A$503,0)),"Missing ID")="Locked - complete","Locked - complete",IF(COUNTIF('Final Card Catalog'!$A$4:$A$503,C182)&lt;&gt;1,"ID mismatch",IF(COUNT(H182:K182)&lt;COUNT($B$4:$B$7),"Needs scoring",IF(M182=R182,"Aligned","Approved tier / legacy differs"))))</x:f>
        <x:v>Aligned</x:v>
      </x:c>
    </x:row>
    <x:row r="183" s="202" customFormat="1" ht="25.5" customHeight="1">
      <x:c r="A183" s="261" t="n">
        <x:f>IF(L183="","",COUNTIF($L$14:$L$513,"&gt;"&amp;L183)+COUNTIF($L$14:L183,L183))</x:f>
        <x:v>172</x:v>
      </x:c>
      <x:c r="B183" s="231" t="str">
        <x:f>IFERROR(LEFT(IFERROR(INDEX('Final Card Catalog'!$D$4:$D$503,MATCH($C183,'Final Card Catalog'!$A$4:$A$503,0)),"Missing ID"),FIND(" — ",IFERROR(INDEX('Final Card Catalog'!$D$4:$D$503,MATCH($C183,'Final Card Catalog'!$A$4:$A$503,0)),"Missing ID"))-1),"Missing set")</x:f>
        <x:v>Theologians</x:v>
      </x:c>
      <x:c r="C183" s="231" t="inlineStr">
        <x:is>
          <x:t xml:space="preserve">TH-018</x:t>
        </x:is>
      </x:c>
      <x:c r="D183" s="231" t="str">
        <x:f>IFERROR(INDEX('Final Card Catalog'!$B$4:$B$503,MATCH($C183,'Final Card Catalog'!$A$4:$A$503,0)),"Missing ID")</x:f>
        <x:v>John Calvin</x:v>
      </x:c>
      <x:c r="E183" s="231" t="str">
        <x:f>IFERROR(INDEX('Final Card Catalog'!$E$4:$E$503,MATCH($C183,'Final Card Catalog'!$A$4:$A$503,0)),"Missing ID")</x:f>
        <x:v>Reformation Theologian</x:v>
      </x:c>
      <x:c r="F183" s="261" t="n">
        <x:f>IFERROR(INDEX('Final Card Catalog'!$G$4:$G$503,MATCH($C183,'Final Card Catalog'!$A$4:$A$503,0)),"Missing ID")</x:f>
        <x:v>5</x:v>
      </x:c>
      <x:c r="G183" s="231" t="inlineStr">
        <x:is>
          <x:t xml:space="preserve">Extraordinary</x:t>
        </x:is>
      </x:c>
      <x:c r="H183" s="260" t="n">
        <x:v>8.699999999999999</x:v>
      </x:c>
      <x:c r="I183" s="260" t="n">
        <x:v>8</x:v>
      </x:c>
      <x:c r="J183" s="260" t="n">
        <x:v>6.5</x:v>
      </x:c>
      <x:c r="K183" s="260" t="n">
        <x:v>6.2</x:v>
      </x:c>
      <x:c r="L183" s="239" t="n">
        <x:f>IF(COUNT(H183:K183)&lt;COUNT($B$4:$B$7),"",ROUND(($B$11/$B$9)*(H183*$B$4+I183*$B$5+J183*$B$6+K183*$B$7),1))</x:f>
        <x:v>78</x:v>
      </x:c>
      <x:c r="M183" s="231" t="str">
        <x:f>IF(L183="","",IF(L183&gt;=$E$4,$D$4,IF(L183&gt;=$E$5,$D$5,IF(L183&gt;=$E$6,$D$6,IF(L183&gt;=$E$7,$D$7,$D$8)))))</x:f>
        <x:v>Rare</x:v>
      </x:c>
      <x:c r="N183" s="231" t="str">
        <x:f>IF(M183="","Pending scoring",G183&amp;" → "&amp;M183)</x:f>
        <x:v>Extraordinary → Rare</x:v>
      </x:c>
      <x:c r="O183" s="231" t="inlineStr">
        <x:is>
          <x:t xml:space="preserve">Medium</x:t>
        </x:is>
      </x:c>
      <x:c r="P183" s="231" t="inlineStr">
        <x:is>
          <x:t xml:space="preserve">Theologian portrait / group</x:t>
        </x:is>
      </x:c>
      <x:c r="Q183" s="231" t="inlineStr">
        <x:is>
          <x:t xml:space="preserve">Balanced collectible profile across significance, visual potential, and impact. Scores: significance 8.7, artwork 8.0, narrative 6.5, uniqueness 6.2; weighted impact 78.0 → Rare.</x:t>
        </x:is>
      </x:c>
      <x:c r="R183" s="214" t="str">
        <x:f>IFERROR(INDEX('Final Card Catalog'!$J$4:$J$503,MATCH($C183,'Final Card Catalog'!$A$4:$A$503,0)),"Missing ID")</x:f>
        <x:v>Rare</x:v>
      </x:c>
      <x:c r="S183" s="214" t="str">
        <x:f>IF(IFERROR(INDEX('Final Card Catalog'!$S$4:$S$503,MATCH($C183,'Final Card Catalog'!$A$4:$A$503,0)),"Missing ID")="Locked - complete","Locked - complete",IF(COUNTIF('Final Card Catalog'!$A$4:$A$503,C183)&lt;&gt;1,"ID mismatch",IF(COUNT(H183:K183)&lt;COUNT($B$4:$B$7),"Needs scoring",IF(M183=R183,"Aligned","Approved tier / legacy differs"))))</x:f>
        <x:v>Aligned</x:v>
      </x:c>
    </x:row>
    <x:row r="184" s="202" customFormat="1" ht="25.5" customHeight="1">
      <x:c r="A184" s="261" t="n">
        <x:f>IF(L184="","",COUNTIF($L$14:$L$513,"&gt;"&amp;L184)+COUNTIF($L$14:L184,L184))</x:f>
        <x:v>173</x:v>
      </x:c>
      <x:c r="B184" s="231" t="str">
        <x:f>IFERROR(LEFT(IFERROR(INDEX('Final Card Catalog'!$D$4:$D$503,MATCH($C184,'Final Card Catalog'!$A$4:$A$503,0)),"Missing ID"),FIND(" — ",IFERROR(INDEX('Final Card Catalog'!$D$4:$D$503,MATCH($C184,'Final Card Catalog'!$A$4:$A$503,0)),"Missing ID"))-1),"Missing set")</x:f>
        <x:v>Biblical Places</x:v>
      </x:c>
      <x:c r="C184" s="231" t="inlineStr">
        <x:is>
          <x:t xml:space="preserve">BPL-001</x:t>
        </x:is>
      </x:c>
      <x:c r="D184" s="231" t="str">
        <x:f>IFERROR(INDEX('Final Card Catalog'!$B$4:$B$503,MATCH($C184,'Final Card Catalog'!$A$4:$A$503,0)),"Missing ID")</x:f>
        <x:v>The Garden of Eden</x:v>
      </x:c>
      <x:c r="E184" s="231" t="str">
        <x:f>IFERROR(INDEX('Final Card Catalog'!$E$4:$E$503,MATCH($C184,'Final Card Catalog'!$A$4:$A$503,0)),"Missing ID")</x:f>
        <x:v>Place</x:v>
      </x:c>
      <x:c r="F184" s="261" t="n">
        <x:f>IFERROR(INDEX('Final Card Catalog'!$G$4:$G$503,MATCH($C184,'Final Card Catalog'!$A$4:$A$503,0)),"Missing ID")</x:f>
        <x:v>5</x:v>
      </x:c>
      <x:c r="G184" s="231" t="inlineStr">
        <x:is>
          <x:t xml:space="preserve">Legendary</x:t>
        </x:is>
      </x:c>
      <x:c r="H184" s="260" t="n">
        <x:v>9</x:v>
      </x:c>
      <x:c r="I184" s="260" t="n">
        <x:v>9.300000000000001</x:v>
      </x:c>
      <x:c r="J184" s="260" t="n">
        <x:v>4.2</x:v>
      </x:c>
      <x:c r="K184" s="260" t="n">
        <x:v>5.7</x:v>
      </x:c>
      <x:c r="L184" s="239" t="n">
        <x:f>IF(COUNT(H184:K184)&lt;COUNT($B$4:$B$7),"",ROUND(($B$11/$B$9)*(H184*$B$4+I184*$B$5+J184*$B$6+K184*$B$7),1))</x:f>
        <x:v>78</x:v>
      </x:c>
      <x:c r="M184" s="231" t="str">
        <x:f>IF(L184="","",IF(L184&gt;=$E$4,$D$4,IF(L184&gt;=$E$5,$D$5,IF(L184&gt;=$E$6,$D$6,IF(L184&gt;=$E$7,$D$7,$D$8)))))</x:f>
        <x:v>Rare</x:v>
      </x:c>
      <x:c r="N184" s="231" t="str">
        <x:f>IF(M184="","Pending scoring",G184&amp;" → "&amp;M184)</x:f>
        <x:v>Legendary → Rare</x:v>
      </x:c>
      <x:c r="O184" s="231" t="inlineStr">
        <x:is>
          <x:t xml:space="preserve">Medium</x:t>
        </x:is>
      </x:c>
      <x:c r="P184" s="231" t="inlineStr">
        <x:is>
          <x:t xml:space="preserve">Biblical landscape / architecture</x:t>
        </x:is>
      </x:c>
      <x:c r="Q184" s="231" t="inlineStr">
        <x:is>
          <x:t xml:space="preserve">Flagship subject: exceptional recognition and artwork potential. Scores: significance 9.0, artwork 9.3, narrative 4.2, uniqueness 5.7; weighted impact 78.0 → Rare.</x:t>
        </x:is>
      </x:c>
      <x:c r="R184" s="214" t="str">
        <x:f>IFERROR(INDEX('Final Card Catalog'!$J$4:$J$503,MATCH($C184,'Final Card Catalog'!$A$4:$A$503,0)),"Missing ID")</x:f>
        <x:v>Rare</x:v>
      </x:c>
      <x:c r="S184" s="214" t="str">
        <x:f>IF(IFERROR(INDEX('Final Card Catalog'!$S$4:$S$503,MATCH($C184,'Final Card Catalog'!$A$4:$A$503,0)),"Missing ID")="Locked - complete","Locked - complete",IF(COUNTIF('Final Card Catalog'!$A$4:$A$503,C184)&lt;&gt;1,"ID mismatch",IF(COUNT(H184:K184)&lt;COUNT($B$4:$B$7),"Needs scoring",IF(M184=R184,"Aligned","Approved tier / legacy differs"))))</x:f>
        <x:v>Aligned</x:v>
      </x:c>
    </x:row>
    <x:row r="185" s="202" customFormat="1" ht="25.5" customHeight="1">
      <x:c r="A185" s="261" t="n">
        <x:f>IF(L185="","",COUNTIF($L$14:$L$513,"&gt;"&amp;L185)+COUNTIF($L$14:L185,L185))</x:f>
        <x:v>174</x:v>
      </x:c>
      <x:c r="B185" s="231" t="str">
        <x:f>IFERROR(LEFT(IFERROR(INDEX('Final Card Catalog'!$D$4:$D$503,MATCH($C185,'Final Card Catalog'!$A$4:$A$503,0)),"Missing ID"),FIND(" — ",IFERROR(INDEX('Final Card Catalog'!$D$4:$D$503,MATCH($C185,'Final Card Catalog'!$A$4:$A$503,0)),"Missing ID"))-1),"Missing set")</x:f>
        <x:v>Early Church History</x:v>
      </x:c>
      <x:c r="C185" s="231" t="inlineStr">
        <x:is>
          <x:t xml:space="preserve">ECH-032</x:t>
        </x:is>
      </x:c>
      <x:c r="D185" s="231" t="str">
        <x:f>IFERROR(INDEX('Final Card Catalog'!$B$4:$B$503,MATCH($C185,'Final Card Catalog'!$A$4:$A$503,0)),"Missing ID")</x:f>
        <x:v>Antony's Withdrawal to the Desert</x:v>
      </x:c>
      <x:c r="E185" s="231" t="str">
        <x:f>IFERROR(INDEX('Final Card Catalog'!$E$4:$E$503,MATCH($C185,'Final Card Catalog'!$A$4:$A$503,0)),"Missing ID")</x:f>
        <x:v>Event</x:v>
      </x:c>
      <x:c r="F185" s="261" t="n">
        <x:f>IFERROR(INDEX('Final Card Catalog'!$G$4:$G$503,MATCH($C185,'Final Card Catalog'!$A$4:$A$503,0)),"Missing ID")</x:f>
        <x:v>4</x:v>
      </x:c>
      <x:c r="G185" s="231" t="inlineStr">
        <x:is>
          <x:t xml:space="preserve">Rare</x:t>
        </x:is>
      </x:c>
      <x:c r="H185" s="260" t="n">
        <x:v>7.4</x:v>
      </x:c>
      <x:c r="I185" s="260" t="n">
        <x:v>8.4</x:v>
      </x:c>
      <x:c r="J185" s="260" t="n">
        <x:v>7.4</x:v>
      </x:c>
      <x:c r="K185" s="260" t="n">
        <x:v>8.300000000000001</x:v>
      </x:c>
      <x:c r="L185" s="239" t="n">
        <x:f>IF(COUNT(H185:K185)&lt;COUNT($B$4:$B$7),"",ROUND(($B$11/$B$9)*(H185*$B$4+I185*$B$5+J185*$B$6+K185*$B$7),1))</x:f>
        <x:v>77.9</x:v>
      </x:c>
      <x:c r="M185" s="231" t="str">
        <x:f>IF(L185="","",IF(L185&gt;=$E$4,$D$4,IF(L185&gt;=$E$5,$D$5,IF(L185&gt;=$E$6,$D$6,IF(L185&gt;=$E$7,$D$7,$D$8)))))</x:f>
        <x:v>Rare</x:v>
      </x:c>
      <x:c r="N185" s="231" t="str">
        <x:f>IF(M185="","Pending scoring",G185&amp;" → "&amp;M185)</x:f>
        <x:v>Rare → Rare</x:v>
      </x:c>
      <x:c r="O185" s="231" t="inlineStr">
        <x:is>
          <x:t xml:space="preserve">Low</x:t>
        </x:is>
      </x:c>
      <x:c r="P185" s="231" t="inlineStr">
        <x:is>
          <x:t xml:space="preserve">Early Church historical scene</x:t>
        </x:is>
      </x:c>
      <x:c r="Q185" s="231" t="inlineStr">
        <x:is>
          <x:t xml:space="preserve">Balanced collectible profile across significance, visual potential, and impact. Scores: significance 7.4, artwork 8.4, narrative 7.4, uniqueness 8.3; weighted impact 77.9 → Rare.</x:t>
        </x:is>
      </x:c>
      <x:c r="R185" s="214" t="str">
        <x:f>IFERROR(INDEX('Final Card Catalog'!$J$4:$J$503,MATCH($C185,'Final Card Catalog'!$A$4:$A$503,0)),"Missing ID")</x:f>
        <x:v>Rare</x:v>
      </x:c>
      <x:c r="S185" s="214" t="str">
        <x:f>IF(IFERROR(INDEX('Final Card Catalog'!$S$4:$S$503,MATCH($C185,'Final Card Catalog'!$A$4:$A$503,0)),"Missing ID")="Locked - complete","Locked - complete",IF(COUNTIF('Final Card Catalog'!$A$4:$A$503,C185)&lt;&gt;1,"ID mismatch",IF(COUNT(H185:K185)&lt;COUNT($B$4:$B$7),"Needs scoring",IF(M185=R185,"Aligned","Approved tier / legacy differs"))))</x:f>
        <x:v>Aligned</x:v>
      </x:c>
    </x:row>
    <x:row r="186" s="202" customFormat="1" ht="25.5" customHeight="1">
      <x:c r="A186" s="261" t="n">
        <x:f>IF(L186="","",COUNTIF($L$14:$L$513,"&gt;"&amp;L186)+COUNTIF($L$14:L186,L186))</x:f>
        <x:v>175</x:v>
      </x:c>
      <x:c r="B186" s="231" t="str">
        <x:f>IFERROR(LEFT(IFERROR(INDEX('Final Card Catalog'!$D$4:$D$503,MATCH($C186,'Final Card Catalog'!$A$4:$A$503,0)),"Missing ID"),FIND(" — ",IFERROR(INDEX('Final Card Catalog'!$D$4:$D$503,MATCH($C186,'Final Card Catalog'!$A$4:$A$503,0)),"Missing ID"))-1),"Missing set")</x:f>
        <x:v>Early Church History</x:v>
      </x:c>
      <x:c r="C186" s="231" t="inlineStr">
        <x:is>
          <x:t xml:space="preserve">ECH-005</x:t>
        </x:is>
      </x:c>
      <x:c r="D186" s="231" t="str">
        <x:f>IFERROR(INDEX('Final Card Catalog'!$B$4:$B$503,MATCH($C186,'Final Card Catalog'!$A$4:$A$503,0)),"Missing ID")</x:f>
        <x:v>Martyrdom of Ignatius</x:v>
      </x:c>
      <x:c r="E186" s="231" t="str">
        <x:f>IFERROR(INDEX('Final Card Catalog'!$E$4:$E$503,MATCH($C186,'Final Card Catalog'!$A$4:$A$503,0)),"Missing ID")</x:f>
        <x:v>Event</x:v>
      </x:c>
      <x:c r="F186" s="261" t="n">
        <x:f>IFERROR(INDEX('Final Card Catalog'!$G$4:$G$503,MATCH($C186,'Final Card Catalog'!$A$4:$A$503,0)),"Missing ID")</x:f>
        <x:v>4</x:v>
      </x:c>
      <x:c r="G186" s="231" t="inlineStr">
        <x:is>
          <x:t xml:space="preserve">Rare</x:t>
        </x:is>
      </x:c>
      <x:c r="H186" s="260" t="n">
        <x:v>7.3</x:v>
      </x:c>
      <x:c r="I186" s="260" t="n">
        <x:v>8.300000000000001</x:v>
      </x:c>
      <x:c r="J186" s="260" t="n">
        <x:v>7.9</x:v>
      </x:c>
      <x:c r="K186" s="260" t="n">
        <x:v>7.9</x:v>
      </x:c>
      <x:c r="L186" s="239" t="n">
        <x:f>IF(COUNT(H186:K186)&lt;COUNT($B$4:$B$7),"",ROUND(($B$11/$B$9)*(H186*$B$4+I186*$B$5+J186*$B$6+K186*$B$7),1))</x:f>
        <x:v>77.8</x:v>
      </x:c>
      <x:c r="M186" s="231" t="str">
        <x:f>IF(L186="","",IF(L186&gt;=$E$4,$D$4,IF(L186&gt;=$E$5,$D$5,IF(L186&gt;=$E$6,$D$6,IF(L186&gt;=$E$7,$D$7,$D$8)))))</x:f>
        <x:v>Rare</x:v>
      </x:c>
      <x:c r="N186" s="231" t="str">
        <x:f>IF(M186="","Pending scoring",G186&amp;" → "&amp;M186)</x:f>
        <x:v>Rare → Rare</x:v>
      </x:c>
      <x:c r="O186" s="231" t="inlineStr">
        <x:is>
          <x:t xml:space="preserve">Low</x:t>
        </x:is>
      </x:c>
      <x:c r="P186" s="231" t="inlineStr">
        <x:is>
          <x:t xml:space="preserve">Early Church historical scene</x:t>
        </x:is>
      </x:c>
      <x:c r="Q186" s="231" t="inlineStr">
        <x:is>
          <x:t xml:space="preserve">Balanced collectible profile across significance, visual potential, and impact. Scores: significance 7.3, artwork 8.3, narrative 7.9, uniqueness 7.9; weighted impact 77.8 → Rare.</x:t>
        </x:is>
      </x:c>
      <x:c r="R186" s="214" t="str">
        <x:f>IFERROR(INDEX('Final Card Catalog'!$J$4:$J$503,MATCH($C186,'Final Card Catalog'!$A$4:$A$503,0)),"Missing ID")</x:f>
        <x:v>Rare</x:v>
      </x:c>
      <x:c r="S186" s="214" t="str">
        <x:f>IF(IFERROR(INDEX('Final Card Catalog'!$S$4:$S$503,MATCH($C186,'Final Card Catalog'!$A$4:$A$503,0)),"Missing ID")="Locked - complete","Locked - complete",IF(COUNTIF('Final Card Catalog'!$A$4:$A$503,C186)&lt;&gt;1,"ID mismatch",IF(COUNT(H186:K186)&lt;COUNT($B$4:$B$7),"Needs scoring",IF(M186=R186,"Aligned","Approved tier / legacy differs"))))</x:f>
        <x:v>Aligned</x:v>
      </x:c>
    </x:row>
    <x:row r="187" s="202" customFormat="1" ht="25.5" customHeight="1">
      <x:c r="A187" s="261" t="n">
        <x:f>IF(L187="","",COUNTIF($L$14:$L$513,"&gt;"&amp;L187)+COUNTIF($L$14:L187,L187))</x:f>
        <x:v>176</x:v>
      </x:c>
      <x:c r="B187" s="231" t="str">
        <x:f>IFERROR(LEFT(IFERROR(INDEX('Final Card Catalog'!$D$4:$D$503,MATCH($C187,'Final Card Catalog'!$A$4:$A$503,0)),"Missing ID"),FIND(" — ",IFERROR(INDEX('Final Card Catalog'!$D$4:$D$503,MATCH($C187,'Final Card Catalog'!$A$4:$A$503,0)),"Missing ID"))-1),"Missing set")</x:f>
        <x:v>Parables, Dreams &amp; Visions</x:v>
      </x:c>
      <x:c r="C187" s="231" t="inlineStr">
        <x:is>
          <x:t xml:space="preserve">PDV-012</x:t>
        </x:is>
      </x:c>
      <x:c r="D187" s="231" t="str">
        <x:f>IFERROR(INDEX('Final Card Catalog'!$B$4:$B$503,MATCH($C187,'Final Card Catalog'!$A$4:$A$503,0)),"Missing ID")</x:f>
        <x:v>Parable of the Laborers in the Vineyard</x:v>
      </x:c>
      <x:c r="E187" s="231" t="str">
        <x:f>IFERROR(INDEX('Final Card Catalog'!$E$4:$E$503,MATCH($C187,'Final Card Catalog'!$A$4:$A$503,0)),"Missing ID")</x:f>
        <x:v>Parable</x:v>
      </x:c>
      <x:c r="F187" s="261" t="n">
        <x:f>IFERROR(INDEX('Final Card Catalog'!$G$4:$G$503,MATCH($C187,'Final Card Catalog'!$A$4:$A$503,0)),"Missing ID")</x:f>
        <x:v>4</x:v>
      </x:c>
      <x:c r="G187" s="231" t="inlineStr">
        <x:is>
          <x:t xml:space="preserve">Rare</x:t>
        </x:is>
      </x:c>
      <x:c r="H187" s="260" t="n">
        <x:v>6.6</x:v>
      </x:c>
      <x:c r="I187" s="260" t="n">
        <x:v>9.4</x:v>
      </x:c>
      <x:c r="J187" s="260" t="n">
        <x:v>7.3</x:v>
      </x:c>
      <x:c r="K187" s="260" t="n">
        <x:v>8.5</x:v>
      </x:c>
      <x:c r="L187" s="239" t="n">
        <x:f>IF(COUNT(H187:K187)&lt;COUNT($B$4:$B$7),"",ROUND(($B$11/$B$9)*(H187*$B$4+I187*$B$5+J187*$B$6+K187*$B$7),1))</x:f>
        <x:v>77.7</x:v>
      </x:c>
      <x:c r="M187" s="231" t="str">
        <x:f>IF(L187="","",IF(L187&gt;=$E$4,$D$4,IF(L187&gt;=$E$5,$D$5,IF(L187&gt;=$E$6,$D$6,IF(L187&gt;=$E$7,$D$7,$D$8)))))</x:f>
        <x:v>Rare</x:v>
      </x:c>
      <x:c r="N187" s="231" t="str">
        <x:f>IF(M187="","Pending scoring",G187&amp;" → "&amp;M187)</x:f>
        <x:v>Rare → Rare</x:v>
      </x:c>
      <x:c r="O187" s="231" t="inlineStr">
        <x:is>
          <x:t xml:space="preserve">Low</x:t>
        </x:is>
      </x:c>
      <x:c r="P187" s="231" t="inlineStr">
        <x:is>
          <x:t xml:space="preserve">Parable scene</x:t>
        </x:is>
      </x:c>
      <x:c r="Q187" s="231" t="inlineStr">
        <x:is>
          <x:t xml:space="preserve">Artwork-led: the visual concept is substantially stronger than the subject's global recognition. Scores: significance 6.6, artwork 9.4, narrative 7.3, uniqueness 8.5; weighted impact 77.7 → Rare.</x:t>
        </x:is>
      </x:c>
      <x:c r="R187" s="214" t="str">
        <x:f>IFERROR(INDEX('Final Card Catalog'!$J$4:$J$503,MATCH($C187,'Final Card Catalog'!$A$4:$A$503,0)),"Missing ID")</x:f>
        <x:v>Uncommon</x:v>
      </x:c>
      <x:c r="S187" s="214" t="str">
        <x:f>IF(IFERROR(INDEX('Final Card Catalog'!$S$4:$S$503,MATCH($C187,'Final Card Catalog'!$A$4:$A$503,0)),"Missing ID")="Locked - complete","Locked - complete",IF(COUNTIF('Final Card Catalog'!$A$4:$A$503,C187)&lt;&gt;1,"ID mismatch",IF(COUNT(H187:K187)&lt;COUNT($B$4:$B$7),"Needs scoring",IF(M187=R187,"Aligned","Approved tier / legacy differs"))))</x:f>
        <x:v>Approved tier / legacy differs</x:v>
      </x:c>
    </x:row>
    <x:row r="188" s="202" customFormat="1" ht="25.5" customHeight="1">
      <x:c r="A188" s="261" t="n">
        <x:f>IF(L188="","",COUNTIF($L$14:$L$513,"&gt;"&amp;L188)+COUNTIF($L$14:L188,L188))</x:f>
        <x:v>177</x:v>
      </x:c>
      <x:c r="B188" s="231" t="str">
        <x:f>IFERROR(LEFT(IFERROR(INDEX('Final Card Catalog'!$D$4:$D$503,MATCH($C188,'Final Card Catalog'!$A$4:$A$503,0)),"Missing ID"),FIND(" — ",IFERROR(INDEX('Final Card Catalog'!$D$4:$D$503,MATCH($C188,'Final Card Catalog'!$A$4:$A$503,0)),"Missing ID"))-1),"Missing set")</x:f>
        <x:v>Parables, Dreams &amp; Visions</x:v>
      </x:c>
      <x:c r="C188" s="231" t="inlineStr">
        <x:is>
          <x:t xml:space="preserve">PDV-008</x:t>
        </x:is>
      </x:c>
      <x:c r="D188" s="231" t="str">
        <x:f>IFERROR(INDEX('Final Card Catalog'!$B$4:$B$503,MATCH($C188,'Final Card Catalog'!$A$4:$A$503,0)),"Missing ID")</x:f>
        <x:v>Parable of the Lost Coin</x:v>
      </x:c>
      <x:c r="E188" s="231" t="str">
        <x:f>IFERROR(INDEX('Final Card Catalog'!$E$4:$E$503,MATCH($C188,'Final Card Catalog'!$A$4:$A$503,0)),"Missing ID")</x:f>
        <x:v>Parable</x:v>
      </x:c>
      <x:c r="F188" s="261" t="n">
        <x:f>IFERROR(INDEX('Final Card Catalog'!$G$4:$G$503,MATCH($C188,'Final Card Catalog'!$A$4:$A$503,0)),"Missing ID")</x:f>
        <x:v>4</x:v>
      </x:c>
      <x:c r="G188" s="231" t="inlineStr">
        <x:is>
          <x:t xml:space="preserve">Rare</x:t>
        </x:is>
      </x:c>
      <x:c r="H188" s="260" t="n">
        <x:v>6.6</x:v>
      </x:c>
      <x:c r="I188" s="260" t="n">
        <x:v>9.4</x:v>
      </x:c>
      <x:c r="J188" s="260" t="n">
        <x:v>7.3</x:v>
      </x:c>
      <x:c r="K188" s="260" t="n">
        <x:v>8.5</x:v>
      </x:c>
      <x:c r="L188" s="239" t="n">
        <x:f>IF(COUNT(H188:K188)&lt;COUNT($B$4:$B$7),"",ROUND(($B$11/$B$9)*(H188*$B$4+I188*$B$5+J188*$B$6+K188*$B$7),1))</x:f>
        <x:v>77.7</x:v>
      </x:c>
      <x:c r="M188" s="231" t="str">
        <x:f>IF(L188="","",IF(L188&gt;=$E$4,$D$4,IF(L188&gt;=$E$5,$D$5,IF(L188&gt;=$E$6,$D$6,IF(L188&gt;=$E$7,$D$7,$D$8)))))</x:f>
        <x:v>Rare</x:v>
      </x:c>
      <x:c r="N188" s="231" t="str">
        <x:f>IF(M188="","Pending scoring",G188&amp;" → "&amp;M188)</x:f>
        <x:v>Rare → Rare</x:v>
      </x:c>
      <x:c r="O188" s="231" t="inlineStr">
        <x:is>
          <x:t xml:space="preserve">Low</x:t>
        </x:is>
      </x:c>
      <x:c r="P188" s="231" t="inlineStr">
        <x:is>
          <x:t xml:space="preserve">Parable scene</x:t>
        </x:is>
      </x:c>
      <x:c r="Q188" s="231" t="inlineStr">
        <x:is>
          <x:t xml:space="preserve">Artwork-led: the visual concept is substantially stronger than the subject's global recognition. Scores: significance 6.6, artwork 9.4, narrative 7.3, uniqueness 8.5; weighted impact 77.7 → Rare.</x:t>
        </x:is>
      </x:c>
      <x:c r="R188" s="214" t="str">
        <x:f>IFERROR(INDEX('Final Card Catalog'!$J$4:$J$503,MATCH($C188,'Final Card Catalog'!$A$4:$A$503,0)),"Missing ID")</x:f>
        <x:v>Uncommon</x:v>
      </x:c>
      <x:c r="S188" s="214" t="str">
        <x:f>IF(IFERROR(INDEX('Final Card Catalog'!$S$4:$S$503,MATCH($C188,'Final Card Catalog'!$A$4:$A$503,0)),"Missing ID")="Locked - complete","Locked - complete",IF(COUNTIF('Final Card Catalog'!$A$4:$A$503,C188)&lt;&gt;1,"ID mismatch",IF(COUNT(H188:K188)&lt;COUNT($B$4:$B$7),"Needs scoring",IF(M188=R188,"Aligned","Approved tier / legacy differs"))))</x:f>
        <x:v>Approved tier / legacy differs</x:v>
      </x:c>
    </x:row>
    <x:row r="189" s="202" customFormat="1" ht="25.5" customHeight="1">
      <x:c r="A189" s="261" t="n">
        <x:f>IF(L189="","",COUNTIF($L$14:$L$513,"&gt;"&amp;L189)+COUNTIF($L$14:L189,L189))</x:f>
        <x:v>178</x:v>
      </x:c>
      <x:c r="B189" s="231" t="str">
        <x:f>IFERROR(LEFT(IFERROR(INDEX('Final Card Catalog'!$D$4:$D$503,MATCH($C189,'Final Card Catalog'!$A$4:$A$503,0)),"Missing ID"),FIND(" — ",IFERROR(INDEX('Final Card Catalog'!$D$4:$D$503,MATCH($C189,'Final Card Catalog'!$A$4:$A$503,0)),"Missing ID"))-1),"Missing set")</x:f>
        <x:v>Parables, Dreams &amp; Visions</x:v>
      </x:c>
      <x:c r="C189" s="231" t="inlineStr">
        <x:is>
          <x:t xml:space="preserve">PDV-003</x:t>
        </x:is>
      </x:c>
      <x:c r="D189" s="231" t="str">
        <x:f>IFERROR(INDEX('Final Card Catalog'!$B$4:$B$503,MATCH($C189,'Final Card Catalog'!$A$4:$A$503,0)),"Missing ID")</x:f>
        <x:v>Parable of the Mustard Seed</x:v>
      </x:c>
      <x:c r="E189" s="231" t="str">
        <x:f>IFERROR(INDEX('Final Card Catalog'!$E$4:$E$503,MATCH($C189,'Final Card Catalog'!$A$4:$A$503,0)),"Missing ID")</x:f>
        <x:v>Parable</x:v>
      </x:c>
      <x:c r="F189" s="261" t="n">
        <x:f>IFERROR(INDEX('Final Card Catalog'!$G$4:$G$503,MATCH($C189,'Final Card Catalog'!$A$4:$A$503,0)),"Missing ID")</x:f>
        <x:v>4</x:v>
      </x:c>
      <x:c r="G189" s="231" t="inlineStr">
        <x:is>
          <x:t xml:space="preserve">Rare</x:t>
        </x:is>
      </x:c>
      <x:c r="H189" s="260" t="n">
        <x:v>6.6</x:v>
      </x:c>
      <x:c r="I189" s="260" t="n">
        <x:v>9.4</x:v>
      </x:c>
      <x:c r="J189" s="260" t="n">
        <x:v>7.3</x:v>
      </x:c>
      <x:c r="K189" s="260" t="n">
        <x:v>8.5</x:v>
      </x:c>
      <x:c r="L189" s="239" t="n">
        <x:f>IF(COUNT(H189:K189)&lt;COUNT($B$4:$B$7),"",ROUND(($B$11/$B$9)*(H189*$B$4+I189*$B$5+J189*$B$6+K189*$B$7),1))</x:f>
        <x:v>77.7</x:v>
      </x:c>
      <x:c r="M189" s="231" t="str">
        <x:f>IF(L189="","",IF(L189&gt;=$E$4,$D$4,IF(L189&gt;=$E$5,$D$5,IF(L189&gt;=$E$6,$D$6,IF(L189&gt;=$E$7,$D$7,$D$8)))))</x:f>
        <x:v>Rare</x:v>
      </x:c>
      <x:c r="N189" s="231" t="str">
        <x:f>IF(M189="","Pending scoring",G189&amp;" → "&amp;M189)</x:f>
        <x:v>Rare → Rare</x:v>
      </x:c>
      <x:c r="O189" s="231" t="inlineStr">
        <x:is>
          <x:t xml:space="preserve">Low</x:t>
        </x:is>
      </x:c>
      <x:c r="P189" s="231" t="inlineStr">
        <x:is>
          <x:t xml:space="preserve">Parable scene</x:t>
        </x:is>
      </x:c>
      <x:c r="Q189" s="231" t="inlineStr">
        <x:is>
          <x:t xml:space="preserve">Artwork-led: the visual concept is substantially stronger than the subject's global recognition. Scores: significance 6.6, artwork 9.4, narrative 7.3, uniqueness 8.5; weighted impact 77.7 → Rare.</x:t>
        </x:is>
      </x:c>
      <x:c r="R189" s="214" t="str">
        <x:f>IFERROR(INDEX('Final Card Catalog'!$J$4:$J$503,MATCH($C189,'Final Card Catalog'!$A$4:$A$503,0)),"Missing ID")</x:f>
        <x:v>Uncommon</x:v>
      </x:c>
      <x:c r="S189" s="214" t="str">
        <x:f>IF(IFERROR(INDEX('Final Card Catalog'!$S$4:$S$503,MATCH($C189,'Final Card Catalog'!$A$4:$A$503,0)),"Missing ID")="Locked - complete","Locked - complete",IF(COUNTIF('Final Card Catalog'!$A$4:$A$503,C189)&lt;&gt;1,"ID mismatch",IF(COUNT(H189:K189)&lt;COUNT($B$4:$B$7),"Needs scoring",IF(M189=R189,"Aligned","Approved tier / legacy differs"))))</x:f>
        <x:v>Approved tier / legacy differs</x:v>
      </x:c>
    </x:row>
    <x:row r="190" s="202" customFormat="1" ht="25.5" customHeight="1">
      <x:c r="A190" s="261" t="n">
        <x:f>IF(L190="","",COUNTIF($L$14:$L$513,"&gt;"&amp;L190)+COUNTIF($L$14:L190,L190))</x:f>
        <x:v>179</x:v>
      </x:c>
      <x:c r="B190" s="231" t="str">
        <x:f>IFERROR(LEFT(IFERROR(INDEX('Final Card Catalog'!$D$4:$D$503,MATCH($C190,'Final Card Catalog'!$A$4:$A$503,0)),"Missing ID"),FIND(" — ",IFERROR(INDEX('Final Card Catalog'!$D$4:$D$503,MATCH($C190,'Final Card Catalog'!$A$4:$A$503,0)),"Missing ID"))-1),"Missing set")</x:f>
        <x:v>Parables, Dreams &amp; Visions</x:v>
      </x:c>
      <x:c r="C190" s="231" t="inlineStr">
        <x:is>
          <x:t xml:space="preserve">PDV-023</x:t>
        </x:is>
      </x:c>
      <x:c r="D190" s="231" t="str">
        <x:f>IFERROR(INDEX('Final Card Catalog'!$B$4:$B$503,MATCH($C190,'Final Card Catalog'!$A$4:$A$503,0)),"Missing ID")</x:f>
        <x:v>Parable of the Persistent Widow</x:v>
      </x:c>
      <x:c r="E190" s="231" t="str">
        <x:f>IFERROR(INDEX('Final Card Catalog'!$E$4:$E$503,MATCH($C190,'Final Card Catalog'!$A$4:$A$503,0)),"Missing ID")</x:f>
        <x:v>Parable</x:v>
      </x:c>
      <x:c r="F190" s="261" t="n">
        <x:f>IFERROR(INDEX('Final Card Catalog'!$G$4:$G$503,MATCH($C190,'Final Card Catalog'!$A$4:$A$503,0)),"Missing ID")</x:f>
        <x:v>4</x:v>
      </x:c>
      <x:c r="G190" s="231" t="inlineStr">
        <x:is>
          <x:t xml:space="preserve">Rare</x:t>
        </x:is>
      </x:c>
      <x:c r="H190" s="260" t="n">
        <x:v>6.6</x:v>
      </x:c>
      <x:c r="I190" s="260" t="n">
        <x:v>9.4</x:v>
      </x:c>
      <x:c r="J190" s="260" t="n">
        <x:v>7.3</x:v>
      </x:c>
      <x:c r="K190" s="260" t="n">
        <x:v>8.5</x:v>
      </x:c>
      <x:c r="L190" s="239" t="n">
        <x:f>IF(COUNT(H190:K190)&lt;COUNT($B$4:$B$7),"",ROUND(($B$11/$B$9)*(H190*$B$4+I190*$B$5+J190*$B$6+K190*$B$7),1))</x:f>
        <x:v>77.7</x:v>
      </x:c>
      <x:c r="M190" s="231" t="str">
        <x:f>IF(L190="","",IF(L190&gt;=$E$4,$D$4,IF(L190&gt;=$E$5,$D$5,IF(L190&gt;=$E$6,$D$6,IF(L190&gt;=$E$7,$D$7,$D$8)))))</x:f>
        <x:v>Rare</x:v>
      </x:c>
      <x:c r="N190" s="231" t="str">
        <x:f>IF(M190="","Pending scoring",G190&amp;" → "&amp;M190)</x:f>
        <x:v>Rare → Rare</x:v>
      </x:c>
      <x:c r="O190" s="231" t="inlineStr">
        <x:is>
          <x:t xml:space="preserve">Low</x:t>
        </x:is>
      </x:c>
      <x:c r="P190" s="231" t="inlineStr">
        <x:is>
          <x:t xml:space="preserve">Parable scene</x:t>
        </x:is>
      </x:c>
      <x:c r="Q190" s="231" t="inlineStr">
        <x:is>
          <x:t xml:space="preserve">Artwork-led: the visual concept is substantially stronger than the subject's global recognition. Scores: significance 6.6, artwork 9.4, narrative 7.3, uniqueness 8.5; weighted impact 77.7 → Rare.</x:t>
        </x:is>
      </x:c>
      <x:c r="R190" s="214" t="str">
        <x:f>IFERROR(INDEX('Final Card Catalog'!$J$4:$J$503,MATCH($C190,'Final Card Catalog'!$A$4:$A$503,0)),"Missing ID")</x:f>
        <x:v>Rare</x:v>
      </x:c>
      <x:c r="S190" s="214" t="str">
        <x:f>IF(IFERROR(INDEX('Final Card Catalog'!$S$4:$S$503,MATCH($C190,'Final Card Catalog'!$A$4:$A$503,0)),"Missing ID")="Locked - complete","Locked - complete",IF(COUNTIF('Final Card Catalog'!$A$4:$A$503,C190)&lt;&gt;1,"ID mismatch",IF(COUNT(H190:K190)&lt;COUNT($B$4:$B$7),"Needs scoring",IF(M190=R190,"Aligned","Approved tier / legacy differs"))))</x:f>
        <x:v>Aligned</x:v>
      </x:c>
    </x:row>
    <x:row r="191" s="202" customFormat="1" ht="25.5" customHeight="1">
      <x:c r="A191" s="261" t="n">
        <x:f>IF(L191="","",COUNTIF($L$14:$L$513,"&gt;"&amp;L191)+COUNTIF($L$14:L191,L191))</x:f>
        <x:v>180</x:v>
      </x:c>
      <x:c r="B191" s="231" t="str">
        <x:f>IFERROR(LEFT(IFERROR(INDEX('Final Card Catalog'!$D$4:$D$503,MATCH($C191,'Final Card Catalog'!$A$4:$A$503,0)),"Missing ID"),FIND(" — ",IFERROR(INDEX('Final Card Catalog'!$D$4:$D$503,MATCH($C191,'Final Card Catalog'!$A$4:$A$503,0)),"Missing ID"))-1),"Missing set")</x:f>
        <x:v>Parables, Dreams &amp; Visions</x:v>
      </x:c>
      <x:c r="C191" s="231" t="inlineStr">
        <x:is>
          <x:t xml:space="preserve">PDV-024</x:t>
        </x:is>
      </x:c>
      <x:c r="D191" s="231" t="str">
        <x:f>IFERROR(INDEX('Final Card Catalog'!$B$4:$B$503,MATCH($C191,'Final Card Catalog'!$A$4:$A$503,0)),"Missing ID")</x:f>
        <x:v>Parable of the Pharisee and the Tax Collector</x:v>
      </x:c>
      <x:c r="E191" s="231" t="str">
        <x:f>IFERROR(INDEX('Final Card Catalog'!$E$4:$E$503,MATCH($C191,'Final Card Catalog'!$A$4:$A$503,0)),"Missing ID")</x:f>
        <x:v>Parable</x:v>
      </x:c>
      <x:c r="F191" s="261" t="n">
        <x:f>IFERROR(INDEX('Final Card Catalog'!$G$4:$G$503,MATCH($C191,'Final Card Catalog'!$A$4:$A$503,0)),"Missing ID")</x:f>
        <x:v>4</x:v>
      </x:c>
      <x:c r="G191" s="231" t="inlineStr">
        <x:is>
          <x:t xml:space="preserve">Rare</x:t>
        </x:is>
      </x:c>
      <x:c r="H191" s="260" t="n">
        <x:v>6.6</x:v>
      </x:c>
      <x:c r="I191" s="260" t="n">
        <x:v>9.4</x:v>
      </x:c>
      <x:c r="J191" s="260" t="n">
        <x:v>7.3</x:v>
      </x:c>
      <x:c r="K191" s="260" t="n">
        <x:v>8.5</x:v>
      </x:c>
      <x:c r="L191" s="239" t="n">
        <x:f>IF(COUNT(H191:K191)&lt;COUNT($B$4:$B$7),"",ROUND(($B$11/$B$9)*(H191*$B$4+I191*$B$5+J191*$B$6+K191*$B$7),1))</x:f>
        <x:v>77.7</x:v>
      </x:c>
      <x:c r="M191" s="231" t="str">
        <x:f>IF(L191="","",IF(L191&gt;=$E$4,$D$4,IF(L191&gt;=$E$5,$D$5,IF(L191&gt;=$E$6,$D$6,IF(L191&gt;=$E$7,$D$7,$D$8)))))</x:f>
        <x:v>Rare</x:v>
      </x:c>
      <x:c r="N191" s="231" t="str">
        <x:f>IF(M191="","Pending scoring",G191&amp;" → "&amp;M191)</x:f>
        <x:v>Rare → Rare</x:v>
      </x:c>
      <x:c r="O191" s="231" t="inlineStr">
        <x:is>
          <x:t xml:space="preserve">Low</x:t>
        </x:is>
      </x:c>
      <x:c r="P191" s="231" t="inlineStr">
        <x:is>
          <x:t xml:space="preserve">Parable scene</x:t>
        </x:is>
      </x:c>
      <x:c r="Q191" s="231" t="inlineStr">
        <x:is>
          <x:t xml:space="preserve">Artwork-led: the visual concept is substantially stronger than the subject's global recognition. Scores: significance 6.6, artwork 9.4, narrative 7.3, uniqueness 8.5; weighted impact 77.7 → Rare.</x:t>
        </x:is>
      </x:c>
      <x:c r="R191" s="214" t="str">
        <x:f>IFERROR(INDEX('Final Card Catalog'!$J$4:$J$503,MATCH($C191,'Final Card Catalog'!$A$4:$A$503,0)),"Missing ID")</x:f>
        <x:v>Rare</x:v>
      </x:c>
      <x:c r="S191" s="214" t="str">
        <x:f>IF(IFERROR(INDEX('Final Card Catalog'!$S$4:$S$503,MATCH($C191,'Final Card Catalog'!$A$4:$A$503,0)),"Missing ID")="Locked - complete","Locked - complete",IF(COUNTIF('Final Card Catalog'!$A$4:$A$503,C191)&lt;&gt;1,"ID mismatch",IF(COUNT(H191:K191)&lt;COUNT($B$4:$B$7),"Needs scoring",IF(M191=R191,"Aligned","Approved tier / legacy differs"))))</x:f>
        <x:v>Aligned</x:v>
      </x:c>
    </x:row>
    <x:row r="192" s="202" customFormat="1" ht="25.5" customHeight="1">
      <x:c r="A192" s="261" t="n">
        <x:f>IF(L192="","",COUNTIF($L$14:$L$513,"&gt;"&amp;L192)+COUNTIF($L$14:L192,L192))</x:f>
        <x:v>181</x:v>
      </x:c>
      <x:c r="B192" s="231" t="str">
        <x:f>IFERROR(LEFT(IFERROR(INDEX('Final Card Catalog'!$D$4:$D$503,MATCH($C192,'Final Card Catalog'!$A$4:$A$503,0)),"Missing ID"),FIND(" — ",IFERROR(INDEX('Final Card Catalog'!$D$4:$D$503,MATCH($C192,'Final Card Catalog'!$A$4:$A$503,0)),"Missing ID"))-1),"Missing set")</x:f>
        <x:v>Parables, Dreams &amp; Visions</x:v>
      </x:c>
      <x:c r="C192" s="231" t="inlineStr">
        <x:is>
          <x:t xml:space="preserve">PDV-019</x:t>
        </x:is>
      </x:c>
      <x:c r="D192" s="231" t="str">
        <x:f>IFERROR(INDEX('Final Card Catalog'!$B$4:$B$503,MATCH($C192,'Final Card Catalog'!$A$4:$A$503,0)),"Missing ID")</x:f>
        <x:v>Parable of the Rich Fool</x:v>
      </x:c>
      <x:c r="E192" s="231" t="str">
        <x:f>IFERROR(INDEX('Final Card Catalog'!$E$4:$E$503,MATCH($C192,'Final Card Catalog'!$A$4:$A$503,0)),"Missing ID")</x:f>
        <x:v>Parable</x:v>
      </x:c>
      <x:c r="F192" s="261" t="n">
        <x:f>IFERROR(INDEX('Final Card Catalog'!$G$4:$G$503,MATCH($C192,'Final Card Catalog'!$A$4:$A$503,0)),"Missing ID")</x:f>
        <x:v>4</x:v>
      </x:c>
      <x:c r="G192" s="231" t="inlineStr">
        <x:is>
          <x:t xml:space="preserve">Rare</x:t>
        </x:is>
      </x:c>
      <x:c r="H192" s="260" t="n">
        <x:v>6.6</x:v>
      </x:c>
      <x:c r="I192" s="260" t="n">
        <x:v>9.4</x:v>
      </x:c>
      <x:c r="J192" s="260" t="n">
        <x:v>7.3</x:v>
      </x:c>
      <x:c r="K192" s="260" t="n">
        <x:v>8.5</x:v>
      </x:c>
      <x:c r="L192" s="239" t="n">
        <x:f>IF(COUNT(H192:K192)&lt;COUNT($B$4:$B$7),"",ROUND(($B$11/$B$9)*(H192*$B$4+I192*$B$5+J192*$B$6+K192*$B$7),1))</x:f>
        <x:v>77.7</x:v>
      </x:c>
      <x:c r="M192" s="231" t="str">
        <x:f>IF(L192="","",IF(L192&gt;=$E$4,$D$4,IF(L192&gt;=$E$5,$D$5,IF(L192&gt;=$E$6,$D$6,IF(L192&gt;=$E$7,$D$7,$D$8)))))</x:f>
        <x:v>Rare</x:v>
      </x:c>
      <x:c r="N192" s="231" t="str">
        <x:f>IF(M192="","Pending scoring",G192&amp;" → "&amp;M192)</x:f>
        <x:v>Rare → Rare</x:v>
      </x:c>
      <x:c r="O192" s="231" t="inlineStr">
        <x:is>
          <x:t xml:space="preserve">Low</x:t>
        </x:is>
      </x:c>
      <x:c r="P192" s="231" t="inlineStr">
        <x:is>
          <x:t xml:space="preserve">Parable scene</x:t>
        </x:is>
      </x:c>
      <x:c r="Q192" s="231" t="inlineStr">
        <x:is>
          <x:t xml:space="preserve">Artwork-led: the visual concept is substantially stronger than the subject's global recognition. Scores: significance 6.6, artwork 9.4, narrative 7.3, uniqueness 8.5; weighted impact 77.7 → Rare.</x:t>
        </x:is>
      </x:c>
      <x:c r="R192" s="214" t="str">
        <x:f>IFERROR(INDEX('Final Card Catalog'!$J$4:$J$503,MATCH($C192,'Final Card Catalog'!$A$4:$A$503,0)),"Missing ID")</x:f>
        <x:v>Uncommon</x:v>
      </x:c>
      <x:c r="S192" s="214" t="str">
        <x:f>IF(IFERROR(INDEX('Final Card Catalog'!$S$4:$S$503,MATCH($C192,'Final Card Catalog'!$A$4:$A$503,0)),"Missing ID")="Locked - complete","Locked - complete",IF(COUNTIF('Final Card Catalog'!$A$4:$A$503,C192)&lt;&gt;1,"ID mismatch",IF(COUNT(H192:K192)&lt;COUNT($B$4:$B$7),"Needs scoring",IF(M192=R192,"Aligned","Approved tier / legacy differs"))))</x:f>
        <x:v>Approved tier / legacy differs</x:v>
      </x:c>
    </x:row>
    <x:row r="193" s="202" customFormat="1" ht="25.5" customHeight="1">
      <x:c r="A193" s="261" t="n">
        <x:f>IF(L193="","",COUNTIF($L$14:$L$513,"&gt;"&amp;L193)+COUNTIF($L$14:L193,L193))</x:f>
        <x:v>182</x:v>
      </x:c>
      <x:c r="B193" s="231" t="str">
        <x:f>IFERROR(LEFT(IFERROR(INDEX('Final Card Catalog'!$D$4:$D$503,MATCH($C193,'Final Card Catalog'!$A$4:$A$503,0)),"Missing ID"),FIND(" — ",IFERROR(INDEX('Final Card Catalog'!$D$4:$D$503,MATCH($C193,'Final Card Catalog'!$A$4:$A$503,0)),"Missing ID"))-1),"Missing set")</x:f>
        <x:v>Parables, Dreams &amp; Visions</x:v>
      </x:c>
      <x:c r="C193" s="231" t="inlineStr">
        <x:is>
          <x:t xml:space="preserve">PDV-011</x:t>
        </x:is>
      </x:c>
      <x:c r="D193" s="231" t="str">
        <x:f>IFERROR(INDEX('Final Card Catalog'!$B$4:$B$503,MATCH($C193,'Final Card Catalog'!$A$4:$A$503,0)),"Missing ID")</x:f>
        <x:v>Parable of the Unforgiving Servant</x:v>
      </x:c>
      <x:c r="E193" s="231" t="str">
        <x:f>IFERROR(INDEX('Final Card Catalog'!$E$4:$E$503,MATCH($C193,'Final Card Catalog'!$A$4:$A$503,0)),"Missing ID")</x:f>
        <x:v>Parable</x:v>
      </x:c>
      <x:c r="F193" s="261" t="n">
        <x:f>IFERROR(INDEX('Final Card Catalog'!$G$4:$G$503,MATCH($C193,'Final Card Catalog'!$A$4:$A$503,0)),"Missing ID")</x:f>
        <x:v>4</x:v>
      </x:c>
      <x:c r="G193" s="231" t="inlineStr">
        <x:is>
          <x:t xml:space="preserve">Rare</x:t>
        </x:is>
      </x:c>
      <x:c r="H193" s="260" t="n">
        <x:v>6.6</x:v>
      </x:c>
      <x:c r="I193" s="260" t="n">
        <x:v>9.4</x:v>
      </x:c>
      <x:c r="J193" s="260" t="n">
        <x:v>7.3</x:v>
      </x:c>
      <x:c r="K193" s="260" t="n">
        <x:v>8.5</x:v>
      </x:c>
      <x:c r="L193" s="239" t="n">
        <x:f>IF(COUNT(H193:K193)&lt;COUNT($B$4:$B$7),"",ROUND(($B$11/$B$9)*(H193*$B$4+I193*$B$5+J193*$B$6+K193*$B$7),1))</x:f>
        <x:v>77.7</x:v>
      </x:c>
      <x:c r="M193" s="231" t="str">
        <x:f>IF(L193="","",IF(L193&gt;=$E$4,$D$4,IF(L193&gt;=$E$5,$D$5,IF(L193&gt;=$E$6,$D$6,IF(L193&gt;=$E$7,$D$7,$D$8)))))</x:f>
        <x:v>Rare</x:v>
      </x:c>
      <x:c r="N193" s="231" t="str">
        <x:f>IF(M193="","Pending scoring",G193&amp;" → "&amp;M193)</x:f>
        <x:v>Rare → Rare</x:v>
      </x:c>
      <x:c r="O193" s="231" t="inlineStr">
        <x:is>
          <x:t xml:space="preserve">Low</x:t>
        </x:is>
      </x:c>
      <x:c r="P193" s="231" t="inlineStr">
        <x:is>
          <x:t xml:space="preserve">Parable scene</x:t>
        </x:is>
      </x:c>
      <x:c r="Q193" s="231" t="inlineStr">
        <x:is>
          <x:t xml:space="preserve">Artwork-led: the visual concept is substantially stronger than the subject's global recognition. Scores: significance 6.6, artwork 9.4, narrative 7.3, uniqueness 8.5; weighted impact 77.7 → Rare.</x:t>
        </x:is>
      </x:c>
      <x:c r="R193" s="214" t="str">
        <x:f>IFERROR(INDEX('Final Card Catalog'!$J$4:$J$503,MATCH($C193,'Final Card Catalog'!$A$4:$A$503,0)),"Missing ID")</x:f>
        <x:v>Rare</x:v>
      </x:c>
      <x:c r="S193" s="214" t="str">
        <x:f>IF(IFERROR(INDEX('Final Card Catalog'!$S$4:$S$503,MATCH($C193,'Final Card Catalog'!$A$4:$A$503,0)),"Missing ID")="Locked - complete","Locked - complete",IF(COUNTIF('Final Card Catalog'!$A$4:$A$503,C193)&lt;&gt;1,"ID mismatch",IF(COUNT(H193:K193)&lt;COUNT($B$4:$B$7),"Needs scoring",IF(M193=R193,"Aligned","Approved tier / legacy differs"))))</x:f>
        <x:v>Aligned</x:v>
      </x:c>
    </x:row>
    <x:row r="194" s="202" customFormat="1" ht="25.5" customHeight="1">
      <x:c r="A194" s="261" t="n">
        <x:f>IF(L194="","",COUNTIF($L$14:$L$513,"&gt;"&amp;L194)+COUNTIF($L$14:L194,L194))</x:f>
        <x:v>183</x:v>
      </x:c>
      <x:c r="B194" s="231" t="str">
        <x:f>IFERROR(LEFT(IFERROR(INDEX('Final Card Catalog'!$D$4:$D$503,MATCH($C194,'Final Card Catalog'!$A$4:$A$503,0)),"Missing ID"),FIND(" — ",IFERROR(INDEX('Final Card Catalog'!$D$4:$D$503,MATCH($C194,'Final Card Catalog'!$A$4:$A$503,0)),"Missing ID"))-1),"Missing set")</x:f>
        <x:v>Parables, Dreams &amp; Visions</x:v>
      </x:c>
      <x:c r="C194" s="231" t="inlineStr">
        <x:is>
          <x:t xml:space="preserve">PDV-002</x:t>
        </x:is>
      </x:c>
      <x:c r="D194" s="231" t="str">
        <x:f>IFERROR(INDEX('Final Card Catalog'!$B$4:$B$503,MATCH($C194,'Final Card Catalog'!$A$4:$A$503,0)),"Missing ID")</x:f>
        <x:v>Parable of the Weeds Among the Wheat</x:v>
      </x:c>
      <x:c r="E194" s="231" t="str">
        <x:f>IFERROR(INDEX('Final Card Catalog'!$E$4:$E$503,MATCH($C194,'Final Card Catalog'!$A$4:$A$503,0)),"Missing ID")</x:f>
        <x:v>Parable</x:v>
      </x:c>
      <x:c r="F194" s="261" t="n">
        <x:f>IFERROR(INDEX('Final Card Catalog'!$G$4:$G$503,MATCH($C194,'Final Card Catalog'!$A$4:$A$503,0)),"Missing ID")</x:f>
        <x:v>4</x:v>
      </x:c>
      <x:c r="G194" s="231" t="inlineStr">
        <x:is>
          <x:t xml:space="preserve">Rare</x:t>
        </x:is>
      </x:c>
      <x:c r="H194" s="260" t="n">
        <x:v>6.6</x:v>
      </x:c>
      <x:c r="I194" s="260" t="n">
        <x:v>9.4</x:v>
      </x:c>
      <x:c r="J194" s="260" t="n">
        <x:v>7.3</x:v>
      </x:c>
      <x:c r="K194" s="260" t="n">
        <x:v>8.5</x:v>
      </x:c>
      <x:c r="L194" s="239" t="n">
        <x:f>IF(COUNT(H194:K194)&lt;COUNT($B$4:$B$7),"",ROUND(($B$11/$B$9)*(H194*$B$4+I194*$B$5+J194*$B$6+K194*$B$7),1))</x:f>
        <x:v>77.7</x:v>
      </x:c>
      <x:c r="M194" s="231" t="str">
        <x:f>IF(L194="","",IF(L194&gt;=$E$4,$D$4,IF(L194&gt;=$E$5,$D$5,IF(L194&gt;=$E$6,$D$6,IF(L194&gt;=$E$7,$D$7,$D$8)))))</x:f>
        <x:v>Rare</x:v>
      </x:c>
      <x:c r="N194" s="231" t="str">
        <x:f>IF(M194="","Pending scoring",G194&amp;" → "&amp;M194)</x:f>
        <x:v>Rare → Rare</x:v>
      </x:c>
      <x:c r="O194" s="231" t="inlineStr">
        <x:is>
          <x:t xml:space="preserve">Low</x:t>
        </x:is>
      </x:c>
      <x:c r="P194" s="231" t="inlineStr">
        <x:is>
          <x:t xml:space="preserve">Parable scene</x:t>
        </x:is>
      </x:c>
      <x:c r="Q194" s="231" t="inlineStr">
        <x:is>
          <x:t xml:space="preserve">Artwork-led: the visual concept is substantially stronger than the subject's global recognition. Scores: significance 6.6, artwork 9.4, narrative 7.3, uniqueness 8.5; weighted impact 77.7 → Rare.</x:t>
        </x:is>
      </x:c>
      <x:c r="R194" s="214" t="str">
        <x:f>IFERROR(INDEX('Final Card Catalog'!$J$4:$J$503,MATCH($C194,'Final Card Catalog'!$A$4:$A$503,0)),"Missing ID")</x:f>
        <x:v>Uncommon</x:v>
      </x:c>
      <x:c r="S194" s="214" t="str">
        <x:f>IF(IFERROR(INDEX('Final Card Catalog'!$S$4:$S$503,MATCH($C194,'Final Card Catalog'!$A$4:$A$503,0)),"Missing ID")="Locked - complete","Locked - complete",IF(COUNTIF('Final Card Catalog'!$A$4:$A$503,C194)&lt;&gt;1,"ID mismatch",IF(COUNT(H194:K194)&lt;COUNT($B$4:$B$7),"Needs scoring",IF(M194=R194,"Aligned","Approved tier / legacy differs"))))</x:f>
        <x:v>Approved tier / legacy differs</x:v>
      </x:c>
    </x:row>
    <x:row r="195" s="202" customFormat="1" ht="25.5" customHeight="1">
      <x:c r="A195" s="261" t="n">
        <x:f>IF(L195="","",COUNTIF($L$14:$L$513,"&gt;"&amp;L195)+COUNTIF($L$14:L195,L195))</x:f>
        <x:v>184</x:v>
      </x:c>
      <x:c r="B195" s="231" t="str">
        <x:f>IFERROR(LEFT(IFERROR(INDEX('Final Card Catalog'!$D$4:$D$503,MATCH($C195,'Final Card Catalog'!$A$4:$A$503,0)),"Missing ID"),FIND(" — ",IFERROR(INDEX('Final Card Catalog'!$D$4:$D$503,MATCH($C195,'Final Card Catalog'!$A$4:$A$503,0)),"Missing ID"))-1),"Missing set")</x:f>
        <x:v>Parables, Dreams &amp; Visions</x:v>
      </x:c>
      <x:c r="C195" s="231" t="inlineStr">
        <x:is>
          <x:t xml:space="preserve">PDV-005</x:t>
        </x:is>
      </x:c>
      <x:c r="D195" s="231" t="str">
        <x:f>IFERROR(INDEX('Final Card Catalog'!$B$4:$B$503,MATCH($C195,'Final Card Catalog'!$A$4:$A$503,0)),"Missing ID")</x:f>
        <x:v>Parables of the Hidden Treasure and Pearl of Great Price</x:v>
      </x:c>
      <x:c r="E195" s="231" t="str">
        <x:f>IFERROR(INDEX('Final Card Catalog'!$E$4:$E$503,MATCH($C195,'Final Card Catalog'!$A$4:$A$503,0)),"Missing ID")</x:f>
        <x:v>Parable</x:v>
      </x:c>
      <x:c r="F195" s="261" t="n">
        <x:f>IFERROR(INDEX('Final Card Catalog'!$G$4:$G$503,MATCH($C195,'Final Card Catalog'!$A$4:$A$503,0)),"Missing ID")</x:f>
        <x:v>4</x:v>
      </x:c>
      <x:c r="G195" s="231" t="inlineStr">
        <x:is>
          <x:t xml:space="preserve">Rare</x:t>
        </x:is>
      </x:c>
      <x:c r="H195" s="260" t="n">
        <x:v>6.6</x:v>
      </x:c>
      <x:c r="I195" s="260" t="n">
        <x:v>9.4</x:v>
      </x:c>
      <x:c r="J195" s="260" t="n">
        <x:v>7.3</x:v>
      </x:c>
      <x:c r="K195" s="260" t="n">
        <x:v>8.5</x:v>
      </x:c>
      <x:c r="L195" s="239" t="n">
        <x:f>IF(COUNT(H195:K195)&lt;COUNT($B$4:$B$7),"",ROUND(($B$11/$B$9)*(H195*$B$4+I195*$B$5+J195*$B$6+K195*$B$7),1))</x:f>
        <x:v>77.7</x:v>
      </x:c>
      <x:c r="M195" s="231" t="str">
        <x:f>IF(L195="","",IF(L195&gt;=$E$4,$D$4,IF(L195&gt;=$E$5,$D$5,IF(L195&gt;=$E$6,$D$6,IF(L195&gt;=$E$7,$D$7,$D$8)))))</x:f>
        <x:v>Rare</x:v>
      </x:c>
      <x:c r="N195" s="231" t="str">
        <x:f>IF(M195="","Pending scoring",G195&amp;" → "&amp;M195)</x:f>
        <x:v>Rare → Rare</x:v>
      </x:c>
      <x:c r="O195" s="231" t="inlineStr">
        <x:is>
          <x:t xml:space="preserve">Low</x:t>
        </x:is>
      </x:c>
      <x:c r="P195" s="231" t="inlineStr">
        <x:is>
          <x:t xml:space="preserve">Parable scene</x:t>
        </x:is>
      </x:c>
      <x:c r="Q195" s="231" t="inlineStr">
        <x:is>
          <x:t xml:space="preserve">Artwork-led: the visual concept is substantially stronger than the subject's global recognition. Scores: significance 6.6, artwork 9.4, narrative 7.3, uniqueness 8.5; weighted impact 77.7 → Rare.</x:t>
        </x:is>
      </x:c>
      <x:c r="R195" s="214" t="str">
        <x:f>IFERROR(INDEX('Final Card Catalog'!$J$4:$J$503,MATCH($C195,'Final Card Catalog'!$A$4:$A$503,0)),"Missing ID")</x:f>
        <x:v>Rare</x:v>
      </x:c>
      <x:c r="S195" s="214" t="str">
        <x:f>IF(IFERROR(INDEX('Final Card Catalog'!$S$4:$S$503,MATCH($C195,'Final Card Catalog'!$A$4:$A$503,0)),"Missing ID")="Locked - complete","Locked - complete",IF(COUNTIF('Final Card Catalog'!$A$4:$A$503,C195)&lt;&gt;1,"ID mismatch",IF(COUNT(H195:K195)&lt;COUNT($B$4:$B$7),"Needs scoring",IF(M195=R195,"Aligned","Approved tier / legacy differs"))))</x:f>
        <x:v>Aligned</x:v>
      </x:c>
    </x:row>
    <x:row r="196" s="202" customFormat="1" ht="25.5" customHeight="1">
      <x:c r="A196" s="261" t="n">
        <x:f>IF(L196="","",COUNTIF($L$14:$L$513,"&gt;"&amp;L196)+COUNTIF($L$14:L196,L196))</x:f>
        <x:v>185</x:v>
      </x:c>
      <x:c r="B196" s="231" t="str">
        <x:f>IFERROR(LEFT(IFERROR(INDEX('Final Card Catalog'!$D$4:$D$503,MATCH($C196,'Final Card Catalog'!$A$4:$A$503,0)),"Missing ID"),FIND(" — ",IFERROR(INDEX('Final Card Catalog'!$D$4:$D$503,MATCH($C196,'Final Card Catalog'!$A$4:$A$503,0)),"Missing ID"))-1),"Missing set")</x:f>
        <x:v>Parables, Dreams &amp; Visions</x:v>
      </x:c>
      <x:c r="C196" s="231" t="inlineStr">
        <x:is>
          <x:t xml:space="preserve">PDV-029</x:t>
        </x:is>
      </x:c>
      <x:c r="D196" s="231" t="str">
        <x:f>IFERROR(INDEX('Final Card Catalog'!$B$4:$B$503,MATCH($C196,'Final Card Catalog'!$A$4:$A$503,0)),"Missing ID")</x:f>
        <x:v>The Strong Man's House</x:v>
      </x:c>
      <x:c r="E196" s="231" t="str">
        <x:f>IFERROR(INDEX('Final Card Catalog'!$E$4:$E$503,MATCH($C196,'Final Card Catalog'!$A$4:$A$503,0)),"Missing ID")</x:f>
        <x:v>Parabolic Image</x:v>
      </x:c>
      <x:c r="F196" s="261" t="n">
        <x:f>IFERROR(INDEX('Final Card Catalog'!$G$4:$G$503,MATCH($C196,'Final Card Catalog'!$A$4:$A$503,0)),"Missing ID")</x:f>
        <x:v>4</x:v>
      </x:c>
      <x:c r="G196" s="231" t="inlineStr">
        <x:is>
          <x:t xml:space="preserve">Rare</x:t>
        </x:is>
      </x:c>
      <x:c r="H196" s="260" t="n">
        <x:v>6.6</x:v>
      </x:c>
      <x:c r="I196" s="260" t="n">
        <x:v>9.4</x:v>
      </x:c>
      <x:c r="J196" s="260" t="n">
        <x:v>7.3</x:v>
      </x:c>
      <x:c r="K196" s="260" t="n">
        <x:v>8.5</x:v>
      </x:c>
      <x:c r="L196" s="239" t="n">
        <x:f>IF(COUNT(H196:K196)&lt;COUNT($B$4:$B$7),"",ROUND(($B$11/$B$9)*(H196*$B$4+I196*$B$5+J196*$B$6+K196*$B$7),1))</x:f>
        <x:v>77.7</x:v>
      </x:c>
      <x:c r="M196" s="231" t="str">
        <x:f>IF(L196="","",IF(L196&gt;=$E$4,$D$4,IF(L196&gt;=$E$5,$D$5,IF(L196&gt;=$E$6,$D$6,IF(L196&gt;=$E$7,$D$7,$D$8)))))</x:f>
        <x:v>Rare</x:v>
      </x:c>
      <x:c r="N196" s="231" t="str">
        <x:f>IF(M196="","Pending scoring",G196&amp;" → "&amp;M196)</x:f>
        <x:v>Rare → Rare</x:v>
      </x:c>
      <x:c r="O196" s="231" t="inlineStr">
        <x:is>
          <x:t xml:space="preserve">Low</x:t>
        </x:is>
      </x:c>
      <x:c r="P196" s="231" t="inlineStr">
        <x:is>
          <x:t xml:space="preserve">Dream / vision</x:t>
        </x:is>
      </x:c>
      <x:c r="Q196" s="231" t="inlineStr">
        <x:is>
          <x:t xml:space="preserve">Artwork-led: the visual concept is substantially stronger than the subject's global recognition. Scores: significance 6.6, artwork 9.4, narrative 7.3, uniqueness 8.5; weighted impact 77.7 → Rare.</x:t>
        </x:is>
      </x:c>
      <x:c r="R196" s="214" t="str">
        <x:f>IFERROR(INDEX('Final Card Catalog'!$J$4:$J$503,MATCH($C196,'Final Card Catalog'!$A$4:$A$503,0)),"Missing ID")</x:f>
        <x:v>Uncommon</x:v>
      </x:c>
      <x:c r="S196" s="214" t="str">
        <x:f>IF(IFERROR(INDEX('Final Card Catalog'!$S$4:$S$503,MATCH($C196,'Final Card Catalog'!$A$4:$A$503,0)),"Missing ID")="Locked - complete","Locked - complete",IF(COUNTIF('Final Card Catalog'!$A$4:$A$503,C196)&lt;&gt;1,"ID mismatch",IF(COUNT(H196:K196)&lt;COUNT($B$4:$B$7),"Needs scoring",IF(M196=R196,"Aligned","Approved tier / legacy differs"))))</x:f>
        <x:v>Approved tier / legacy differs</x:v>
      </x:c>
    </x:row>
    <x:row r="197" s="202" customFormat="1" ht="25.5" customHeight="1">
      <x:c r="A197" s="261" t="n">
        <x:f>IF(L197="","",COUNTIF($L$14:$L$513,"&gt;"&amp;L197)+COUNTIF($L$14:L197,L197))</x:f>
        <x:v>186</x:v>
      </x:c>
      <x:c r="B197" s="231" t="str">
        <x:f>IFERROR(LEFT(IFERROR(INDEX('Final Card Catalog'!$D$4:$D$503,MATCH($C197,'Final Card Catalog'!$A$4:$A$503,0)),"Missing ID"),FIND(" — ",IFERROR(INDEX('Final Card Catalog'!$D$4:$D$503,MATCH($C197,'Final Card Catalog'!$A$4:$A$503,0)),"Missing ID"))-1),"Missing set")</x:f>
        <x:v>Biblical People</x:v>
      </x:c>
      <x:c r="C197" s="231" t="inlineStr">
        <x:is>
          <x:t xml:space="preserve">BP-010</x:t>
        </x:is>
      </x:c>
      <x:c r="D197" s="231" t="str">
        <x:f>IFERROR(INDEX('Final Card Catalog'!$B$4:$B$503,MATCH($C197,'Final Card Catalog'!$A$4:$A$503,0)),"Missing ID")</x:f>
        <x:v>Joseph, Son of Jacob</x:v>
      </x:c>
      <x:c r="E197" s="231" t="str">
        <x:f>IFERROR(INDEX('Final Card Catalog'!$E$4:$E$503,MATCH($C197,'Final Card Catalog'!$A$4:$A$503,0)),"Missing ID")</x:f>
        <x:v>Person</x:v>
      </x:c>
      <x:c r="F197" s="261" t="n">
        <x:f>IFERROR(INDEX('Final Card Catalog'!$G$4:$G$503,MATCH($C197,'Final Card Catalog'!$A$4:$A$503,0)),"Missing ID")</x:f>
        <x:v>5</x:v>
      </x:c>
      <x:c r="G197" s="231" t="inlineStr">
        <x:is>
          <x:t xml:space="preserve">Extraordinary</x:t>
        </x:is>
      </x:c>
      <x:c r="H197" s="260" t="n">
        <x:v>8.800000000000001</x:v>
      </x:c>
      <x:c r="I197" s="260" t="n">
        <x:v>8.4</x:v>
      </x:c>
      <x:c r="J197" s="260" t="n">
        <x:v>5.7</x:v>
      </x:c>
      <x:c r="K197" s="260" t="n">
        <x:v>5.7</x:v>
      </x:c>
      <x:c r="L197" s="239" t="n">
        <x:f>IF(COUNT(H197:K197)&lt;COUNT($B$4:$B$7),"",ROUND(($B$11/$B$9)*(H197*$B$4+I197*$B$5+J197*$B$6+K197*$B$7),1))</x:f>
        <x:v>77.5</x:v>
      </x:c>
      <x:c r="M197" s="231" t="str">
        <x:f>IF(L197="","",IF(L197&gt;=$E$4,$D$4,IF(L197&gt;=$E$5,$D$5,IF(L197&gt;=$E$6,$D$6,IF(L197&gt;=$E$7,$D$7,$D$8)))))</x:f>
        <x:v>Rare</x:v>
      </x:c>
      <x:c r="N197" s="231" t="str">
        <x:f>IF(M197="","Pending scoring",G197&amp;" → "&amp;M197)</x:f>
        <x:v>Extraordinary → Rare</x:v>
      </x:c>
      <x:c r="O197" s="231" t="inlineStr">
        <x:is>
          <x:t xml:space="preserve">Medium</x:t>
        </x:is>
      </x:c>
      <x:c r="P197" s="231" t="inlineStr">
        <x:is>
          <x:t xml:space="preserve">Biblical character / group</x:t>
        </x:is>
      </x:c>
      <x:c r="Q197" s="231" t="inlineStr">
        <x:is>
          <x:t xml:space="preserve">Balanced collectible profile across significance, visual potential, and impact. Scores: significance 8.8, artwork 8.4, narrative 5.7, uniqueness 5.7; weighted impact 77.5 → Rare.</x:t>
        </x:is>
      </x:c>
      <x:c r="R197" s="214" t="str">
        <x:f>IFERROR(INDEX('Final Card Catalog'!$J$4:$J$503,MATCH($C197,'Final Card Catalog'!$A$4:$A$503,0)),"Missing ID")</x:f>
        <x:v>Rare</x:v>
      </x:c>
      <x:c r="S197" s="214" t="str">
        <x:f>IF(IFERROR(INDEX('Final Card Catalog'!$S$4:$S$503,MATCH($C197,'Final Card Catalog'!$A$4:$A$503,0)),"Missing ID")="Locked - complete","Locked - complete",IF(COUNTIF('Final Card Catalog'!$A$4:$A$503,C197)&lt;&gt;1,"ID mismatch",IF(COUNT(H197:K197)&lt;COUNT($B$4:$B$7),"Needs scoring",IF(M197=R197,"Aligned","Approved tier / legacy differs"))))</x:f>
        <x:v>Aligned</x:v>
      </x:c>
    </x:row>
    <x:row r="198" s="202" customFormat="1" ht="25.5" customHeight="1">
      <x:c r="A198" s="261" t="n">
        <x:f>IF(L198="","",COUNTIF($L$14:$L$513,"&gt;"&amp;L198)+COUNTIF($L$14:L198,L198))</x:f>
        <x:v>187</x:v>
      </x:c>
      <x:c r="B198" s="231" t="str">
        <x:f>IFERROR(LEFT(IFERROR(INDEX('Final Card Catalog'!$D$4:$D$503,MATCH($C198,'Final Card Catalog'!$A$4:$A$503,0)),"Missing ID"),FIND(" — ",IFERROR(INDEX('Final Card Catalog'!$D$4:$D$503,MATCH($C198,'Final Card Catalog'!$A$4:$A$503,0)),"Missing ID"))-1),"Missing set")</x:f>
        <x:v>Biblical Events</x:v>
      </x:c>
      <x:c r="C198" s="231" t="inlineStr">
        <x:is>
          <x:t xml:space="preserve">BE-082</x:t>
        </x:is>
      </x:c>
      <x:c r="D198" s="231" t="str">
        <x:f>IFERROR(INDEX('Final Card Catalog'!$B$4:$B$503,MATCH($C198,'Final Card Catalog'!$A$4:$A$503,0)),"Missing ID")</x:f>
        <x:v>Paul Surviving the Viper</x:v>
      </x:c>
      <x:c r="E198" s="231" t="str">
        <x:f>IFERROR(INDEX('Final Card Catalog'!$E$4:$E$503,MATCH($C198,'Final Card Catalog'!$A$4:$A$503,0)),"Missing ID")</x:f>
        <x:v>Event</x:v>
      </x:c>
      <x:c r="F198" s="261" t="n">
        <x:f>IFERROR(INDEX('Final Card Catalog'!$G$4:$G$503,MATCH($C198,'Final Card Catalog'!$A$4:$A$503,0)),"Missing ID")</x:f>
        <x:v>3</x:v>
      </x:c>
      <x:c r="G198" s="231" t="inlineStr">
        <x:is>
          <x:t xml:space="preserve">Rare</x:t>
        </x:is>
      </x:c>
      <x:c r="H198" s="260" t="n">
        <x:v>7.1</x:v>
      </x:c>
      <x:c r="I198" s="260" t="n">
        <x:v>8.6</x:v>
      </x:c>
      <x:c r="J198" s="260" t="n">
        <x:v>7.5</x:v>
      </x:c>
      <x:c r="K198" s="260" t="n">
        <x:v>8.199999999999999</x:v>
      </x:c>
      <x:c r="L198" s="239" t="n">
        <x:f>IF(COUNT(H198:K198)&lt;COUNT($B$4:$B$7),"",ROUND(($B$11/$B$9)*(H198*$B$4+I198*$B$5+J198*$B$6+K198*$B$7),1))</x:f>
        <x:v>77.4</x:v>
      </x:c>
      <x:c r="M198" s="231" t="str">
        <x:f>IF(L198="","",IF(L198&gt;=$E$4,$D$4,IF(L198&gt;=$E$5,$D$5,IF(L198&gt;=$E$6,$D$6,IF(L198&gt;=$E$7,$D$7,$D$8)))))</x:f>
        <x:v>Rare</x:v>
      </x:c>
      <x:c r="N198" s="231" t="str">
        <x:f>IF(M198="","Pending scoring",G198&amp;" → "&amp;M198)</x:f>
        <x:v>Rare → Rare</x:v>
      </x:c>
      <x:c r="O198" s="231" t="inlineStr">
        <x:is>
          <x:t xml:space="preserve">Medium</x:t>
        </x:is>
      </x:c>
      <x:c r="P198" s="231" t="inlineStr">
        <x:is>
          <x:t xml:space="preserve">Biblical narrative scene</x:t>
        </x:is>
      </x:c>
      <x:c r="Q198" s="231" t="inlineStr">
        <x:is>
          <x:t xml:space="preserve">Artwork-led: the visual concept is substantially stronger than the subject's global recognition. Scores: significance 7.1, artwork 8.6, narrative 7.5, uniqueness 8.2; weighted impact 77.4 → Rare.</x:t>
        </x:is>
      </x:c>
      <x:c r="R198" s="214" t="str">
        <x:f>IFERROR(INDEX('Final Card Catalog'!$J$4:$J$503,MATCH($C198,'Final Card Catalog'!$A$4:$A$503,0)),"Missing ID")</x:f>
        <x:v>Rare</x:v>
      </x:c>
      <x:c r="S198" s="214" t="str">
        <x:f>IF(IFERROR(INDEX('Final Card Catalog'!$S$4:$S$503,MATCH($C198,'Final Card Catalog'!$A$4:$A$503,0)),"Missing ID")="Locked - complete","Locked - complete",IF(COUNTIF('Final Card Catalog'!$A$4:$A$503,C198)&lt;&gt;1,"ID mismatch",IF(COUNT(H198:K198)&lt;COUNT($B$4:$B$7),"Needs scoring",IF(M198=R198,"Aligned","Approved tier / legacy differs"))))</x:f>
        <x:v>Aligned</x:v>
      </x:c>
    </x:row>
    <x:row r="199" s="202" customFormat="1" ht="25.5" customHeight="1">
      <x:c r="A199" s="261" t="n">
        <x:f>IF(L199="","",COUNTIF($L$14:$L$513,"&gt;"&amp;L199)+COUNTIF($L$14:L199,L199))</x:f>
        <x:v>188</x:v>
      </x:c>
      <x:c r="B199" s="231" t="str">
        <x:f>IFERROR(LEFT(IFERROR(INDEX('Final Card Catalog'!$D$4:$D$503,MATCH($C199,'Final Card Catalog'!$A$4:$A$503,0)),"Missing ID"),FIND(" — ",IFERROR(INDEX('Final Card Catalog'!$D$4:$D$503,MATCH($C199,'Final Card Catalog'!$A$4:$A$503,0)),"Missing ID"))-1),"Missing set")</x:f>
        <x:v>Early Church History</x:v>
      </x:c>
      <x:c r="C199" s="231" t="inlineStr">
        <x:is>
          <x:t xml:space="preserve">ECH-043</x:t>
        </x:is>
      </x:c>
      <x:c r="D199" s="231" t="str">
        <x:f>IFERROR(INDEX('Final Card Catalog'!$B$4:$B$503,MATCH($C199,'Final Card Catalog'!$A$4:$A$503,0)),"Missing ID")</x:f>
        <x:v>Scillitan Martyrs</x:v>
      </x:c>
      <x:c r="E199" s="231" t="str">
        <x:f>IFERROR(INDEX('Final Card Catalog'!$E$4:$E$503,MATCH($C199,'Final Card Catalog'!$A$4:$A$503,0)),"Missing ID")</x:f>
        <x:v>Event</x:v>
      </x:c>
      <x:c r="F199" s="261" t="n">
        <x:f>IFERROR(INDEX('Final Card Catalog'!$G$4:$G$503,MATCH($C199,'Final Card Catalog'!$A$4:$A$503,0)),"Missing ID")</x:f>
        <x:v>4</x:v>
      </x:c>
      <x:c r="G199" s="231" t="inlineStr">
        <x:is>
          <x:t xml:space="preserve">Rare</x:t>
        </x:is>
      </x:c>
      <x:c r="H199" s="260" t="n">
        <x:v>7.4</x:v>
      </x:c>
      <x:c r="I199" s="260" t="n">
        <x:v>8.1</x:v>
      </x:c>
      <x:c r="J199" s="260" t="n">
        <x:v>7.7</x:v>
      </x:c>
      <x:c r="K199" s="260" t="n">
        <x:v>7.9</x:v>
      </x:c>
      <x:c r="L199" s="239" t="n">
        <x:f>IF(COUNT(H199:K199)&lt;COUNT($B$4:$B$7),"",ROUND(($B$11/$B$9)*(H199*$B$4+I199*$B$5+J199*$B$6+K199*$B$7),1))</x:f>
        <x:v>77.2</x:v>
      </x:c>
      <x:c r="M199" s="231" t="str">
        <x:f>IF(L199="","",IF(L199&gt;=$E$4,$D$4,IF(L199&gt;=$E$5,$D$5,IF(L199&gt;=$E$6,$D$6,IF(L199&gt;=$E$7,$D$7,$D$8)))))</x:f>
        <x:v>Rare</x:v>
      </x:c>
      <x:c r="N199" s="231" t="str">
        <x:f>IF(M199="","Pending scoring",G199&amp;" → "&amp;M199)</x:f>
        <x:v>Rare → Rare</x:v>
      </x:c>
      <x:c r="O199" s="231" t="inlineStr">
        <x:is>
          <x:t xml:space="preserve">Low</x:t>
        </x:is>
      </x:c>
      <x:c r="P199" s="231" t="inlineStr">
        <x:is>
          <x:t xml:space="preserve">Early Church historical scene</x:t>
        </x:is>
      </x:c>
      <x:c r="Q199" s="231" t="inlineStr">
        <x:is>
          <x:t xml:space="preserve">Balanced collectible profile across significance, visual potential, and impact. Scores: significance 7.4, artwork 8.1, narrative 7.7, uniqueness 7.9; weighted impact 77.2 → Rare.</x:t>
        </x:is>
      </x:c>
      <x:c r="R199" s="214" t="str">
        <x:f>IFERROR(INDEX('Final Card Catalog'!$J$4:$J$503,MATCH($C199,'Final Card Catalog'!$A$4:$A$503,0)),"Missing ID")</x:f>
        <x:v>Uncommon</x:v>
      </x:c>
      <x:c r="S199" s="214" t="str">
        <x:f>IF(IFERROR(INDEX('Final Card Catalog'!$S$4:$S$503,MATCH($C199,'Final Card Catalog'!$A$4:$A$503,0)),"Missing ID")="Locked - complete","Locked - complete",IF(COUNTIF('Final Card Catalog'!$A$4:$A$503,C199)&lt;&gt;1,"ID mismatch",IF(COUNT(H199:K199)&lt;COUNT($B$4:$B$7),"Needs scoring",IF(M199=R199,"Aligned","Approved tier / legacy differs"))))</x:f>
        <x:v>Approved tier / legacy differs</x:v>
      </x:c>
    </x:row>
    <x:row r="200" s="202" customFormat="1" ht="25.5" customHeight="1">
      <x:c r="A200" s="261" t="n">
        <x:f>IF(L200="","",COUNTIF($L$14:$L$513,"&gt;"&amp;L200)+COUNTIF($L$14:L200,L200))</x:f>
        <x:v>189</x:v>
      </x:c>
      <x:c r="B200" s="231" t="str">
        <x:f>IFERROR(LEFT(IFERROR(INDEX('Final Card Catalog'!$D$4:$D$503,MATCH($C200,'Final Card Catalog'!$A$4:$A$503,0)),"Missing ID"),FIND(" — ",IFERROR(INDEX('Final Card Catalog'!$D$4:$D$503,MATCH($C200,'Final Card Catalog'!$A$4:$A$503,0)),"Missing ID"))-1),"Missing set")</x:f>
        <x:v>Biblical Events</x:v>
      </x:c>
      <x:c r="C200" s="231" t="inlineStr">
        <x:is>
          <x:t xml:space="preserve">BE-086</x:t>
        </x:is>
      </x:c>
      <x:c r="D200" s="231" t="str">
        <x:f>IFERROR(INDEX('Final Card Catalog'!$B$4:$B$503,MATCH($C200,'Final Card Catalog'!$A$4:$A$503,0)),"Missing ID")</x:f>
        <x:v>Zacchaeus in the Sycamore Tree</x:v>
      </x:c>
      <x:c r="E200" s="231" t="str">
        <x:f>IFERROR(INDEX('Final Card Catalog'!$E$4:$E$503,MATCH($C200,'Final Card Catalog'!$A$4:$A$503,0)),"Missing ID")</x:f>
        <x:v>Event</x:v>
      </x:c>
      <x:c r="F200" s="261" t="n">
        <x:f>IFERROR(INDEX('Final Card Catalog'!$G$4:$G$503,MATCH($C200,'Final Card Catalog'!$A$4:$A$503,0)),"Missing ID")</x:f>
        <x:v>3</x:v>
      </x:c>
      <x:c r="G200" s="231" t="inlineStr">
        <x:is>
          <x:t xml:space="preserve">Rare</x:t>
        </x:is>
      </x:c>
      <x:c r="H200" s="260" t="n">
        <x:v>7.4</x:v>
      </x:c>
      <x:c r="I200" s="260" t="n">
        <x:v>8.4</x:v>
      </x:c>
      <x:c r="J200" s="260" t="n">
        <x:v>7.2</x:v>
      </x:c>
      <x:c r="K200" s="260" t="n">
        <x:v>8</x:v>
      </x:c>
      <x:c r="L200" s="239" t="n">
        <x:f>IF(COUNT(H200:K200)&lt;COUNT($B$4:$B$7),"",ROUND(($B$11/$B$9)*(H200*$B$4+I200*$B$5+J200*$B$6+K200*$B$7),1))</x:f>
        <x:v>77.2</x:v>
      </x:c>
      <x:c r="M200" s="231" t="str">
        <x:f>IF(L200="","",IF(L200&gt;=$E$4,$D$4,IF(L200&gt;=$E$5,$D$5,IF(L200&gt;=$E$6,$D$6,IF(L200&gt;=$E$7,$D$7,$D$8)))))</x:f>
        <x:v>Rare</x:v>
      </x:c>
      <x:c r="N200" s="231" t="str">
        <x:f>IF(M200="","Pending scoring",G200&amp;" → "&amp;M200)</x:f>
        <x:v>Rare → Rare</x:v>
      </x:c>
      <x:c r="O200" s="231" t="inlineStr">
        <x:is>
          <x:t xml:space="preserve">Low</x:t>
        </x:is>
      </x:c>
      <x:c r="P200" s="231" t="inlineStr">
        <x:is>
          <x:t xml:space="preserve">Biblical narrative scene</x:t>
        </x:is>
      </x:c>
      <x:c r="Q200" s="231" t="inlineStr">
        <x:is>
          <x:t xml:space="preserve">Balanced collectible profile across significance, visual potential, and impact. Scores: significance 7.4, artwork 8.4, narrative 7.2, uniqueness 8.0; weighted impact 77.2 → Rare.</x:t>
        </x:is>
      </x:c>
      <x:c r="R200" s="214" t="str">
        <x:f>IFERROR(INDEX('Final Card Catalog'!$J$4:$J$503,MATCH($C200,'Final Card Catalog'!$A$4:$A$503,0)),"Missing ID")</x:f>
        <x:v>Rare</x:v>
      </x:c>
      <x:c r="S200" s="214" t="str">
        <x:f>IF(IFERROR(INDEX('Final Card Catalog'!$S$4:$S$503,MATCH($C200,'Final Card Catalog'!$A$4:$A$503,0)),"Missing ID")="Locked - complete","Locked - complete",IF(COUNTIF('Final Card Catalog'!$A$4:$A$503,C200)&lt;&gt;1,"ID mismatch",IF(COUNT(H200:K200)&lt;COUNT($B$4:$B$7),"Needs scoring",IF(M200=R200,"Aligned","Approved tier / legacy differs"))))</x:f>
        <x:v>Aligned</x:v>
      </x:c>
    </x:row>
    <x:row r="201" s="202" customFormat="1" ht="25.5" customHeight="1">
      <x:c r="A201" s="261" t="n">
        <x:f>IF(L201="","",COUNTIF($L$14:$L$513,"&gt;"&amp;L201)+COUNTIF($L$14:L201,L201))</x:f>
        <x:v>190</x:v>
      </x:c>
      <x:c r="B201" s="231" t="str">
        <x:f>IFERROR(LEFT(IFERROR(INDEX('Final Card Catalog'!$D$4:$D$503,MATCH($C201,'Final Card Catalog'!$A$4:$A$503,0)),"Missing ID"),FIND(" — ",IFERROR(INDEX('Final Card Catalog'!$D$4:$D$503,MATCH($C201,'Final Card Catalog'!$A$4:$A$503,0)),"Missing ID"))-1),"Missing set")</x:f>
        <x:v>Biblical Items</x:v>
      </x:c>
      <x:c r="C201" s="231" t="inlineStr">
        <x:is>
          <x:t xml:space="preserve">BI-049</x:t>
        </x:is>
      </x:c>
      <x:c r="D201" s="231" t="str">
        <x:f>IFERROR(INDEX('Final Card Catalog'!$B$4:$B$503,MATCH($C201,'Final Card Catalog'!$A$4:$A$503,0)),"Missing ID")</x:f>
        <x:v>Gifts of the Magi</x:v>
      </x:c>
      <x:c r="E201" s="231" t="str">
        <x:f>IFERROR(INDEX('Final Card Catalog'!$E$4:$E$503,MATCH($C201,'Final Card Catalog'!$A$4:$A$503,0)),"Missing ID")</x:f>
        <x:v>Gift / Treasure</x:v>
      </x:c>
      <x:c r="F201" s="261" t="n">
        <x:f>IFERROR(INDEX('Final Card Catalog'!$G$4:$G$503,MATCH($C201,'Final Card Catalog'!$A$4:$A$503,0)),"Missing ID")</x:f>
        <x:v>4</x:v>
      </x:c>
      <x:c r="G201" s="231" t="inlineStr">
        <x:is>
          <x:t xml:space="preserve">Rare</x:t>
        </x:is>
      </x:c>
      <x:c r="H201" s="260" t="n">
        <x:v>8.199999999999999</x:v>
      </x:c>
      <x:c r="I201" s="260" t="n">
        <x:v>9</x:v>
      </x:c>
      <x:c r="J201" s="260" t="n">
        <x:v>4.8</x:v>
      </x:c>
      <x:c r="K201" s="260" t="n">
        <x:v>7.7</x:v>
      </x:c>
      <x:c r="L201" s="239" t="n">
        <x:f>IF(COUNT(H201:K201)&lt;COUNT($B$4:$B$7),"",ROUND(($B$11/$B$9)*(H201*$B$4+I201*$B$5+J201*$B$6+K201*$B$7),1))</x:f>
        <x:v>77.1</x:v>
      </x:c>
      <x:c r="M201" s="231" t="str">
        <x:f>IF(L201="","",IF(L201&gt;=$E$4,$D$4,IF(L201&gt;=$E$5,$D$5,IF(L201&gt;=$E$6,$D$6,IF(L201&gt;=$E$7,$D$7,$D$8)))))</x:f>
        <x:v>Rare</x:v>
      </x:c>
      <x:c r="N201" s="231" t="str">
        <x:f>IF(M201="","Pending scoring",G201&amp;" → "&amp;M201)</x:f>
        <x:v>Rare → Rare</x:v>
      </x:c>
      <x:c r="O201" s="231" t="inlineStr">
        <x:is>
          <x:t xml:space="preserve">Low</x:t>
        </x:is>
      </x:c>
      <x:c r="P201" s="231" t="inlineStr">
        <x:is>
          <x:t xml:space="preserve">Biblical object / still life</x:t>
        </x:is>
      </x:c>
      <x:c r="Q201" s="231" t="inlineStr">
        <x:is>
          <x:t xml:space="preserve">Balanced collectible profile across significance, visual potential, and impact. Scores: significance 8.2, artwork 9.0, narrative 4.8, uniqueness 7.7; weighted impact 77.1 → Rare.</x:t>
        </x:is>
      </x:c>
      <x:c r="R201" s="214" t="str">
        <x:f>IFERROR(INDEX('Final Card Catalog'!$J$4:$J$503,MATCH($C201,'Final Card Catalog'!$A$4:$A$503,0)),"Missing ID")</x:f>
        <x:v>Rare</x:v>
      </x:c>
      <x:c r="S201" s="214" t="str">
        <x:f>IF(IFERROR(INDEX('Final Card Catalog'!$S$4:$S$503,MATCH($C201,'Final Card Catalog'!$A$4:$A$503,0)),"Missing ID")="Locked - complete","Locked - complete",IF(COUNTIF('Final Card Catalog'!$A$4:$A$503,C201)&lt;&gt;1,"ID mismatch",IF(COUNT(H201:K201)&lt;COUNT($B$4:$B$7),"Needs scoring",IF(M201=R201,"Aligned","Approved tier / legacy differs"))))</x:f>
        <x:v>Aligned</x:v>
      </x:c>
    </x:row>
    <x:row r="202" s="202" customFormat="1" ht="25.5" customHeight="1">
      <x:c r="A202" s="261" t="n">
        <x:f>IF(L202="","",COUNTIF($L$14:$L$513,"&gt;"&amp;L202)+COUNTIF($L$14:L202,L202))</x:f>
        <x:v>191</x:v>
      </x:c>
      <x:c r="B202" s="231" t="str">
        <x:f>IFERROR(LEFT(IFERROR(INDEX('Final Card Catalog'!$D$4:$D$503,MATCH($C202,'Final Card Catalog'!$A$4:$A$503,0)),"Missing ID"),FIND(" — ",IFERROR(INDEX('Final Card Catalog'!$D$4:$D$503,MATCH($C202,'Final Card Catalog'!$A$4:$A$503,0)),"Missing ID"))-1),"Missing set")</x:f>
        <x:v>Biblical People</x:v>
      </x:c>
      <x:c r="C202" s="231" t="inlineStr">
        <x:is>
          <x:t xml:space="preserve">BP-014</x:t>
        </x:is>
      </x:c>
      <x:c r="D202" s="231" t="str">
        <x:f>IFERROR(INDEX('Final Card Catalog'!$B$4:$B$503,MATCH($C202,'Final Card Catalog'!$A$4:$A$503,0)),"Missing ID")</x:f>
        <x:v>John the Baptist</x:v>
      </x:c>
      <x:c r="E202" s="231" t="str">
        <x:f>IFERROR(INDEX('Final Card Catalog'!$E$4:$E$503,MATCH($C202,'Final Card Catalog'!$A$4:$A$503,0)),"Missing ID")</x:f>
        <x:v>Person</x:v>
      </x:c>
      <x:c r="F202" s="261" t="n">
        <x:f>IFERROR(INDEX('Final Card Catalog'!$G$4:$G$503,MATCH($C202,'Final Card Catalog'!$A$4:$A$503,0)),"Missing ID")</x:f>
        <x:v>5</x:v>
      </x:c>
      <x:c r="G202" s="231" t="inlineStr">
        <x:is>
          <x:t xml:space="preserve">Rare</x:t>
        </x:is>
      </x:c>
      <x:c r="H202" s="260" t="n">
        <x:v>8.699999999999999</x:v>
      </x:c>
      <x:c r="I202" s="260" t="n">
        <x:v>8.4</x:v>
      </x:c>
      <x:c r="J202" s="260" t="n">
        <x:v>5.7</x:v>
      </x:c>
      <x:c r="K202" s="260" t="n">
        <x:v>5.7</x:v>
      </x:c>
      <x:c r="L202" s="239" t="n">
        <x:f>IF(COUNT(H202:K202)&lt;COUNT($B$4:$B$7),"",ROUND(($B$11/$B$9)*(H202*$B$4+I202*$B$5+J202*$B$6+K202*$B$7),1))</x:f>
        <x:v>77.1</x:v>
      </x:c>
      <x:c r="M202" s="231" t="str">
        <x:f>IF(L202="","",IF(L202&gt;=$E$4,$D$4,IF(L202&gt;=$E$5,$D$5,IF(L202&gt;=$E$6,$D$6,IF(L202&gt;=$E$7,$D$7,$D$8)))))</x:f>
        <x:v>Rare</x:v>
      </x:c>
      <x:c r="N202" s="231" t="str">
        <x:f>IF(M202="","Pending scoring",G202&amp;" → "&amp;M202)</x:f>
        <x:v>Rare → Rare</x:v>
      </x:c>
      <x:c r="O202" s="231" t="inlineStr">
        <x:is>
          <x:t xml:space="preserve">Medium</x:t>
        </x:is>
      </x:c>
      <x:c r="P202" s="231" t="inlineStr">
        <x:is>
          <x:t xml:space="preserve">Biblical character / group</x:t>
        </x:is>
      </x:c>
      <x:c r="Q202" s="231" t="inlineStr">
        <x:is>
          <x:t xml:space="preserve">Balanced collectible profile across significance, visual potential, and impact. Scores: significance 8.7, artwork 8.4, narrative 5.7, uniqueness 5.7; weighted impact 77.1 → Rare.</x:t>
        </x:is>
      </x:c>
      <x:c r="R202" s="214" t="str">
        <x:f>IFERROR(INDEX('Final Card Catalog'!$J$4:$J$503,MATCH($C202,'Final Card Catalog'!$A$4:$A$503,0)),"Missing ID")</x:f>
        <x:v>Rare</x:v>
      </x:c>
      <x:c r="S202" s="214" t="str">
        <x:f>IF(IFERROR(INDEX('Final Card Catalog'!$S$4:$S$503,MATCH($C202,'Final Card Catalog'!$A$4:$A$503,0)),"Missing ID")="Locked - complete","Locked - complete",IF(COUNTIF('Final Card Catalog'!$A$4:$A$503,C202)&lt;&gt;1,"ID mismatch",IF(COUNT(H202:K202)&lt;COUNT($B$4:$B$7),"Needs scoring",IF(M202=R202,"Aligned","Approved tier / legacy differs"))))</x:f>
        <x:v>Aligned</x:v>
      </x:c>
    </x:row>
    <x:row r="203" s="202" customFormat="1" ht="25.5" customHeight="1">
      <x:c r="A203" s="261" t="n">
        <x:f>IF(L203="","",COUNTIF($L$14:$L$513,"&gt;"&amp;L203)+COUNTIF($L$14:L203,L203))</x:f>
        <x:v>192</x:v>
      </x:c>
      <x:c r="B203" s="231" t="str">
        <x:f>IFERROR(LEFT(IFERROR(INDEX('Final Card Catalog'!$D$4:$D$503,MATCH($C203,'Final Card Catalog'!$A$4:$A$503,0)),"Missing ID"),FIND(" — ",IFERROR(INDEX('Final Card Catalog'!$D$4:$D$503,MATCH($C203,'Final Card Catalog'!$A$4:$A$503,0)),"Missing ID"))-1),"Missing set")</x:f>
        <x:v>Early Church History</x:v>
      </x:c>
      <x:c r="C203" s="231" t="inlineStr">
        <x:is>
          <x:t xml:space="preserve">ECH-008</x:t>
        </x:is>
      </x:c>
      <x:c r="D203" s="231" t="str">
        <x:f>IFERROR(INDEX('Final Card Catalog'!$B$4:$B$503,MATCH($C203,'Final Card Catalog'!$A$4:$A$503,0)),"Missing ID")</x:f>
        <x:v>Martyrdom of Justin and Companions</x:v>
      </x:c>
      <x:c r="E203" s="231" t="str">
        <x:f>IFERROR(INDEX('Final Card Catalog'!$E$4:$E$503,MATCH($C203,'Final Card Catalog'!$A$4:$A$503,0)),"Missing ID")</x:f>
        <x:v>Event</x:v>
      </x:c>
      <x:c r="F203" s="261" t="n">
        <x:f>IFERROR(INDEX('Final Card Catalog'!$G$4:$G$503,MATCH($C203,'Final Card Catalog'!$A$4:$A$503,0)),"Missing ID")</x:f>
        <x:v>4</x:v>
      </x:c>
      <x:c r="G203" s="231" t="inlineStr">
        <x:is>
          <x:t xml:space="preserve">Rare</x:t>
        </x:is>
      </x:c>
      <x:c r="H203" s="260" t="n">
        <x:v>7.3</x:v>
      </x:c>
      <x:c r="I203" s="260" t="n">
        <x:v>8.199999999999999</x:v>
      </x:c>
      <x:c r="J203" s="260" t="n">
        <x:v>7.7</x:v>
      </x:c>
      <x:c r="K203" s="260" t="n">
        <x:v>7.9</x:v>
      </x:c>
      <x:c r="L203" s="239" t="n">
        <x:f>IF(COUNT(H203:K203)&lt;COUNT($B$4:$B$7),"",ROUND(($B$11/$B$9)*(H203*$B$4+I203*$B$5+J203*$B$6+K203*$B$7),1))</x:f>
        <x:v>77.1</x:v>
      </x:c>
      <x:c r="M203" s="231" t="str">
        <x:f>IF(L203="","",IF(L203&gt;=$E$4,$D$4,IF(L203&gt;=$E$5,$D$5,IF(L203&gt;=$E$6,$D$6,IF(L203&gt;=$E$7,$D$7,$D$8)))))</x:f>
        <x:v>Rare</x:v>
      </x:c>
      <x:c r="N203" s="231" t="str">
        <x:f>IF(M203="","Pending scoring",G203&amp;" → "&amp;M203)</x:f>
        <x:v>Rare → Rare</x:v>
      </x:c>
      <x:c r="O203" s="231" t="inlineStr">
        <x:is>
          <x:t xml:space="preserve">Low</x:t>
        </x:is>
      </x:c>
      <x:c r="P203" s="231" t="inlineStr">
        <x:is>
          <x:t xml:space="preserve">Early Church historical scene</x:t>
        </x:is>
      </x:c>
      <x:c r="Q203" s="231" t="inlineStr">
        <x:is>
          <x:t xml:space="preserve">Balanced collectible profile across significance, visual potential, and impact. Scores: significance 7.3, artwork 8.2, narrative 7.7, uniqueness 7.9; weighted impact 77.1 → Rare.</x:t>
        </x:is>
      </x:c>
      <x:c r="R203" s="214" t="str">
        <x:f>IFERROR(INDEX('Final Card Catalog'!$J$4:$J$503,MATCH($C203,'Final Card Catalog'!$A$4:$A$503,0)),"Missing ID")</x:f>
        <x:v>Rare</x:v>
      </x:c>
      <x:c r="S203" s="214" t="str">
        <x:f>IF(IFERROR(INDEX('Final Card Catalog'!$S$4:$S$503,MATCH($C203,'Final Card Catalog'!$A$4:$A$503,0)),"Missing ID")="Locked - complete","Locked - complete",IF(COUNTIF('Final Card Catalog'!$A$4:$A$503,C203)&lt;&gt;1,"ID mismatch",IF(COUNT(H203:K203)&lt;COUNT($B$4:$B$7),"Needs scoring",IF(M203=R203,"Aligned","Approved tier / legacy differs"))))</x:f>
        <x:v>Aligned</x:v>
      </x:c>
    </x:row>
    <x:row r="204" s="202" customFormat="1" ht="25.5" customHeight="1">
      <x:c r="A204" s="261" t="n">
        <x:f>IF(L204="","",COUNTIF($L$14:$L$513,"&gt;"&amp;L204)+COUNTIF($L$14:L204,L204))</x:f>
        <x:v>193</x:v>
      </x:c>
      <x:c r="B204" s="231" t="str">
        <x:f>IFERROR(LEFT(IFERROR(INDEX('Final Card Catalog'!$D$4:$D$503,MATCH($C204,'Final Card Catalog'!$A$4:$A$503,0)),"Missing ID"),FIND(" — ",IFERROR(INDEX('Final Card Catalog'!$D$4:$D$503,MATCH($C204,'Final Card Catalog'!$A$4:$A$503,0)),"Missing ID"))-1),"Missing set")</x:f>
        <x:v>Biblical Items</x:v>
      </x:c>
      <x:c r="C204" s="231" t="inlineStr">
        <x:is>
          <x:t xml:space="preserve">BI-012</x:t>
        </x:is>
      </x:c>
      <x:c r="D204" s="231" t="str">
        <x:f>IFERROR(INDEX('Final Card Catalog'!$B$4:$B$503,MATCH($C204,'Final Card Catalog'!$A$4:$A$503,0)),"Missing ID")</x:f>
        <x:v>Tabernacle Menorah</x:v>
      </x:c>
      <x:c r="E204" s="231" t="str">
        <x:f>IFERROR(INDEX('Final Card Catalog'!$E$4:$E$503,MATCH($C204,'Final Card Catalog'!$A$4:$A$503,0)),"Missing ID")</x:f>
        <x:v>Sacred Furnishing</x:v>
      </x:c>
      <x:c r="F204" s="261" t="n">
        <x:f>IFERROR(INDEX('Final Card Catalog'!$G$4:$G$503,MATCH($C204,'Final Card Catalog'!$A$4:$A$503,0)),"Missing ID")</x:f>
        <x:v>4</x:v>
      </x:c>
      <x:c r="G204" s="231" t="inlineStr">
        <x:is>
          <x:t xml:space="preserve">Rare</x:t>
        </x:is>
      </x:c>
      <x:c r="H204" s="260" t="n">
        <x:v>8.199999999999999</x:v>
      </x:c>
      <x:c r="I204" s="260" t="n">
        <x:v>9</x:v>
      </x:c>
      <x:c r="J204" s="260" t="n">
        <x:v>4.8</x:v>
      </x:c>
      <x:c r="K204" s="260" t="n">
        <x:v>7.7</x:v>
      </x:c>
      <x:c r="L204" s="239" t="n">
        <x:f>IF(COUNT(H204:K204)&lt;COUNT($B$4:$B$7),"",ROUND(($B$11/$B$9)*(H204*$B$4+I204*$B$5+J204*$B$6+K204*$B$7),1))</x:f>
        <x:v>77.1</x:v>
      </x:c>
      <x:c r="M204" s="231" t="str">
        <x:f>IF(L204="","",IF(L204&gt;=$E$4,$D$4,IF(L204&gt;=$E$5,$D$5,IF(L204&gt;=$E$6,$D$6,IF(L204&gt;=$E$7,$D$7,$D$8)))))</x:f>
        <x:v>Rare</x:v>
      </x:c>
      <x:c r="N204" s="231" t="str">
        <x:f>IF(M204="","Pending scoring",G204&amp;" → "&amp;M204)</x:f>
        <x:v>Rare → Rare</x:v>
      </x:c>
      <x:c r="O204" s="231" t="inlineStr">
        <x:is>
          <x:t xml:space="preserve">Low</x:t>
        </x:is>
      </x:c>
      <x:c r="P204" s="231" t="inlineStr">
        <x:is>
          <x:t xml:space="preserve">Biblical object / still life</x:t>
        </x:is>
      </x:c>
      <x:c r="Q204" s="231" t="inlineStr">
        <x:is>
          <x:t xml:space="preserve">Balanced collectible profile across significance, visual potential, and impact. Scores: significance 8.2, artwork 9.0, narrative 4.8, uniqueness 7.7; weighted impact 77.1 → Rare.</x:t>
        </x:is>
      </x:c>
      <x:c r="R204" s="214" t="str">
        <x:f>IFERROR(INDEX('Final Card Catalog'!$J$4:$J$503,MATCH($C204,'Final Card Catalog'!$A$4:$A$503,0)),"Missing ID")</x:f>
        <x:v>Rare</x:v>
      </x:c>
      <x:c r="S204" s="214" t="str">
        <x:f>IF(IFERROR(INDEX('Final Card Catalog'!$S$4:$S$503,MATCH($C204,'Final Card Catalog'!$A$4:$A$503,0)),"Missing ID")="Locked - complete","Locked - complete",IF(COUNTIF('Final Card Catalog'!$A$4:$A$503,C204)&lt;&gt;1,"ID mismatch",IF(COUNT(H204:K204)&lt;COUNT($B$4:$B$7),"Needs scoring",IF(M204=R204,"Aligned","Approved tier / legacy differs"))))</x:f>
        <x:v>Aligned</x:v>
      </x:c>
    </x:row>
    <x:row r="205" s="202" customFormat="1" ht="25.5" customHeight="1">
      <x:c r="A205" s="261" t="n">
        <x:f>IF(L205="","",COUNTIF($L$14:$L$513,"&gt;"&amp;L205)+COUNTIF($L$14:L205,L205))</x:f>
        <x:v>194</x:v>
      </x:c>
      <x:c r="B205" s="231" t="str">
        <x:f>IFERROR(LEFT(IFERROR(INDEX('Final Card Catalog'!$D$4:$D$503,MATCH($C205,'Final Card Catalog'!$A$4:$A$503,0)),"Missing ID"),FIND(" — ",IFERROR(INDEX('Final Card Catalog'!$D$4:$D$503,MATCH($C205,'Final Card Catalog'!$A$4:$A$503,0)),"Missing ID"))-1),"Missing set")</x:f>
        <x:v>Early Church History</x:v>
      </x:c>
      <x:c r="C205" s="231" t="inlineStr">
        <x:is>
          <x:t xml:space="preserve">ECH-001</x:t>
        </x:is>
      </x:c>
      <x:c r="D205" s="231" t="str">
        <x:f>IFERROR(INDEX('Final Card Catalog'!$B$4:$B$503,MATCH($C205,'Final Card Catalog'!$A$4:$A$503,0)),"Missing ID")</x:f>
        <x:v>Neronian Persecution</x:v>
      </x:c>
      <x:c r="E205" s="231" t="str">
        <x:f>IFERROR(INDEX('Final Card Catalog'!$E$4:$E$503,MATCH($C205,'Final Card Catalog'!$A$4:$A$503,0)),"Missing ID")</x:f>
        <x:v>Event</x:v>
      </x:c>
      <x:c r="F205" s="261" t="n">
        <x:f>IFERROR(INDEX('Final Card Catalog'!$G$4:$G$503,MATCH($C205,'Final Card Catalog'!$A$4:$A$503,0)),"Missing ID")</x:f>
        <x:v>5</x:v>
      </x:c>
      <x:c r="G205" s="231" t="inlineStr">
        <x:is>
          <x:t xml:space="preserve">Extraordinary</x:t>
        </x:is>
      </x:c>
      <x:c r="H205" s="260" t="n">
        <x:v>7.8</x:v>
      </x:c>
      <x:c r="I205" s="260" t="n">
        <x:v>8.6</x:v>
      </x:c>
      <x:c r="J205" s="260" t="n">
        <x:v>6.5</x:v>
      </x:c>
      <x:c r="K205" s="260" t="n">
        <x:v>6.8</x:v>
      </x:c>
      <x:c r="L205" s="239" t="n">
        <x:f>IF(COUNT(H205:K205)&lt;COUNT($B$4:$B$7),"",ROUND(($B$11/$B$9)*(H205*$B$4+I205*$B$5+J205*$B$6+K205*$B$7),1))</x:f>
        <x:v>76.8</x:v>
      </x:c>
      <x:c r="M205" s="231" t="str">
        <x:f>IF(L205="","",IF(L205&gt;=$E$4,$D$4,IF(L205&gt;=$E$5,$D$5,IF(L205&gt;=$E$6,$D$6,IF(L205&gt;=$E$7,$D$7,$D$8)))))</x:f>
        <x:v>Uncommon</x:v>
      </x:c>
      <x:c r="N205" s="231" t="str">
        <x:f>IF(M205="","Pending scoring",G205&amp;" → "&amp;M205)</x:f>
        <x:v>Extraordinary → Uncommon</x:v>
      </x:c>
      <x:c r="O205" s="231" t="inlineStr">
        <x:is>
          <x:t xml:space="preserve">Low</x:t>
        </x:is>
      </x:c>
      <x:c r="P205" s="231" t="inlineStr">
        <x:is>
          <x:t xml:space="preserve">Early Church historical scene</x:t>
        </x:is>
      </x:c>
      <x:c r="Q205" s="231" t="inlineStr">
        <x:is>
          <x:t xml:space="preserve">Balanced collectible profile across significance, visual potential, and impact. Scores: significance 7.8, artwork 8.6, narrative 6.5, uniqueness 6.8; weighted impact 76.8 → Uncommon.</x:t>
        </x:is>
      </x:c>
      <x:c r="R205" s="214" t="str">
        <x:f>IFERROR(INDEX('Final Card Catalog'!$J$4:$J$503,MATCH($C205,'Final Card Catalog'!$A$4:$A$503,0)),"Missing ID")</x:f>
        <x:v>Uncommon</x:v>
      </x:c>
      <x:c r="S205" s="214" t="str">
        <x:f>IF(IFERROR(INDEX('Final Card Catalog'!$S$4:$S$503,MATCH($C205,'Final Card Catalog'!$A$4:$A$503,0)),"Missing ID")="Locked - complete","Locked - complete",IF(COUNTIF('Final Card Catalog'!$A$4:$A$503,C205)&lt;&gt;1,"ID mismatch",IF(COUNT(H205:K205)&lt;COUNT($B$4:$B$7),"Needs scoring",IF(M205=R205,"Aligned","Approved tier / legacy differs"))))</x:f>
        <x:v>Aligned</x:v>
      </x:c>
    </x:row>
    <x:row r="206" s="202" customFormat="1" ht="25.5" customHeight="1">
      <x:c r="A206" s="261" t="n">
        <x:f>IF(L206="","",COUNTIF($L$14:$L$513,"&gt;"&amp;L206)+COUNTIF($L$14:L206,L206))</x:f>
        <x:v>195</x:v>
      </x:c>
      <x:c r="B206" s="231" t="str">
        <x:f>IFERROR(LEFT(IFERROR(INDEX('Final Card Catalog'!$D$4:$D$503,MATCH($C206,'Final Card Catalog'!$A$4:$A$503,0)),"Missing ID"),FIND(" — ",IFERROR(INDEX('Final Card Catalog'!$D$4:$D$503,MATCH($C206,'Final Card Catalog'!$A$4:$A$503,0)),"Missing ID"))-1),"Missing set")</x:f>
        <x:v>Biblical People</x:v>
      </x:c>
      <x:c r="C206" s="231" t="inlineStr">
        <x:is>
          <x:t xml:space="preserve">BP-015</x:t>
        </x:is>
      </x:c>
      <x:c r="D206" s="231" t="str">
        <x:f>IFERROR(INDEX('Final Card Catalog'!$B$4:$B$503,MATCH($C206,'Final Card Catalog'!$A$4:$A$503,0)),"Missing ID")</x:f>
        <x:v>Isaiah</x:v>
      </x:c>
      <x:c r="E206" s="231" t="str">
        <x:f>IFERROR(INDEX('Final Card Catalog'!$E$4:$E$503,MATCH($C206,'Final Card Catalog'!$A$4:$A$503,0)),"Missing ID")</x:f>
        <x:v>Person</x:v>
      </x:c>
      <x:c r="F206" s="261" t="n">
        <x:f>IFERROR(INDEX('Final Card Catalog'!$G$4:$G$503,MATCH($C206,'Final Card Catalog'!$A$4:$A$503,0)),"Missing ID")</x:f>
        <x:v>5</x:v>
      </x:c>
      <x:c r="G206" s="231" t="inlineStr">
        <x:is>
          <x:t xml:space="preserve">Rare</x:t>
        </x:is>
      </x:c>
      <x:c r="H206" s="260" t="n">
        <x:v>8.6</x:v>
      </x:c>
      <x:c r="I206" s="260" t="n">
        <x:v>8.4</x:v>
      </x:c>
      <x:c r="J206" s="260" t="n">
        <x:v>5.7</x:v>
      </x:c>
      <x:c r="K206" s="260" t="n">
        <x:v>5.7</x:v>
      </x:c>
      <x:c r="L206" s="239" t="n">
        <x:f>IF(COUNT(H206:K206)&lt;COUNT($B$4:$B$7),"",ROUND(($B$11/$B$9)*(H206*$B$4+I206*$B$5+J206*$B$6+K206*$B$7),1))</x:f>
        <x:v>76.7</x:v>
      </x:c>
      <x:c r="M206" s="231" t="str">
        <x:f>IF(L206="","",IF(L206&gt;=$E$4,$D$4,IF(L206&gt;=$E$5,$D$5,IF(L206&gt;=$E$6,$D$6,IF(L206&gt;=$E$7,$D$7,$D$8)))))</x:f>
        <x:v>Uncommon</x:v>
      </x:c>
      <x:c r="N206" s="231" t="str">
        <x:f>IF(M206="","Pending scoring",G206&amp;" → "&amp;M206)</x:f>
        <x:v>Rare → Uncommon</x:v>
      </x:c>
      <x:c r="O206" s="231" t="inlineStr">
        <x:is>
          <x:t xml:space="preserve">Medium</x:t>
        </x:is>
      </x:c>
      <x:c r="P206" s="231" t="inlineStr">
        <x:is>
          <x:t xml:space="preserve">Biblical character / group</x:t>
        </x:is>
      </x:c>
      <x:c r="Q206" s="231" t="inlineStr">
        <x:is>
          <x:t xml:space="preserve">Balanced collectible profile across significance, visual potential, and impact. Scores: significance 8.6, artwork 8.4, narrative 5.7, uniqueness 5.7; weighted impact 76.7 → Uncommon.</x:t>
        </x:is>
      </x:c>
      <x:c r="R206" s="214" t="str">
        <x:f>IFERROR(INDEX('Final Card Catalog'!$J$4:$J$503,MATCH($C206,'Final Card Catalog'!$A$4:$A$503,0)),"Missing ID")</x:f>
        <x:v>Rare</x:v>
      </x:c>
      <x:c r="S206" s="214" t="str">
        <x:f>IF(IFERROR(INDEX('Final Card Catalog'!$S$4:$S$503,MATCH($C206,'Final Card Catalog'!$A$4:$A$503,0)),"Missing ID")="Locked - complete","Locked - complete",IF(COUNTIF('Final Card Catalog'!$A$4:$A$503,C206)&lt;&gt;1,"ID mismatch",IF(COUNT(H206:K206)&lt;COUNT($B$4:$B$7),"Needs scoring",IF(M206=R206,"Aligned","Approved tier / legacy differs"))))</x:f>
        <x:v>Approved tier / legacy differs</x:v>
      </x:c>
    </x:row>
    <x:row r="207" s="202" customFormat="1" ht="25.5" customHeight="1">
      <x:c r="A207" s="261" t="n">
        <x:f>IF(L207="","",COUNTIF($L$14:$L$513,"&gt;"&amp;L207)+COUNTIF($L$14:L207,L207))</x:f>
        <x:v>196</x:v>
      </x:c>
      <x:c r="B207" s="231" t="str">
        <x:f>IFERROR(LEFT(IFERROR(INDEX('Final Card Catalog'!$D$4:$D$503,MATCH($C207,'Final Card Catalog'!$A$4:$A$503,0)),"Missing ID"),FIND(" — ",IFERROR(INDEX('Final Card Catalog'!$D$4:$D$503,MATCH($C207,'Final Card Catalog'!$A$4:$A$503,0)),"Missing ID"))-1),"Missing set")</x:f>
        <x:v>Early Church History</x:v>
      </x:c>
      <x:c r="C207" s="231" t="inlineStr">
        <x:is>
          <x:t xml:space="preserve">ECH-021</x:t>
        </x:is>
      </x:c>
      <x:c r="D207" s="231" t="str">
        <x:f>IFERROR(INDEX('Final Card Catalog'!$B$4:$B$503,MATCH($C207,'Final Card Catalog'!$A$4:$A$503,0)),"Missing ID")</x:f>
        <x:v>The Great Persecution</x:v>
      </x:c>
      <x:c r="E207" s="231" t="str">
        <x:f>IFERROR(INDEX('Final Card Catalog'!$E$4:$E$503,MATCH($C207,'Final Card Catalog'!$A$4:$A$503,0)),"Missing ID")</x:f>
        <x:v>Event</x:v>
      </x:c>
      <x:c r="F207" s="261" t="n">
        <x:f>IFERROR(INDEX('Final Card Catalog'!$G$4:$G$503,MATCH($C207,'Final Card Catalog'!$A$4:$A$503,0)),"Missing ID")</x:f>
        <x:v>5</x:v>
      </x:c>
      <x:c r="G207" s="231" t="inlineStr">
        <x:is>
          <x:t xml:space="preserve">Legendary</x:t>
        </x:is>
      </x:c>
      <x:c r="H207" s="260" t="n">
        <x:v>8</x:v>
      </x:c>
      <x:c r="I207" s="260" t="n">
        <x:v>8.6</x:v>
      </x:c>
      <x:c r="J207" s="260" t="n">
        <x:v>6</x:v>
      </x:c>
      <x:c r="K207" s="260" t="n">
        <x:v>6.8</x:v>
      </x:c>
      <x:c r="L207" s="239" t="n">
        <x:f>IF(COUNT(H207:K207)&lt;COUNT($B$4:$B$7),"",ROUND(($B$11/$B$9)*(H207*$B$4+I207*$B$5+J207*$B$6+K207*$B$7),1))</x:f>
        <x:v>76.6</x:v>
      </x:c>
      <x:c r="M207" s="231" t="str">
        <x:f>IF(L207="","",IF(L207&gt;=$E$4,$D$4,IF(L207&gt;=$E$5,$D$5,IF(L207&gt;=$E$6,$D$6,IF(L207&gt;=$E$7,$D$7,$D$8)))))</x:f>
        <x:v>Uncommon</x:v>
      </x:c>
      <x:c r="N207" s="231" t="str">
        <x:f>IF(M207="","Pending scoring",G207&amp;" → "&amp;M207)</x:f>
        <x:v>Legendary → Uncommon</x:v>
      </x:c>
      <x:c r="O207" s="231" t="inlineStr">
        <x:is>
          <x:t xml:space="preserve">Low</x:t>
        </x:is>
      </x:c>
      <x:c r="P207" s="231" t="inlineStr">
        <x:is>
          <x:t xml:space="preserve">Early Church historical scene</x:t>
        </x:is>
      </x:c>
      <x:c r="Q207" s="231" t="inlineStr">
        <x:is>
          <x:t xml:space="preserve">Balanced collectible profile across significance, visual potential, and impact. Scores: significance 8.0, artwork 8.6, narrative 6.0, uniqueness 6.8; weighted impact 76.6 → Uncommon.</x:t>
        </x:is>
      </x:c>
      <x:c r="R207" s="214" t="str">
        <x:f>IFERROR(INDEX('Final Card Catalog'!$J$4:$J$503,MATCH($C207,'Final Card Catalog'!$A$4:$A$503,0)),"Missing ID")</x:f>
        <x:v>Rare</x:v>
      </x:c>
      <x:c r="S207" s="214" t="str">
        <x:f>IF(IFERROR(INDEX('Final Card Catalog'!$S$4:$S$503,MATCH($C207,'Final Card Catalog'!$A$4:$A$503,0)),"Missing ID")="Locked - complete","Locked - complete",IF(COUNTIF('Final Card Catalog'!$A$4:$A$503,C207)&lt;&gt;1,"ID mismatch",IF(COUNT(H207:K207)&lt;COUNT($B$4:$B$7),"Needs scoring",IF(M207=R207,"Aligned","Approved tier / legacy differs"))))</x:f>
        <x:v>Approved tier / legacy differs</x:v>
      </x:c>
    </x:row>
    <x:row r="208" s="202" customFormat="1" ht="25.5" customHeight="1">
      <x:c r="A208" s="261" t="n">
        <x:f>IF(L208="","",COUNTIF($L$14:$L$513,"&gt;"&amp;L208)+COUNTIF($L$14:L208,L208))</x:f>
        <x:v>197</x:v>
      </x:c>
      <x:c r="B208" s="231" t="str">
        <x:f>IFERROR(LEFT(IFERROR(INDEX('Final Card Catalog'!$D$4:$D$503,MATCH($C208,'Final Card Catalog'!$A$4:$A$503,0)),"Missing ID"),FIND(" — ",IFERROR(INDEX('Final Card Catalog'!$D$4:$D$503,MATCH($C208,'Final Card Catalog'!$A$4:$A$503,0)),"Missing ID"))-1),"Missing set")</x:f>
        <x:v>Biblical Events</x:v>
      </x:c>
      <x:c r="C208" s="231" t="inlineStr">
        <x:is>
          <x:t xml:space="preserve">BE-116</x:t>
        </x:is>
      </x:c>
      <x:c r="D208" s="231" t="str">
        <x:f>IFERROR(INDEX('Final Card Catalog'!$B$4:$B$503,MATCH($C208,'Final Card Catalog'!$A$4:$A$503,0)),"Missing ID")</x:f>
        <x:v>Widow's Oil Multiplied</x:v>
      </x:c>
      <x:c r="E208" s="231" t="str">
        <x:f>IFERROR(INDEX('Final Card Catalog'!$E$4:$E$503,MATCH($C208,'Final Card Catalog'!$A$4:$A$503,0)),"Missing ID")</x:f>
        <x:v>Event</x:v>
      </x:c>
      <x:c r="F208" s="261" t="n">
        <x:f>IFERROR(INDEX('Final Card Catalog'!$G$4:$G$503,MATCH($C208,'Final Card Catalog'!$A$4:$A$503,0)),"Missing ID")</x:f>
        <x:v>3</x:v>
      </x:c>
      <x:c r="G208" s="231" t="inlineStr">
        <x:is>
          <x:t xml:space="preserve">Uncommon</x:t>
        </x:is>
      </x:c>
      <x:c r="H208" s="260" t="n">
        <x:v>7.1</x:v>
      </x:c>
      <x:c r="I208" s="260" t="n">
        <x:v>8.4</x:v>
      </x:c>
      <x:c r="J208" s="260" t="n">
        <x:v>7.6</x:v>
      </x:c>
      <x:c r="K208" s="260" t="n">
        <x:v>7.7</x:v>
      </x:c>
      <x:c r="L208" s="239" t="n">
        <x:f>IF(COUNT(H208:K208)&lt;COUNT($B$4:$B$7),"",ROUND(($B$11/$B$9)*(H208*$B$4+I208*$B$5+J208*$B$6+K208*$B$7),1))</x:f>
        <x:v>76.5</x:v>
      </x:c>
      <x:c r="M208" s="231" t="str">
        <x:f>IF(L208="","",IF(L208&gt;=$E$4,$D$4,IF(L208&gt;=$E$5,$D$5,IF(L208&gt;=$E$6,$D$6,IF(L208&gt;=$E$7,$D$7,$D$8)))))</x:f>
        <x:v>Uncommon</x:v>
      </x:c>
      <x:c r="N208" s="231" t="str">
        <x:f>IF(M208="","Pending scoring",G208&amp;" → "&amp;M208)</x:f>
        <x:v>Uncommon → Uncommon</x:v>
      </x:c>
      <x:c r="O208" s="231" t="inlineStr">
        <x:is>
          <x:t xml:space="preserve">Low</x:t>
        </x:is>
      </x:c>
      <x:c r="P208" s="231" t="inlineStr">
        <x:is>
          <x:t xml:space="preserve">Biblical narrative scene</x:t>
        </x:is>
      </x:c>
      <x:c r="Q208" s="231" t="inlineStr">
        <x:is>
          <x:t xml:space="preserve">Balanced biblical event with good educational, visual, and narrative value. Scores: significance 7.1, artwork 8.4, narrative 7.6, uniqueness 7.7; weighted impact 76.5 → Uncommon.</x:t>
        </x:is>
      </x:c>
      <x:c r="R208" s="214" t="str">
        <x:f>IFERROR(INDEX('Final Card Catalog'!$J$4:$J$503,MATCH($C208,'Final Card Catalog'!$A$4:$A$503,0)),"Missing ID")</x:f>
        <x:v>Uncommon</x:v>
      </x:c>
      <x:c r="S208" s="214" t="str">
        <x:f>IF(IFERROR(INDEX('Final Card Catalog'!$S$4:$S$503,MATCH($C208,'Final Card Catalog'!$A$4:$A$503,0)),"Missing ID")="Locked - complete","Locked - complete",IF(COUNTIF('Final Card Catalog'!$A$4:$A$503,C208)&lt;&gt;1,"ID mismatch",IF(COUNT(H208:K208)&lt;COUNT($B$4:$B$7),"Needs scoring",IF(M208=R208,"Aligned","Approved tier / legacy differs"))))</x:f>
        <x:v>Aligned</x:v>
      </x:c>
    </x:row>
    <x:row r="209" s="202" customFormat="1" ht="25.5" customHeight="1">
      <x:c r="A209" s="261" t="n">
        <x:f>IF(L209="","",COUNTIF($L$14:$L$513,"&gt;"&amp;L209)+COUNTIF($L$14:L209,L209))</x:f>
        <x:v>198</x:v>
      </x:c>
      <x:c r="B209" s="231" t="str">
        <x:f>IFERROR(LEFT(IFERROR(INDEX('Final Card Catalog'!$D$4:$D$503,MATCH($C209,'Final Card Catalog'!$A$4:$A$503,0)),"Missing ID"),FIND(" — ",IFERROR(INDEX('Final Card Catalog'!$D$4:$D$503,MATCH($C209,'Final Card Catalog'!$A$4:$A$503,0)),"Missing ID"))-1),"Missing set")</x:f>
        <x:v>Biblical Events</x:v>
      </x:c>
      <x:c r="C209" s="231" t="inlineStr">
        <x:is>
          <x:t xml:space="preserve">BE-062</x:t>
        </x:is>
      </x:c>
      <x:c r="D209" s="231" t="str">
        <x:f>IFERROR(INDEX('Final Card Catalog'!$B$4:$B$503,MATCH($C209,'Final Card Catalog'!$A$4:$A$503,0)),"Missing ID")</x:f>
        <x:v>The Scourging and Mocking of Jesus</x:v>
      </x:c>
      <x:c r="E209" s="231" t="str">
        <x:f>IFERROR(INDEX('Final Card Catalog'!$E$4:$E$503,MATCH($C209,'Final Card Catalog'!$A$4:$A$503,0)),"Missing ID")</x:f>
        <x:v>Event</x:v>
      </x:c>
      <x:c r="F209" s="261" t="n">
        <x:f>IFERROR(INDEX('Final Card Catalog'!$G$4:$G$503,MATCH($C209,'Final Card Catalog'!$A$4:$A$503,0)),"Missing ID")</x:f>
        <x:v>5</x:v>
      </x:c>
      <x:c r="G209" s="231" t="inlineStr">
        <x:is>
          <x:t xml:space="preserve">Extraordinary</x:t>
        </x:is>
      </x:c>
      <x:c r="H209" s="260" t="n">
        <x:v>7.6</x:v>
      </x:c>
      <x:c r="I209" s="260" t="n">
        <x:v>7.7</x:v>
      </x:c>
      <x:c r="J209" s="260" t="n">
        <x:v>7.7</x:v>
      </x:c>
      <x:c r="K209" s="260" t="n">
        <x:v>7.5</x:v>
      </x:c>
      <x:c r="L209" s="239" t="n">
        <x:f>IF(COUNT(H209:K209)&lt;COUNT($B$4:$B$7),"",ROUND(($B$11/$B$9)*(H209*$B$4+I209*$B$5+J209*$B$6+K209*$B$7),1))</x:f>
        <x:v>76.4</x:v>
      </x:c>
      <x:c r="M209" s="231" t="str">
        <x:f>IF(L209="","",IF(L209&gt;=$E$4,$D$4,IF(L209&gt;=$E$5,$D$5,IF(L209&gt;=$E$6,$D$6,IF(L209&gt;=$E$7,$D$7,$D$8)))))</x:f>
        <x:v>Uncommon</x:v>
      </x:c>
      <x:c r="N209" s="231" t="str">
        <x:f>IF(M209="","Pending scoring",G209&amp;" → "&amp;M209)</x:f>
        <x:v>Extraordinary → Uncommon</x:v>
      </x:c>
      <x:c r="O209" s="231" t="inlineStr">
        <x:is>
          <x:t xml:space="preserve">Low</x:t>
        </x:is>
      </x:c>
      <x:c r="P209" s="231" t="inlineStr">
        <x:is>
          <x:t xml:space="preserve">Biblical narrative scene</x:t>
        </x:is>
      </x:c>
      <x:c r="Q209" s="231" t="inlineStr">
        <x:is>
          <x:t xml:space="preserve">Balanced collectible profile across significance, visual potential, and impact. Scores: significance 7.6, artwork 7.7, narrative 7.7, uniqueness 7.5; weighted impact 76.4 → Uncommon.</x:t>
        </x:is>
      </x:c>
      <x:c r="R209" s="214" t="str">
        <x:f>IFERROR(INDEX('Final Card Catalog'!$J$4:$J$503,MATCH($C209,'Final Card Catalog'!$A$4:$A$503,0)),"Missing ID")</x:f>
        <x:v>Rare</x:v>
      </x:c>
      <x:c r="S209" s="214" t="str">
        <x:f>IF(IFERROR(INDEX('Final Card Catalog'!$S$4:$S$503,MATCH($C209,'Final Card Catalog'!$A$4:$A$503,0)),"Missing ID")="Locked - complete","Locked - complete",IF(COUNTIF('Final Card Catalog'!$A$4:$A$503,C209)&lt;&gt;1,"ID mismatch",IF(COUNT(H209:K209)&lt;COUNT($B$4:$B$7),"Needs scoring",IF(M209=R209,"Aligned","Approved tier / legacy differs"))))</x:f>
        <x:v>Approved tier / legacy differs</x:v>
      </x:c>
    </x:row>
    <x:row r="210" s="202" customFormat="1" ht="25.5" customHeight="1">
      <x:c r="A210" s="261" t="n">
        <x:f>IF(L210="","",COUNTIF($L$14:$L$513,"&gt;"&amp;L210)+COUNTIF($L$14:L210,L210))</x:f>
        <x:v>199</x:v>
      </x:c>
      <x:c r="B210" s="231" t="str">
        <x:f>IFERROR(LEFT(IFERROR(INDEX('Final Card Catalog'!$D$4:$D$503,MATCH($C210,'Final Card Catalog'!$A$4:$A$503,0)),"Missing ID"),FIND(" — ",IFERROR(INDEX('Final Card Catalog'!$D$4:$D$503,MATCH($C210,'Final Card Catalog'!$A$4:$A$503,0)),"Missing ID"))-1),"Missing set")</x:f>
        <x:v>Early Church History</x:v>
      </x:c>
      <x:c r="C210" s="231" t="inlineStr">
        <x:is>
          <x:t xml:space="preserve">ECH-030</x:t>
        </x:is>
      </x:c>
      <x:c r="D210" s="231" t="str">
        <x:f>IFERROR(INDEX('Final Card Catalog'!$B$4:$B$503,MATCH($C210,'Final Card Catalog'!$A$4:$A$503,0)),"Missing ID")</x:f>
        <x:v>Codex Sinaiticus and Codex Vaticanus</x:v>
      </x:c>
      <x:c r="E210" s="231" t="str">
        <x:f>IFERROR(INDEX('Final Card Catalog'!$E$4:$E$503,MATCH($C210,'Final Card Catalog'!$A$4:$A$503,0)),"Missing ID")</x:f>
        <x:v>Manuscript Pair</x:v>
      </x:c>
      <x:c r="F210" s="261" t="n">
        <x:f>IFERROR(INDEX('Final Card Catalog'!$G$4:$G$503,MATCH($C210,'Final Card Catalog'!$A$4:$A$503,0)),"Missing ID")</x:f>
        <x:v>5</x:v>
      </x:c>
      <x:c r="G210" s="231" t="inlineStr">
        <x:is>
          <x:t xml:space="preserve">Legendary</x:t>
        </x:is>
      </x:c>
      <x:c r="H210" s="260" t="n">
        <x:v>8.199999999999999</x:v>
      </x:c>
      <x:c r="I210" s="260" t="n">
        <x:v>8.6</x:v>
      </x:c>
      <x:c r="J210" s="260" t="n">
        <x:v>5.4</x:v>
      </x:c>
      <x:c r="K210" s="260" t="n">
        <x:v>6.8</x:v>
      </x:c>
      <x:c r="L210" s="239" t="n">
        <x:f>IF(COUNT(H210:K210)&lt;COUNT($B$4:$B$7),"",ROUND(($B$11/$B$9)*(H210*$B$4+I210*$B$5+J210*$B$6+K210*$B$7),1))</x:f>
        <x:v>76.2</x:v>
      </x:c>
      <x:c r="M210" s="231" t="str">
        <x:f>IF(L210="","",IF(L210&gt;=$E$4,$D$4,IF(L210&gt;=$E$5,$D$5,IF(L210&gt;=$E$6,$D$6,IF(L210&gt;=$E$7,$D$7,$D$8)))))</x:f>
        <x:v>Uncommon</x:v>
      </x:c>
      <x:c r="N210" s="231" t="str">
        <x:f>IF(M210="","Pending scoring",G210&amp;" → "&amp;M210)</x:f>
        <x:v>Legendary → Uncommon</x:v>
      </x:c>
      <x:c r="O210" s="231" t="inlineStr">
        <x:is>
          <x:t xml:space="preserve">Low</x:t>
        </x:is>
      </x:c>
      <x:c r="P210" s="231" t="inlineStr">
        <x:is>
          <x:t xml:space="preserve">Historical text / manuscript</x:t>
        </x:is>
      </x:c>
      <x:c r="Q210" s="231" t="inlineStr">
        <x:is>
          <x:t xml:space="preserve">Balanced collectible profile across significance, visual potential, and impact. Scores: significance 8.2, artwork 8.6, narrative 5.4, uniqueness 6.8; weighted impact 76.2 → Uncommon.</x:t>
        </x:is>
      </x:c>
      <x:c r="R210" s="214" t="str">
        <x:f>IFERROR(INDEX('Final Card Catalog'!$J$4:$J$503,MATCH($C210,'Final Card Catalog'!$A$4:$A$503,0)),"Missing ID")</x:f>
        <x:v>Uncommon</x:v>
      </x:c>
      <x:c r="S210" s="214" t="str">
        <x:f>IF(IFERROR(INDEX('Final Card Catalog'!$S$4:$S$503,MATCH($C210,'Final Card Catalog'!$A$4:$A$503,0)),"Missing ID")="Locked - complete","Locked - complete",IF(COUNTIF('Final Card Catalog'!$A$4:$A$503,C210)&lt;&gt;1,"ID mismatch",IF(COUNT(H210:K210)&lt;COUNT($B$4:$B$7),"Needs scoring",IF(M210=R210,"Aligned","Approved tier / legacy differs"))))</x:f>
        <x:v>Aligned</x:v>
      </x:c>
    </x:row>
    <x:row r="211" s="202" customFormat="1" ht="25.5" customHeight="1">
      <x:c r="A211" s="261" t="n">
        <x:f>IF(L211="","",COUNTIF($L$14:$L$513,"&gt;"&amp;L211)+COUNTIF($L$14:L211,L211))</x:f>
        <x:v>200</x:v>
      </x:c>
      <x:c r="B211" s="231" t="str">
        <x:f>IFERROR(LEFT(IFERROR(INDEX('Final Card Catalog'!$D$4:$D$503,MATCH($C211,'Final Card Catalog'!$A$4:$A$503,0)),"Missing ID"),FIND(" — ",IFERROR(INDEX('Final Card Catalog'!$D$4:$D$503,MATCH($C211,'Final Card Catalog'!$A$4:$A$503,0)),"Missing ID"))-1),"Missing set")</x:f>
        <x:v>Biblical Events</x:v>
      </x:c>
      <x:c r="C211" s="231" t="inlineStr">
        <x:is>
          <x:t xml:space="preserve">BE-021</x:t>
        </x:is>
      </x:c>
      <x:c r="D211" s="231" t="str">
        <x:f>IFERROR(INDEX('Final Card Catalog'!$B$4:$B$503,MATCH($C211,'Final Card Catalog'!$A$4:$A$503,0)),"Missing ID")</x:f>
        <x:v>Crossing the Jordan</x:v>
      </x:c>
      <x:c r="E211" s="231" t="str">
        <x:f>IFERROR(INDEX('Final Card Catalog'!$E$4:$E$503,MATCH($C211,'Final Card Catalog'!$A$4:$A$503,0)),"Missing ID")</x:f>
        <x:v>Event</x:v>
      </x:c>
      <x:c r="F211" s="261" t="n">
        <x:f>IFERROR(INDEX('Final Card Catalog'!$G$4:$G$503,MATCH($C211,'Final Card Catalog'!$A$4:$A$503,0)),"Missing ID")</x:f>
        <x:v>4</x:v>
      </x:c>
      <x:c r="G211" s="231" t="inlineStr">
        <x:is>
          <x:t xml:space="preserve">Rare</x:t>
        </x:is>
      </x:c>
      <x:c r="H211" s="260" t="n">
        <x:v>6.5</x:v>
      </x:c>
      <x:c r="I211" s="260" t="n">
        <x:v>9.1</x:v>
      </x:c>
      <x:c r="J211" s="260" t="n">
        <x:v>7.7</x:v>
      </x:c>
      <x:c r="K211" s="260" t="n">
        <x:v>7.5</x:v>
      </x:c>
      <x:c r="L211" s="239" t="n">
        <x:f>IF(COUNT(H211:K211)&lt;COUNT($B$4:$B$7),"",ROUND(($B$11/$B$9)*(H211*$B$4+I211*$B$5+J211*$B$6+K211*$B$7),1))</x:f>
        <x:v>76.2</x:v>
      </x:c>
      <x:c r="M211" s="231" t="str">
        <x:f>IF(L211="","",IF(L211&gt;=$E$4,$D$4,IF(L211&gt;=$E$5,$D$5,IF(L211&gt;=$E$6,$D$6,IF(L211&gt;=$E$7,$D$7,$D$8)))))</x:f>
        <x:v>Uncommon</x:v>
      </x:c>
      <x:c r="N211" s="231" t="str">
        <x:f>IF(M211="","Pending scoring",G211&amp;" → "&amp;M211)</x:f>
        <x:v>Rare → Uncommon</x:v>
      </x:c>
      <x:c r="O211" s="231" t="inlineStr">
        <x:is>
          <x:t xml:space="preserve">Low</x:t>
        </x:is>
      </x:c>
      <x:c r="P211" s="231" t="inlineStr">
        <x:is>
          <x:t xml:space="preserve">Biblical narrative scene</x:t>
        </x:is>
      </x:c>
      <x:c r="Q211" s="231" t="inlineStr">
        <x:is>
          <x:t xml:space="preserve">Artwork-led: the visual concept is substantially stronger than the subject's global recognition. Scores: significance 6.5, artwork 9.1, narrative 7.7, uniqueness 7.5; weighted impact 76.2 → Uncommon.</x:t>
        </x:is>
      </x:c>
      <x:c r="R211" s="214" t="str">
        <x:f>IFERROR(INDEX('Final Card Catalog'!$J$4:$J$503,MATCH($C211,'Final Card Catalog'!$A$4:$A$503,0)),"Missing ID")</x:f>
        <x:v>Uncommon</x:v>
      </x:c>
      <x:c r="S211" s="214" t="str">
        <x:f>IF(IFERROR(INDEX('Final Card Catalog'!$S$4:$S$503,MATCH($C211,'Final Card Catalog'!$A$4:$A$503,0)),"Missing ID")="Locked - complete","Locked - complete",IF(COUNTIF('Final Card Catalog'!$A$4:$A$503,C211)&lt;&gt;1,"ID mismatch",IF(COUNT(H211:K211)&lt;COUNT($B$4:$B$7),"Needs scoring",IF(M211=R211,"Aligned","Approved tier / legacy differs"))))</x:f>
        <x:v>Aligned</x:v>
      </x:c>
    </x:row>
    <x:row r="212" s="202" customFormat="1" ht="25.5" customHeight="1">
      <x:c r="A212" s="261" t="n">
        <x:f>IF(L212="","",COUNTIF($L$14:$L$513,"&gt;"&amp;L212)+COUNTIF($L$14:L212,L212))</x:f>
        <x:v>201</x:v>
      </x:c>
      <x:c r="B212" s="231" t="str">
        <x:f>IFERROR(LEFT(IFERROR(INDEX('Final Card Catalog'!$D$4:$D$503,MATCH($C212,'Final Card Catalog'!$A$4:$A$503,0)),"Missing ID"),FIND(" — ",IFERROR(INDEX('Final Card Catalog'!$D$4:$D$503,MATCH($C212,'Final Card Catalog'!$A$4:$A$503,0)),"Missing ID"))-1),"Missing set")</x:f>
        <x:v>Biblical Events</x:v>
      </x:c>
      <x:c r="C212" s="231" t="inlineStr">
        <x:is>
          <x:t xml:space="preserve">BE-026</x:t>
        </x:is>
      </x:c>
      <x:c r="D212" s="231" t="str">
        <x:f>IFERROR(INDEX('Final Card Catalog'!$B$4:$B$503,MATCH($C212,'Final Card Catalog'!$A$4:$A$503,0)),"Missing ID")</x:f>
        <x:v>David and Bathsheba</x:v>
      </x:c>
      <x:c r="E212" s="231" t="str">
        <x:f>IFERROR(INDEX('Final Card Catalog'!$E$4:$E$503,MATCH($C212,'Final Card Catalog'!$A$4:$A$503,0)),"Missing ID")</x:f>
        <x:v>Event</x:v>
      </x:c>
      <x:c r="F212" s="261" t="n">
        <x:f>IFERROR(INDEX('Final Card Catalog'!$G$4:$G$503,MATCH($C212,'Final Card Catalog'!$A$4:$A$503,0)),"Missing ID")</x:f>
        <x:v>5</x:v>
      </x:c>
      <x:c r="G212" s="231" t="inlineStr">
        <x:is>
          <x:t xml:space="preserve">Extraordinary</x:t>
        </x:is>
      </x:c>
      <x:c r="H212" s="260" t="n">
        <x:v>7.6</x:v>
      </x:c>
      <x:c r="I212" s="260" t="n">
        <x:v>7.7</x:v>
      </x:c>
      <x:c r="J212" s="260" t="n">
        <x:v>7.6</x:v>
      </x:c>
      <x:c r="K212" s="260" t="n">
        <x:v>7.5</x:v>
      </x:c>
      <x:c r="L212" s="239" t="n">
        <x:f>IF(COUNT(H212:K212)&lt;COUNT($B$4:$B$7),"",ROUND(($B$11/$B$9)*(H212*$B$4+I212*$B$5+J212*$B$6+K212*$B$7),1))</x:f>
        <x:v>76.2</x:v>
      </x:c>
      <x:c r="M212" s="231" t="str">
        <x:f>IF(L212="","",IF(L212&gt;=$E$4,$D$4,IF(L212&gt;=$E$5,$D$5,IF(L212&gt;=$E$6,$D$6,IF(L212&gt;=$E$7,$D$7,$D$8)))))</x:f>
        <x:v>Uncommon</x:v>
      </x:c>
      <x:c r="N212" s="231" t="str">
        <x:f>IF(M212="","Pending scoring",G212&amp;" → "&amp;M212)</x:f>
        <x:v>Extraordinary → Uncommon</x:v>
      </x:c>
      <x:c r="O212" s="231" t="inlineStr">
        <x:is>
          <x:t xml:space="preserve">Low</x:t>
        </x:is>
      </x:c>
      <x:c r="P212" s="231" t="inlineStr">
        <x:is>
          <x:t xml:space="preserve">Biblical narrative scene</x:t>
        </x:is>
      </x:c>
      <x:c r="Q212" s="231" t="inlineStr">
        <x:is>
          <x:t xml:space="preserve">Balanced collectible profile across significance, visual potential, and impact. Scores: significance 7.6, artwork 7.7, narrative 7.6, uniqueness 7.5; weighted impact 76.2 → Uncommon.</x:t>
        </x:is>
      </x:c>
      <x:c r="R212" s="214" t="str">
        <x:f>IFERROR(INDEX('Final Card Catalog'!$J$4:$J$503,MATCH($C212,'Final Card Catalog'!$A$4:$A$503,0)),"Missing ID")</x:f>
        <x:v>Uncommon</x:v>
      </x:c>
      <x:c r="S212" s="214" t="str">
        <x:f>IF(IFERROR(INDEX('Final Card Catalog'!$S$4:$S$503,MATCH($C212,'Final Card Catalog'!$A$4:$A$503,0)),"Missing ID")="Locked - complete","Locked - complete",IF(COUNTIF('Final Card Catalog'!$A$4:$A$503,C212)&lt;&gt;1,"ID mismatch",IF(COUNT(H212:K212)&lt;COUNT($B$4:$B$7),"Needs scoring",IF(M212=R212,"Aligned","Approved tier / legacy differs"))))</x:f>
        <x:v>Aligned</x:v>
      </x:c>
    </x:row>
    <x:row r="213" s="202" customFormat="1" ht="25.5" customHeight="1">
      <x:c r="A213" s="261" t="n">
        <x:f>IF(L213="","",COUNTIF($L$14:$L$513,"&gt;"&amp;L213)+COUNTIF($L$14:L213,L213))</x:f>
        <x:v>202</x:v>
      </x:c>
      <x:c r="B213" s="231" t="str">
        <x:f>IFERROR(LEFT(IFERROR(INDEX('Final Card Catalog'!$D$4:$D$503,MATCH($C213,'Final Card Catalog'!$A$4:$A$503,0)),"Missing ID"),FIND(" — ",IFERROR(INDEX('Final Card Catalog'!$D$4:$D$503,MATCH($C213,'Final Card Catalog'!$A$4:$A$503,0)),"Missing ID"))-1),"Missing set")</x:f>
        <x:v>Biblical Events</x:v>
      </x:c>
      <x:c r="C213" s="231" t="inlineStr">
        <x:is>
          <x:t xml:space="preserve">BE-020</x:t>
        </x:is>
      </x:c>
      <x:c r="D213" s="231" t="str">
        <x:f>IFERROR(INDEX('Final Card Catalog'!$B$4:$B$503,MATCH($C213,'Final Card Catalog'!$A$4:$A$503,0)),"Missing ID")</x:f>
        <x:v>Death of Moses</x:v>
      </x:c>
      <x:c r="E213" s="231" t="str">
        <x:f>IFERROR(INDEX('Final Card Catalog'!$E$4:$E$503,MATCH($C213,'Final Card Catalog'!$A$4:$A$503,0)),"Missing ID")</x:f>
        <x:v>Event</x:v>
      </x:c>
      <x:c r="F213" s="261" t="n">
        <x:f>IFERROR(INDEX('Final Card Catalog'!$G$4:$G$503,MATCH($C213,'Final Card Catalog'!$A$4:$A$503,0)),"Missing ID")</x:f>
        <x:v>5</x:v>
      </x:c>
      <x:c r="G213" s="231" t="inlineStr">
        <x:is>
          <x:t xml:space="preserve">Extraordinary</x:t>
        </x:is>
      </x:c>
      <x:c r="H213" s="260" t="n">
        <x:v>7.6</x:v>
      </x:c>
      <x:c r="I213" s="260" t="n">
        <x:v>7.7</x:v>
      </x:c>
      <x:c r="J213" s="260" t="n">
        <x:v>7.6</x:v>
      </x:c>
      <x:c r="K213" s="260" t="n">
        <x:v>7.5</x:v>
      </x:c>
      <x:c r="L213" s="239" t="n">
        <x:f>IF(COUNT(H213:K213)&lt;COUNT($B$4:$B$7),"",ROUND(($B$11/$B$9)*(H213*$B$4+I213*$B$5+J213*$B$6+K213*$B$7),1))</x:f>
        <x:v>76.2</x:v>
      </x:c>
      <x:c r="M213" s="231" t="str">
        <x:f>IF(L213="","",IF(L213&gt;=$E$4,$D$4,IF(L213&gt;=$E$5,$D$5,IF(L213&gt;=$E$6,$D$6,IF(L213&gt;=$E$7,$D$7,$D$8)))))</x:f>
        <x:v>Uncommon</x:v>
      </x:c>
      <x:c r="N213" s="231" t="str">
        <x:f>IF(M213="","Pending scoring",G213&amp;" → "&amp;M213)</x:f>
        <x:v>Extraordinary → Uncommon</x:v>
      </x:c>
      <x:c r="O213" s="231" t="inlineStr">
        <x:is>
          <x:t xml:space="preserve">Low</x:t>
        </x:is>
      </x:c>
      <x:c r="P213" s="231" t="inlineStr">
        <x:is>
          <x:t xml:space="preserve">Biblical narrative scene</x:t>
        </x:is>
      </x:c>
      <x:c r="Q213" s="231" t="inlineStr">
        <x:is>
          <x:t xml:space="preserve">Balanced collectible profile across significance, visual potential, and impact. Scores: significance 7.6, artwork 7.7, narrative 7.6, uniqueness 7.5; weighted impact 76.2 → Uncommon.</x:t>
        </x:is>
      </x:c>
      <x:c r="R213" s="214" t="str">
        <x:f>IFERROR(INDEX('Final Card Catalog'!$J$4:$J$503,MATCH($C213,'Final Card Catalog'!$A$4:$A$503,0)),"Missing ID")</x:f>
        <x:v>Uncommon</x:v>
      </x:c>
      <x:c r="S213" s="214" t="str">
        <x:f>IF(IFERROR(INDEX('Final Card Catalog'!$S$4:$S$503,MATCH($C213,'Final Card Catalog'!$A$4:$A$503,0)),"Missing ID")="Locked - complete","Locked - complete",IF(COUNTIF('Final Card Catalog'!$A$4:$A$503,C213)&lt;&gt;1,"ID mismatch",IF(COUNT(H213:K213)&lt;COUNT($B$4:$B$7),"Needs scoring",IF(M213=R213,"Aligned","Approved tier / legacy differs"))))</x:f>
        <x:v>Aligned</x:v>
      </x:c>
    </x:row>
    <x:row r="214" s="202" customFormat="1" ht="25.5" customHeight="1">
      <x:c r="A214" s="261" t="n">
        <x:f>IF(L214="","",COUNTIF($L$14:$L$513,"&gt;"&amp;L214)+COUNTIF($L$14:L214,L214))</x:f>
        <x:v>204</x:v>
      </x:c>
      <x:c r="B214" s="231" t="str">
        <x:f>IFERROR(LEFT(IFERROR(INDEX('Final Card Catalog'!$D$4:$D$503,MATCH($C214,'Final Card Catalog'!$A$4:$A$503,0)),"Missing ID"),FIND(" — ",IFERROR(INDEX('Final Card Catalog'!$D$4:$D$503,MATCH($C214,'Final Card Catalog'!$A$4:$A$503,0)),"Missing ID"))-1),"Missing set")</x:f>
        <x:v>Biblical People</x:v>
      </x:c>
      <x:c r="C214" s="231" t="inlineStr">
        <x:is>
          <x:t xml:space="preserve">BP-016</x:t>
        </x:is>
      </x:c>
      <x:c r="D214" s="231" t="str">
        <x:f>IFERROR(INDEX('Final Card Catalog'!$B$4:$B$503,MATCH($C214,'Final Card Catalog'!$A$4:$A$503,0)),"Missing ID")</x:f>
        <x:v>Jeremiah</x:v>
      </x:c>
      <x:c r="E214" s="231" t="str">
        <x:f>IFERROR(INDEX('Final Card Catalog'!$E$4:$E$503,MATCH($C214,'Final Card Catalog'!$A$4:$A$503,0)),"Missing ID")</x:f>
        <x:v>Person</x:v>
      </x:c>
      <x:c r="F214" s="261" t="n">
        <x:f>IFERROR(INDEX('Final Card Catalog'!$G$4:$G$503,MATCH($C214,'Final Card Catalog'!$A$4:$A$503,0)),"Missing ID")</x:f>
        <x:v>5</x:v>
      </x:c>
      <x:c r="G214" s="231" t="inlineStr">
        <x:is>
          <x:t xml:space="preserve">Extraordinary</x:t>
        </x:is>
      </x:c>
      <x:c r="H214" s="260" t="n">
        <x:v>8.300000000000001</x:v>
      </x:c>
      <x:c r="I214" s="260" t="n">
        <x:v>8.4</x:v>
      </x:c>
      <x:c r="J214" s="260" t="n">
        <x:v>5.7</x:v>
      </x:c>
      <x:c r="K214" s="260" t="n">
        <x:v>5.7</x:v>
      </x:c>
      <x:c r="L214" s="239" t="n">
        <x:f>IF(COUNT(H214:K214)&lt;COUNT($B$4:$B$7),"",ROUND(($B$11/$B$9)*(H214*$B$4+I214*$B$5+J214*$B$6+K214*$B$7),1))</x:f>
        <x:v>75.5</x:v>
      </x:c>
      <x:c r="M214" s="231" t="str">
        <x:f>IF(L214="","",IF(L214&gt;=$E$4,$D$4,IF(L214&gt;=$E$5,$D$5,IF(L214&gt;=$E$6,$D$6,IF(L214&gt;=$E$7,$D$7,$D$8)))))</x:f>
        <x:v>Uncommon</x:v>
      </x:c>
      <x:c r="N214" s="231" t="str">
        <x:f>IF(M214="","Pending scoring",G214&amp;" → "&amp;M214)</x:f>
        <x:v>Extraordinary → Uncommon</x:v>
      </x:c>
      <x:c r="O214" s="231" t="inlineStr">
        <x:is>
          <x:t xml:space="preserve">Medium</x:t>
        </x:is>
      </x:c>
      <x:c r="P214" s="231" t="inlineStr">
        <x:is>
          <x:t xml:space="preserve">Biblical character / group</x:t>
        </x:is>
      </x:c>
      <x:c r="Q214" s="231" t="inlineStr">
        <x:is>
          <x:t xml:space="preserve">Balanced collectible profile across significance, visual potential, and impact. Scores: significance 8.3, artwork 8.4, narrative 5.7, uniqueness 5.7; weighted impact 75.5 → Uncommon.</x:t>
        </x:is>
      </x:c>
      <x:c r="R214" s="214" t="str">
        <x:f>IFERROR(INDEX('Final Card Catalog'!$J$4:$J$503,MATCH($C214,'Final Card Catalog'!$A$4:$A$503,0)),"Missing ID")</x:f>
        <x:v>Rare</x:v>
      </x:c>
      <x:c r="S214" s="214" t="str">
        <x:f>IF(IFERROR(INDEX('Final Card Catalog'!$S$4:$S$503,MATCH($C214,'Final Card Catalog'!$A$4:$A$503,0)),"Missing ID")="Locked - complete","Locked - complete",IF(COUNTIF('Final Card Catalog'!$A$4:$A$503,C214)&lt;&gt;1,"ID mismatch",IF(COUNT(H214:K214)&lt;COUNT($B$4:$B$7),"Needs scoring",IF(M214=R214,"Aligned","Approved tier / legacy differs"))))</x:f>
        <x:v>Approved tier / legacy differs</x:v>
      </x:c>
    </x:row>
    <x:row r="215" s="202" customFormat="1" ht="25.5" customHeight="1">
      <x:c r="A215" s="261" t="n">
        <x:f>IF(L215="","",COUNTIF($L$14:$L$513,"&gt;"&amp;L215)+COUNTIF($L$14:L215,L215))</x:f>
        <x:v>205</x:v>
      </x:c>
      <x:c r="B215" s="231" t="str">
        <x:f>IFERROR(LEFT(IFERROR(INDEX('Final Card Catalog'!$D$4:$D$503,MATCH($C215,'Final Card Catalog'!$A$4:$A$503,0)),"Missing ID"),FIND(" — ",IFERROR(INDEX('Final Card Catalog'!$D$4:$D$503,MATCH($C215,'Final Card Catalog'!$A$4:$A$503,0)),"Missing ID"))-1),"Missing set")</x:f>
        <x:v>Biblical People</x:v>
      </x:c>
      <x:c r="C215" s="231" t="inlineStr">
        <x:is>
          <x:t xml:space="preserve">BP-019</x:t>
        </x:is>
      </x:c>
      <x:c r="D215" s="231" t="str">
        <x:f>IFERROR(INDEX('Final Card Catalog'!$B$4:$B$503,MATCH($C215,'Final Card Catalog'!$A$4:$A$503,0)),"Missing ID")</x:f>
        <x:v>Joshua</x:v>
      </x:c>
      <x:c r="E215" s="231" t="str">
        <x:f>IFERROR(INDEX('Final Card Catalog'!$E$4:$E$503,MATCH($C215,'Final Card Catalog'!$A$4:$A$503,0)),"Missing ID")</x:f>
        <x:v>Person</x:v>
      </x:c>
      <x:c r="F215" s="261" t="n">
        <x:f>IFERROR(INDEX('Final Card Catalog'!$G$4:$G$503,MATCH($C215,'Final Card Catalog'!$A$4:$A$503,0)),"Missing ID")</x:f>
        <x:v>5</x:v>
      </x:c>
      <x:c r="G215" s="231" t="inlineStr">
        <x:is>
          <x:t xml:space="preserve">Extraordinary</x:t>
        </x:is>
      </x:c>
      <x:c r="H215" s="260" t="n">
        <x:v>8.300000000000001</x:v>
      </x:c>
      <x:c r="I215" s="260" t="n">
        <x:v>8.4</x:v>
      </x:c>
      <x:c r="J215" s="260" t="n">
        <x:v>5.7</x:v>
      </x:c>
      <x:c r="K215" s="260" t="n">
        <x:v>5.7</x:v>
      </x:c>
      <x:c r="L215" s="239" t="n">
        <x:f>IF(COUNT(H215:K215)&lt;COUNT($B$4:$B$7),"",ROUND(($B$11/$B$9)*(H215*$B$4+I215*$B$5+J215*$B$6+K215*$B$7),1))</x:f>
        <x:v>75.5</x:v>
      </x:c>
      <x:c r="M215" s="231" t="str">
        <x:f>IF(L215="","",IF(L215&gt;=$E$4,$D$4,IF(L215&gt;=$E$5,$D$5,IF(L215&gt;=$E$6,$D$6,IF(L215&gt;=$E$7,$D$7,$D$8)))))</x:f>
        <x:v>Uncommon</x:v>
      </x:c>
      <x:c r="N215" s="231" t="str">
        <x:f>IF(M215="","Pending scoring",G215&amp;" → "&amp;M215)</x:f>
        <x:v>Extraordinary → Uncommon</x:v>
      </x:c>
      <x:c r="O215" s="231" t="inlineStr">
        <x:is>
          <x:t xml:space="preserve">Medium</x:t>
        </x:is>
      </x:c>
      <x:c r="P215" s="231" t="inlineStr">
        <x:is>
          <x:t xml:space="preserve">Biblical character / group</x:t>
        </x:is>
      </x:c>
      <x:c r="Q215" s="231" t="inlineStr">
        <x:is>
          <x:t xml:space="preserve">Balanced collectible profile across significance, visual potential, and impact. Scores: significance 8.3, artwork 8.4, narrative 5.7, uniqueness 5.7; weighted impact 75.5 → Uncommon.</x:t>
        </x:is>
      </x:c>
      <x:c r="R215" s="214" t="str">
        <x:f>IFERROR(INDEX('Final Card Catalog'!$J$4:$J$503,MATCH($C215,'Final Card Catalog'!$A$4:$A$503,0)),"Missing ID")</x:f>
        <x:v>Rare</x:v>
      </x:c>
      <x:c r="S215" s="214" t="str">
        <x:f>IF(IFERROR(INDEX('Final Card Catalog'!$S$4:$S$503,MATCH($C215,'Final Card Catalog'!$A$4:$A$503,0)),"Missing ID")="Locked - complete","Locked - complete",IF(COUNTIF('Final Card Catalog'!$A$4:$A$503,C215)&lt;&gt;1,"ID mismatch",IF(COUNT(H215:K215)&lt;COUNT($B$4:$B$7),"Needs scoring",IF(M215=R215,"Aligned","Approved tier / legacy differs"))))</x:f>
        <x:v>Approved tier / legacy differs</x:v>
      </x:c>
    </x:row>
    <x:row r="216" s="202" customFormat="1" ht="38.25" customHeight="1">
      <x:c r="A216" s="261" t="n">
        <x:f>IF(L216="","",COUNTIF($L$14:$L$513,"&gt;"&amp;L216)+COUNTIF($L$14:L216,L216))</x:f>
        <x:v>206</x:v>
      </x:c>
      <x:c r="B216" s="231" t="str">
        <x:f>IFERROR(LEFT(IFERROR(INDEX('Final Card Catalog'!$D$4:$D$503,MATCH($C216,'Final Card Catalog'!$A$4:$A$503,0)),"Missing ID"),FIND(" — ",IFERROR(INDEX('Final Card Catalog'!$D$4:$D$503,MATCH($C216,'Final Card Catalog'!$A$4:$A$503,0)),"Missing ID"))-1),"Missing set")</x:f>
        <x:v>Controversies &amp; Movements</x:v>
      </x:c>
      <x:c r="C216" s="231" t="inlineStr">
        <x:is>
          <x:t xml:space="preserve">CM-023</x:t>
        </x:is>
      </x:c>
      <x:c r="D216" s="231" t="str">
        <x:f>IFERROR(INDEX('Final Card Catalog'!$B$4:$B$503,MATCH($C216,'Final Card Catalog'!$A$4:$A$503,0)),"Missing ID")</x:f>
        <x:v>Evangelical Movement</x:v>
      </x:c>
      <x:c r="E216" s="231" t="str">
        <x:f>IFERROR(INDEX('Final Card Catalog'!$E$4:$E$503,MATCH($C216,'Final Card Catalog'!$A$4:$A$503,0)),"Missing ID")</x:f>
        <x:v>Renewal / Transdenominational Movement</x:v>
      </x:c>
      <x:c r="F216" s="261" t="n">
        <x:f>IFERROR(INDEX('Final Card Catalog'!$G$4:$G$503,MATCH($C216,'Final Card Catalog'!$A$4:$A$503,0)),"Missing ID")</x:f>
        <x:v>5</x:v>
      </x:c>
      <x:c r="G216" s="231" t="inlineStr">
        <x:is>
          <x:t xml:space="preserve">Extraordinary</x:t>
        </x:is>
      </x:c>
      <x:c r="H216" s="260" t="n">
        <x:v>8.199999999999999</x:v>
      </x:c>
      <x:c r="I216" s="260" t="n">
        <x:v>7.6</x:v>
      </x:c>
      <x:c r="J216" s="260" t="n">
        <x:v>6.8</x:v>
      </x:c>
      <x:c r="K216" s="260" t="n">
        <x:v>6.2</x:v>
      </x:c>
      <x:c r="L216" s="239" t="n">
        <x:f>IF(COUNT(H216:K216)&lt;COUNT($B$4:$B$7),"",ROUND(($B$11/$B$9)*(H216*$B$4+I216*$B$5+J216*$B$6+K216*$B$7),1))</x:f>
        <x:v>75.4</x:v>
      </x:c>
      <x:c r="M216" s="231" t="str">
        <x:f>IF(L216="","",IF(L216&gt;=$E$4,$D$4,IF(L216&gt;=$E$5,$D$5,IF(L216&gt;=$E$6,$D$6,IF(L216&gt;=$E$7,$D$7,$D$8)))))</x:f>
        <x:v>Uncommon</x:v>
      </x:c>
      <x:c r="N216" s="231" t="str">
        <x:f>IF(M216="","Pending scoring",G216&amp;" → "&amp;M216)</x:f>
        <x:v>Extraordinary → Uncommon</x:v>
      </x:c>
      <x:c r="O216" s="231" t="inlineStr">
        <x:is>
          <x:t xml:space="preserve">High</x:t>
        </x:is>
      </x:c>
      <x:c r="P216" s="231" t="inlineStr">
        <x:is>
          <x:t xml:space="preserve">Historical movement / controversy</x:t>
        </x:is>
      </x:c>
      <x:c r="Q216" s="231" t="inlineStr">
        <x:is>
          <x:t xml:space="preserve">Balanced collectible profile across significance, visual potential, and impact. Scores: significance 8.2, artwork 7.6, narrative 6.8, uniqueness 6.2; weighted impact 75.4 → Uncommon.</x:t>
        </x:is>
      </x:c>
      <x:c r="R216" s="214" t="str">
        <x:f>IFERROR(INDEX('Final Card Catalog'!$J$4:$J$503,MATCH($C216,'Final Card Catalog'!$A$4:$A$503,0)),"Missing ID")</x:f>
        <x:v>Uncommon</x:v>
      </x:c>
      <x:c r="S216" s="214" t="str">
        <x:f>IF(IFERROR(INDEX('Final Card Catalog'!$S$4:$S$503,MATCH($C216,'Final Card Catalog'!$A$4:$A$503,0)),"Missing ID")="Locked - complete","Locked - complete",IF(COUNTIF('Final Card Catalog'!$A$4:$A$503,C216)&lt;&gt;1,"ID mismatch",IF(COUNT(H216:K216)&lt;COUNT($B$4:$B$7),"Needs scoring",IF(M216=R216,"Aligned","Approved tier / legacy differs"))))</x:f>
        <x:v>Aligned</x:v>
      </x:c>
    </x:row>
    <x:row r="217" s="202" customFormat="1" ht="25.5" customHeight="1">
      <x:c r="A217" s="261" t="n">
        <x:f>IF(L217="","",COUNTIF($L$14:$L$513,"&gt;"&amp;L217)+COUNTIF($L$14:L217,L217))</x:f>
        <x:v>207</x:v>
      </x:c>
      <x:c r="B217" s="231" t="str">
        <x:f>IFERROR(LEFT(IFERROR(INDEX('Final Card Catalog'!$D$4:$D$503,MATCH($C217,'Final Card Catalog'!$A$4:$A$503,0)),"Missing ID"),FIND(" — ",IFERROR(INDEX('Final Card Catalog'!$D$4:$D$503,MATCH($C217,'Final Card Catalog'!$A$4:$A$503,0)),"Missing ID"))-1),"Missing set")</x:f>
        <x:v>Biblical Events</x:v>
      </x:c>
      <x:c r="C217" s="231" t="inlineStr">
        <x:is>
          <x:t xml:space="preserve">BE-043</x:t>
        </x:is>
      </x:c>
      <x:c r="D217" s="231" t="str">
        <x:f>IFERROR(INDEX('Final Card Catalog'!$B$4:$B$503,MATCH($C217,'Final Card Catalog'!$A$4:$A$503,0)),"Missing ID")</x:f>
        <x:v>Wedding at Cana</x:v>
      </x:c>
      <x:c r="E217" s="231" t="str">
        <x:f>IFERROR(INDEX('Final Card Catalog'!$E$4:$E$503,MATCH($C217,'Final Card Catalog'!$A$4:$A$503,0)),"Missing ID")</x:f>
        <x:v>Event</x:v>
      </x:c>
      <x:c r="F217" s="261" t="n">
        <x:f>IFERROR(INDEX('Final Card Catalog'!$G$4:$G$503,MATCH($C217,'Final Card Catalog'!$A$4:$A$503,0)),"Missing ID")</x:f>
        <x:v>4</x:v>
      </x:c>
      <x:c r="G217" s="231" t="inlineStr">
        <x:is>
          <x:t xml:space="preserve">Rare</x:t>
        </x:is>
      </x:c>
      <x:c r="H217" s="260" t="n">
        <x:v>6.5</x:v>
      </x:c>
      <x:c r="I217" s="260" t="n">
        <x:v>9.1</x:v>
      </x:c>
      <x:c r="J217" s="260" t="n">
        <x:v>7.3</x:v>
      </x:c>
      <x:c r="K217" s="260" t="n">
        <x:v>7.5</x:v>
      </x:c>
      <x:c r="L217" s="239" t="n">
        <x:f>IF(COUNT(H217:K217)&lt;COUNT($B$4:$B$7),"",ROUND(($B$11/$B$9)*(H217*$B$4+I217*$B$5+J217*$B$6+K217*$B$7),1))</x:f>
        <x:v>75.4</x:v>
      </x:c>
      <x:c r="M217" s="231" t="str">
        <x:f>IF(L217="","",IF(L217&gt;=$E$4,$D$4,IF(L217&gt;=$E$5,$D$5,IF(L217&gt;=$E$6,$D$6,IF(L217&gt;=$E$7,$D$7,$D$8)))))</x:f>
        <x:v>Uncommon</x:v>
      </x:c>
      <x:c r="N217" s="231" t="str">
        <x:f>IF(M217="","Pending scoring",G217&amp;" → "&amp;M217)</x:f>
        <x:v>Rare → Uncommon</x:v>
      </x:c>
      <x:c r="O217" s="231" t="inlineStr">
        <x:is>
          <x:t xml:space="preserve">Low</x:t>
        </x:is>
      </x:c>
      <x:c r="P217" s="231" t="inlineStr">
        <x:is>
          <x:t xml:space="preserve">Biblical narrative scene</x:t>
        </x:is>
      </x:c>
      <x:c r="Q217" s="231" t="inlineStr">
        <x:is>
          <x:t xml:space="preserve">Artwork-led: the visual concept is substantially stronger than the subject's global recognition. Scores: significance 6.5, artwork 9.1, narrative 7.3, uniqueness 7.5; weighted impact 75.4 → Uncommon.</x:t>
        </x:is>
      </x:c>
      <x:c r="R217" s="214" t="str">
        <x:f>IFERROR(INDEX('Final Card Catalog'!$J$4:$J$503,MATCH($C217,'Final Card Catalog'!$A$4:$A$503,0)),"Missing ID")</x:f>
        <x:v>Rare</x:v>
      </x:c>
      <x:c r="S217" s="214" t="str">
        <x:f>IF(IFERROR(INDEX('Final Card Catalog'!$S$4:$S$503,MATCH($C217,'Final Card Catalog'!$A$4:$A$503,0)),"Missing ID")="Locked - complete","Locked - complete",IF(COUNTIF('Final Card Catalog'!$A$4:$A$503,C217)&lt;&gt;1,"ID mismatch",IF(COUNT(H217:K217)&lt;COUNT($B$4:$B$7),"Needs scoring",IF(M217=R217,"Aligned","Approved tier / legacy differs"))))</x:f>
        <x:v>Approved tier / legacy differs</x:v>
      </x:c>
    </x:row>
    <x:row r="218" s="202" customFormat="1" ht="25.5" customHeight="1">
      <x:c r="A218" s="261" t="n">
        <x:f>IF(L218="","",COUNTIF($L$14:$L$513,"&gt;"&amp;L218)+COUNTIF($L$14:L218,L218))</x:f>
        <x:v>208</x:v>
      </x:c>
      <x:c r="B218" s="231" t="str">
        <x:f>IFERROR(LEFT(IFERROR(INDEX('Final Card Catalog'!$D$4:$D$503,MATCH($C218,'Final Card Catalog'!$A$4:$A$503,0)),"Missing ID"),FIND(" — ",IFERROR(INDEX('Final Card Catalog'!$D$4:$D$503,MATCH($C218,'Final Card Catalog'!$A$4:$A$503,0)),"Missing ID"))-1),"Missing set")</x:f>
        <x:v>Biblical Events</x:v>
      </x:c>
      <x:c r="C218" s="231" t="inlineStr">
        <x:is>
          <x:t xml:space="preserve">BE-076</x:t>
        </x:is>
      </x:c>
      <x:c r="D218" s="231" t="str">
        <x:f>IFERROR(INDEX('Final Card Catalog'!$B$4:$B$503,MATCH($C218,'Final Card Catalog'!$A$4:$A$503,0)),"Missing ID")</x:f>
        <x:v>Barnabas and Saul Sent from Antioch</x:v>
      </x:c>
      <x:c r="E218" s="231" t="str">
        <x:f>IFERROR(INDEX('Final Card Catalog'!$E$4:$E$503,MATCH($C218,'Final Card Catalog'!$A$4:$A$503,0)),"Missing ID")</x:f>
        <x:v>Event</x:v>
      </x:c>
      <x:c r="F218" s="261" t="n">
        <x:f>IFERROR(INDEX('Final Card Catalog'!$G$4:$G$503,MATCH($C218,'Final Card Catalog'!$A$4:$A$503,0)),"Missing ID")</x:f>
        <x:v>5</x:v>
      </x:c>
      <x:c r="G218" s="231" t="inlineStr">
        <x:is>
          <x:t xml:space="preserve">Extraordinary</x:t>
        </x:is>
      </x:c>
      <x:c r="H218" s="260" t="n">
        <x:v>7.6</x:v>
      </x:c>
      <x:c r="I218" s="260" t="n">
        <x:v>7.7</x:v>
      </x:c>
      <x:c r="J218" s="260" t="n">
        <x:v>7</x:v>
      </x:c>
      <x:c r="K218" s="260" t="n">
        <x:v>7.5</x:v>
      </x:c>
      <x:c r="L218" s="239" t="n">
        <x:f>IF(COUNT(H218:K218)&lt;COUNT($B$4:$B$7),"",ROUND(($B$11/$B$9)*(H218*$B$4+I218*$B$5+J218*$B$6+K218*$B$7),1))</x:f>
        <x:v>75</x:v>
      </x:c>
      <x:c r="M218" s="231" t="str">
        <x:f>IF(L218="","",IF(L218&gt;=$E$4,$D$4,IF(L218&gt;=$E$5,$D$5,IF(L218&gt;=$E$6,$D$6,IF(L218&gt;=$E$7,$D$7,$D$8)))))</x:f>
        <x:v>Uncommon</x:v>
      </x:c>
      <x:c r="N218" s="231" t="str">
        <x:f>IF(M218="","Pending scoring",G218&amp;" → "&amp;M218)</x:f>
        <x:v>Extraordinary → Uncommon</x:v>
      </x:c>
      <x:c r="O218" s="231" t="inlineStr">
        <x:is>
          <x:t xml:space="preserve">Low</x:t>
        </x:is>
      </x:c>
      <x:c r="P218" s="231" t="inlineStr">
        <x:is>
          <x:t xml:space="preserve">Biblical narrative scene</x:t>
        </x:is>
      </x:c>
      <x:c r="Q218" s="231" t="inlineStr">
        <x:is>
          <x:t xml:space="preserve">Balanced collectible profile across significance, visual potential, and impact. Scores: significance 7.6, artwork 7.7, narrative 7.0, uniqueness 7.5; weighted impact 75.0 → Uncommon.</x:t>
        </x:is>
      </x:c>
      <x:c r="R218" s="214" t="str">
        <x:f>IFERROR(INDEX('Final Card Catalog'!$J$4:$J$503,MATCH($C218,'Final Card Catalog'!$A$4:$A$503,0)),"Missing ID")</x:f>
        <x:v>Uncommon</x:v>
      </x:c>
      <x:c r="S218" s="214" t="str">
        <x:f>IF(IFERROR(INDEX('Final Card Catalog'!$S$4:$S$503,MATCH($C218,'Final Card Catalog'!$A$4:$A$503,0)),"Missing ID")="Locked - complete","Locked - complete",IF(COUNTIF('Final Card Catalog'!$A$4:$A$503,C218)&lt;&gt;1,"ID mismatch",IF(COUNT(H218:K218)&lt;COUNT($B$4:$B$7),"Needs scoring",IF(M218=R218,"Aligned","Approved tier / legacy differs"))))</x:f>
        <x:v>Aligned</x:v>
      </x:c>
    </x:row>
    <x:row r="219" s="202" customFormat="1" ht="25.5" customHeight="1">
      <x:c r="A219" s="261" t="n">
        <x:f>IF(L219="","",COUNTIF($L$14:$L$513,"&gt;"&amp;L219)+COUNTIF($L$14:L219,L219))</x:f>
        <x:v>209</x:v>
      </x:c>
      <x:c r="B219" s="231" t="str">
        <x:f>IFERROR(LEFT(IFERROR(INDEX('Final Card Catalog'!$D$4:$D$503,MATCH($C219,'Final Card Catalog'!$A$4:$A$503,0)),"Missing ID"),FIND(" — ",IFERROR(INDEX('Final Card Catalog'!$D$4:$D$503,MATCH($C219,'Final Card Catalog'!$A$4:$A$503,0)),"Missing ID"))-1),"Missing set")</x:f>
        <x:v>Councils &amp; Synods</x:v>
      </x:c>
      <x:c r="C219" s="231" t="inlineStr">
        <x:is>
          <x:t xml:space="preserve">CS-005</x:t>
        </x:is>
      </x:c>
      <x:c r="D219" s="231" t="str">
        <x:f>IFERROR(INDEX('Final Card Catalog'!$B$4:$B$503,MATCH($C219,'Final Card Catalog'!$A$4:$A$503,0)),"Missing ID")</x:f>
        <x:v>Council of Chalcedon</x:v>
      </x:c>
      <x:c r="E219" s="231" t="str">
        <x:f>IFERROR(INDEX('Final Card Catalog'!$E$4:$E$503,MATCH($C219,'Final Card Catalog'!$A$4:$A$503,0)),"Missing ID")</x:f>
        <x:v>Ecumenical Council</x:v>
      </x:c>
      <x:c r="F219" s="261" t="n">
        <x:f>IFERROR(INDEX('Final Card Catalog'!$G$4:$G$503,MATCH($C219,'Final Card Catalog'!$A$4:$A$503,0)),"Missing ID")</x:f>
        <x:v>5</x:v>
      </x:c>
      <x:c r="G219" s="231" t="inlineStr">
        <x:is>
          <x:t xml:space="preserve">Legendary</x:t>
        </x:is>
      </x:c>
      <x:c r="H219" s="260" t="n">
        <x:v>8.800000000000001</x:v>
      </x:c>
      <x:c r="I219" s="260" t="n">
        <x:v>7.7</x:v>
      </x:c>
      <x:c r="J219" s="260" t="n">
        <x:v>5.6</x:v>
      </x:c>
      <x:c r="K219" s="260" t="n">
        <x:v>5.5</x:v>
      </x:c>
      <x:c r="L219" s="239" t="n">
        <x:f>IF(COUNT(H219:K219)&lt;COUNT($B$4:$B$7),"",ROUND(($B$11/$B$9)*(H219*$B$4+I219*$B$5+J219*$B$6+K219*$B$7),1))</x:f>
        <x:v>75</x:v>
      </x:c>
      <x:c r="M219" s="231" t="str">
        <x:f>IF(L219="","",IF(L219&gt;=$E$4,$D$4,IF(L219&gt;=$E$5,$D$5,IF(L219&gt;=$E$6,$D$6,IF(L219&gt;=$E$7,$D$7,$D$8)))))</x:f>
        <x:v>Uncommon</x:v>
      </x:c>
      <x:c r="N219" s="231" t="str">
        <x:f>IF(M219="","Pending scoring",G219&amp;" → "&amp;M219)</x:f>
        <x:v>Legendary → Uncommon</x:v>
      </x:c>
      <x:c r="O219" s="231" t="inlineStr">
        <x:is>
          <x:t xml:space="preserve">High</x:t>
        </x:is>
      </x:c>
      <x:c r="P219" s="231" t="inlineStr">
        <x:is>
          <x:t xml:space="preserve">Council / synod</x:t>
        </x:is>
      </x:c>
      <x:c r="Q219" s="231" t="inlineStr">
        <x:is>
          <x:t xml:space="preserve">Balanced collectible profile across significance, visual potential, and impact. Scores: significance 8.8, artwork 7.7, narrative 5.6, uniqueness 5.5; weighted impact 75.0 → Uncommon.</x:t>
        </x:is>
      </x:c>
      <x:c r="R219" s="214" t="str">
        <x:f>IFERROR(INDEX('Final Card Catalog'!$J$4:$J$503,MATCH($C219,'Final Card Catalog'!$A$4:$A$503,0)),"Missing ID")</x:f>
        <x:v>Rare</x:v>
      </x:c>
      <x:c r="S219" s="214" t="str">
        <x:f>IF(IFERROR(INDEX('Final Card Catalog'!$S$4:$S$503,MATCH($C219,'Final Card Catalog'!$A$4:$A$503,0)),"Missing ID")="Locked - complete","Locked - complete",IF(COUNTIF('Final Card Catalog'!$A$4:$A$503,C219)&lt;&gt;1,"ID mismatch",IF(COUNT(H219:K219)&lt;COUNT($B$4:$B$7),"Needs scoring",IF(M219=R219,"Aligned","Approved tier / legacy differs"))))</x:f>
        <x:v>Approved tier / legacy differs</x:v>
      </x:c>
    </x:row>
    <x:row r="220" s="202" customFormat="1" ht="25.5" customHeight="1">
      <x:c r="A220" s="261" t="n">
        <x:f>IF(L220="","",COUNTIF($L$14:$L$513,"&gt;"&amp;L220)+COUNTIF($L$14:L220,L220))</x:f>
        <x:v>210</x:v>
      </x:c>
      <x:c r="B220" s="231" t="str">
        <x:f>IFERROR(LEFT(IFERROR(INDEX('Final Card Catalog'!$D$4:$D$503,MATCH($C220,'Final Card Catalog'!$A$4:$A$503,0)),"Missing ID"),FIND(" — ",IFERROR(INDEX('Final Card Catalog'!$D$4:$D$503,MATCH($C220,'Final Card Catalog'!$A$4:$A$503,0)),"Missing ID"))-1),"Missing set")</x:f>
        <x:v>Biblical Events</x:v>
      </x:c>
      <x:c r="C220" s="231" t="inlineStr">
        <x:is>
          <x:t xml:space="preserve">BE-045</x:t>
        </x:is>
      </x:c>
      <x:c r="D220" s="231" t="str">
        <x:f>IFERROR(INDEX('Final Card Catalog'!$B$4:$B$503,MATCH($C220,'Final Card Catalog'!$A$4:$A$503,0)),"Missing ID")</x:f>
        <x:v>Jesus and Nicodemus</x:v>
      </x:c>
      <x:c r="E220" s="231" t="str">
        <x:f>IFERROR(INDEX('Final Card Catalog'!$E$4:$E$503,MATCH($C220,'Final Card Catalog'!$A$4:$A$503,0)),"Missing ID")</x:f>
        <x:v>Event</x:v>
      </x:c>
      <x:c r="F220" s="261" t="n">
        <x:f>IFERROR(INDEX('Final Card Catalog'!$G$4:$G$503,MATCH($C220,'Final Card Catalog'!$A$4:$A$503,0)),"Missing ID")</x:f>
        <x:v>5</x:v>
      </x:c>
      <x:c r="G220" s="231" t="inlineStr">
        <x:is>
          <x:t xml:space="preserve">Extraordinary</x:t>
        </x:is>
      </x:c>
      <x:c r="H220" s="260" t="n">
        <x:v>7.6</x:v>
      </x:c>
      <x:c r="I220" s="260" t="n">
        <x:v>7.7</x:v>
      </x:c>
      <x:c r="J220" s="260" t="n">
        <x:v>7</x:v>
      </x:c>
      <x:c r="K220" s="260" t="n">
        <x:v>7.5</x:v>
      </x:c>
      <x:c r="L220" s="239" t="n">
        <x:f>IF(COUNT(H220:K220)&lt;COUNT($B$4:$B$7),"",ROUND(($B$11/$B$9)*(H220*$B$4+I220*$B$5+J220*$B$6+K220*$B$7),1))</x:f>
        <x:v>75</x:v>
      </x:c>
      <x:c r="M220" s="231" t="str">
        <x:f>IF(L220="","",IF(L220&gt;=$E$4,$D$4,IF(L220&gt;=$E$5,$D$5,IF(L220&gt;=$E$6,$D$6,IF(L220&gt;=$E$7,$D$7,$D$8)))))</x:f>
        <x:v>Uncommon</x:v>
      </x:c>
      <x:c r="N220" s="231" t="str">
        <x:f>IF(M220="","Pending scoring",G220&amp;" → "&amp;M220)</x:f>
        <x:v>Extraordinary → Uncommon</x:v>
      </x:c>
      <x:c r="O220" s="231" t="inlineStr">
        <x:is>
          <x:t xml:space="preserve">Low</x:t>
        </x:is>
      </x:c>
      <x:c r="P220" s="231" t="inlineStr">
        <x:is>
          <x:t xml:space="preserve">Biblical narrative scene</x:t>
        </x:is>
      </x:c>
      <x:c r="Q220" s="231" t="inlineStr">
        <x:is>
          <x:t xml:space="preserve">Balanced collectible profile across significance, visual potential, and impact. Scores: significance 7.6, artwork 7.7, narrative 7.0, uniqueness 7.5; weighted impact 75.0 → Uncommon.</x:t>
        </x:is>
      </x:c>
      <x:c r="R220" s="214" t="str">
        <x:f>IFERROR(INDEX('Final Card Catalog'!$J$4:$J$503,MATCH($C220,'Final Card Catalog'!$A$4:$A$503,0)),"Missing ID")</x:f>
        <x:v>Uncommon</x:v>
      </x:c>
      <x:c r="S220" s="214" t="str">
        <x:f>IF(IFERROR(INDEX('Final Card Catalog'!$S$4:$S$503,MATCH($C220,'Final Card Catalog'!$A$4:$A$503,0)),"Missing ID")="Locked - complete","Locked - complete",IF(COUNTIF('Final Card Catalog'!$A$4:$A$503,C220)&lt;&gt;1,"ID mismatch",IF(COUNT(H220:K220)&lt;COUNT($B$4:$B$7),"Needs scoring",IF(M220=R220,"Aligned","Approved tier / legacy differs"))))</x:f>
        <x:v>Aligned</x:v>
      </x:c>
    </x:row>
    <x:row r="221" s="202" customFormat="1" ht="25.5" customHeight="1">
      <x:c r="A221" s="261" t="n">
        <x:f>IF(L221="","",COUNTIF($L$14:$L$513,"&gt;"&amp;L221)+COUNTIF($L$14:L221,L221))</x:f>
        <x:v>211</x:v>
      </x:c>
      <x:c r="B221" s="231" t="str">
        <x:f>IFERROR(LEFT(IFERROR(INDEX('Final Card Catalog'!$D$4:$D$503,MATCH($C221,'Final Card Catalog'!$A$4:$A$503,0)),"Missing ID"),FIND(" — ",IFERROR(INDEX('Final Card Catalog'!$D$4:$D$503,MATCH($C221,'Final Card Catalog'!$A$4:$A$503,0)),"Missing ID"))-1),"Missing set")</x:f>
        <x:v>Early Church History</x:v>
      </x:c>
      <x:c r="C221" s="231" t="inlineStr">
        <x:is>
          <x:t xml:space="preserve">ECH-011</x:t>
        </x:is>
      </x:c>
      <x:c r="D221" s="231" t="str">
        <x:f>IFERROR(INDEX('Final Card Catalog'!$B$4:$B$503,MATCH($C221,'Final Card Catalog'!$A$4:$A$503,0)),"Missing ID")</x:f>
        <x:v>Martyrdom of Perpetua and Felicity</x:v>
      </x:c>
      <x:c r="E221" s="231" t="str">
        <x:f>IFERROR(INDEX('Final Card Catalog'!$E$4:$E$503,MATCH($C221,'Final Card Catalog'!$A$4:$A$503,0)),"Missing ID")</x:f>
        <x:v>Event</x:v>
      </x:c>
      <x:c r="F221" s="261" t="n">
        <x:f>IFERROR(INDEX('Final Card Catalog'!$G$4:$G$503,MATCH($C221,'Final Card Catalog'!$A$4:$A$503,0)),"Missing ID")</x:f>
        <x:v>5</x:v>
      </x:c>
      <x:c r="G221" s="231" t="inlineStr">
        <x:is>
          <x:t xml:space="preserve">Extraordinary</x:t>
        </x:is>
      </x:c>
      <x:c r="H221" s="260" t="n">
        <x:v>7.2</x:v>
      </x:c>
      <x:c r="I221" s="260" t="n">
        <x:v>8.6</x:v>
      </x:c>
      <x:c r="J221" s="260" t="n">
        <x:v>6.8</x:v>
      </x:c>
      <x:c r="K221" s="260" t="n">
        <x:v>6.8</x:v>
      </x:c>
      <x:c r="L221" s="239" t="n">
        <x:f>IF(COUNT(H221:K221)&lt;COUNT($B$4:$B$7),"",ROUND(($B$11/$B$9)*(H221*$B$4+I221*$B$5+J221*$B$6+K221*$B$7),1))</x:f>
        <x:v>75</x:v>
      </x:c>
      <x:c r="M221" s="231" t="str">
        <x:f>IF(L221="","",IF(L221&gt;=$E$4,$D$4,IF(L221&gt;=$E$5,$D$5,IF(L221&gt;=$E$6,$D$6,IF(L221&gt;=$E$7,$D$7,$D$8)))))</x:f>
        <x:v>Uncommon</x:v>
      </x:c>
      <x:c r="N221" s="231" t="str">
        <x:f>IF(M221="","Pending scoring",G221&amp;" → "&amp;M221)</x:f>
        <x:v>Extraordinary → Uncommon</x:v>
      </x:c>
      <x:c r="O221" s="231" t="inlineStr">
        <x:is>
          <x:t xml:space="preserve">Low</x:t>
        </x:is>
      </x:c>
      <x:c r="P221" s="231" t="inlineStr">
        <x:is>
          <x:t xml:space="preserve">Early Church historical scene</x:t>
        </x:is>
      </x:c>
      <x:c r="Q221" s="231" t="inlineStr">
        <x:is>
          <x:t xml:space="preserve">Balanced collectible profile across significance, visual potential, and impact. Scores: significance 7.2, artwork 8.6, narrative 6.8, uniqueness 6.8; weighted impact 75.0 → Uncommon.</x:t>
        </x:is>
      </x:c>
      <x:c r="R221" s="214" t="str">
        <x:f>IFERROR(INDEX('Final Card Catalog'!$J$4:$J$503,MATCH($C221,'Final Card Catalog'!$A$4:$A$503,0)),"Missing ID")</x:f>
        <x:v>Rare</x:v>
      </x:c>
      <x:c r="S221" s="214" t="str">
        <x:f>IF(IFERROR(INDEX('Final Card Catalog'!$S$4:$S$503,MATCH($C221,'Final Card Catalog'!$A$4:$A$503,0)),"Missing ID")="Locked - complete","Locked - complete",IF(COUNTIF('Final Card Catalog'!$A$4:$A$503,C221)&lt;&gt;1,"ID mismatch",IF(COUNT(H221:K221)&lt;COUNT($B$4:$B$7),"Needs scoring",IF(M221=R221,"Aligned","Approved tier / legacy differs"))))</x:f>
        <x:v>Approved tier / legacy differs</x:v>
      </x:c>
    </x:row>
    <x:row r="222" s="202" customFormat="1" ht="25.5" customHeight="1">
      <x:c r="A222" s="261" t="n">
        <x:f>IF(L222="","",COUNTIF($L$14:$L$513,"&gt;"&amp;L222)+COUNTIF($L$14:L222,L222))</x:f>
        <x:v>212</x:v>
      </x:c>
      <x:c r="B222" s="231" t="str">
        <x:f>IFERROR(LEFT(IFERROR(INDEX('Final Card Catalog'!$D$4:$D$503,MATCH($C222,'Final Card Catalog'!$A$4:$A$503,0)),"Missing ID"),FIND(" — ",IFERROR(INDEX('Final Card Catalog'!$D$4:$D$503,MATCH($C222,'Final Card Catalog'!$A$4:$A$503,0)),"Missing ID"))-1),"Missing set")</x:f>
        <x:v>Biblical Events</x:v>
      </x:c>
      <x:c r="C222" s="231" t="inlineStr">
        <x:is>
          <x:t xml:space="preserve">BE-052</x:t>
        </x:is>
      </x:c>
      <x:c r="D222" s="231" t="str">
        <x:f>IFERROR(INDEX('Final Card Catalog'!$B$4:$B$503,MATCH($C222,'Final Card Catalog'!$A$4:$A$503,0)),"Missing ID")</x:f>
        <x:v>Peter Confesses Jesus as the Christ</x:v>
      </x:c>
      <x:c r="E222" s="231" t="str">
        <x:f>IFERROR(INDEX('Final Card Catalog'!$E$4:$E$503,MATCH($C222,'Final Card Catalog'!$A$4:$A$503,0)),"Missing ID")</x:f>
        <x:v>Event</x:v>
      </x:c>
      <x:c r="F222" s="261" t="n">
        <x:f>IFERROR(INDEX('Final Card Catalog'!$G$4:$G$503,MATCH($C222,'Final Card Catalog'!$A$4:$A$503,0)),"Missing ID")</x:f>
        <x:v>5</x:v>
      </x:c>
      <x:c r="G222" s="231" t="inlineStr">
        <x:is>
          <x:t xml:space="preserve">Extraordinary</x:t>
        </x:is>
      </x:c>
      <x:c r="H222" s="260" t="n">
        <x:v>7.6</x:v>
      </x:c>
      <x:c r="I222" s="260" t="n">
        <x:v>7.7</x:v>
      </x:c>
      <x:c r="J222" s="260" t="n">
        <x:v>7</x:v>
      </x:c>
      <x:c r="K222" s="260" t="n">
        <x:v>7.5</x:v>
      </x:c>
      <x:c r="L222" s="239" t="n">
        <x:f>IF(COUNT(H222:K222)&lt;COUNT($B$4:$B$7),"",ROUND(($B$11/$B$9)*(H222*$B$4+I222*$B$5+J222*$B$6+K222*$B$7),1))</x:f>
        <x:v>75</x:v>
      </x:c>
      <x:c r="M222" s="231" t="str">
        <x:f>IF(L222="","",IF(L222&gt;=$E$4,$D$4,IF(L222&gt;=$E$5,$D$5,IF(L222&gt;=$E$6,$D$6,IF(L222&gt;=$E$7,$D$7,$D$8)))))</x:f>
        <x:v>Uncommon</x:v>
      </x:c>
      <x:c r="N222" s="231" t="str">
        <x:f>IF(M222="","Pending scoring",G222&amp;" → "&amp;M222)</x:f>
        <x:v>Extraordinary → Uncommon</x:v>
      </x:c>
      <x:c r="O222" s="231" t="inlineStr">
        <x:is>
          <x:t xml:space="preserve">Low</x:t>
        </x:is>
      </x:c>
      <x:c r="P222" s="231" t="inlineStr">
        <x:is>
          <x:t xml:space="preserve">Biblical narrative scene</x:t>
        </x:is>
      </x:c>
      <x:c r="Q222" s="231" t="inlineStr">
        <x:is>
          <x:t xml:space="preserve">Balanced collectible profile across significance, visual potential, and impact. Scores: significance 7.6, artwork 7.7, narrative 7.0, uniqueness 7.5; weighted impact 75.0 → Uncommon.</x:t>
        </x:is>
      </x:c>
      <x:c r="R222" s="214" t="str">
        <x:f>IFERROR(INDEX('Final Card Catalog'!$J$4:$J$503,MATCH($C222,'Final Card Catalog'!$A$4:$A$503,0)),"Missing ID")</x:f>
        <x:v>Uncommon</x:v>
      </x:c>
      <x:c r="S222" s="214" t="str">
        <x:f>IF(IFERROR(INDEX('Final Card Catalog'!$S$4:$S$503,MATCH($C222,'Final Card Catalog'!$A$4:$A$503,0)),"Missing ID")="Locked - complete","Locked - complete",IF(COUNTIF('Final Card Catalog'!$A$4:$A$503,C222)&lt;&gt;1,"ID mismatch",IF(COUNT(H222:K222)&lt;COUNT($B$4:$B$7),"Needs scoring",IF(M222=R222,"Aligned","Approved tier / legacy differs"))))</x:f>
        <x:v>Aligned</x:v>
      </x:c>
    </x:row>
    <x:row r="223" s="202" customFormat="1" ht="25.5" customHeight="1">
      <x:c r="A223" s="261" t="n">
        <x:f>IF(L223="","",COUNTIF($L$14:$L$513,"&gt;"&amp;L223)+COUNTIF($L$14:L223,L223))</x:f>
        <x:v>213</x:v>
      </x:c>
      <x:c r="B223" s="231" t="str">
        <x:f>IFERROR(LEFT(IFERROR(INDEX('Final Card Catalog'!$D$4:$D$503,MATCH($C223,'Final Card Catalog'!$A$4:$A$503,0)),"Missing ID"),FIND(" — ",IFERROR(INDEX('Final Card Catalog'!$D$4:$D$503,MATCH($C223,'Final Card Catalog'!$A$4:$A$503,0)),"Missing ID"))-1),"Missing set")</x:f>
        <x:v>Early Church History</x:v>
      </x:c>
      <x:c r="C223" s="231" t="inlineStr">
        <x:is>
          <x:t xml:space="preserve">ECH-034</x:t>
        </x:is>
      </x:c>
      <x:c r="D223" s="231" t="str">
        <x:f>IFERROR(INDEX('Final Card Catalog'!$B$4:$B$503,MATCH($C223,'Final Card Catalog'!$A$4:$A$503,0)),"Missing ID")</x:f>
        <x:v>The Desert Fathers and Mothers</x:v>
      </x:c>
      <x:c r="E223" s="231" t="str">
        <x:f>IFERROR(INDEX('Final Card Catalog'!$E$4:$E$503,MATCH($C223,'Final Card Catalog'!$A$4:$A$503,0)),"Missing ID")</x:f>
        <x:v>Movement / Community</x:v>
      </x:c>
      <x:c r="F223" s="261" t="n">
        <x:f>IFERROR(INDEX('Final Card Catalog'!$G$4:$G$503,MATCH($C223,'Final Card Catalog'!$A$4:$A$503,0)),"Missing ID")</x:f>
        <x:v>4</x:v>
      </x:c>
      <x:c r="G223" s="231" t="inlineStr">
        <x:is>
          <x:t xml:space="preserve">Rare</x:t>
        </x:is>
      </x:c>
      <x:c r="H223" s="260" t="n">
        <x:v>7.9</x:v>
      </x:c>
      <x:c r="I223" s="260" t="n">
        <x:v>8.6</x:v>
      </x:c>
      <x:c r="J223" s="260" t="n">
        <x:v>5.4</x:v>
      </x:c>
      <x:c r="K223" s="260" t="n">
        <x:v>6.8</x:v>
      </x:c>
      <x:c r="L223" s="239" t="n">
        <x:f>IF(COUNT(H223:K223)&lt;COUNT($B$4:$B$7),"",ROUND(($B$11/$B$9)*(H223*$B$4+I223*$B$5+J223*$B$6+K223*$B$7),1))</x:f>
        <x:v>75</x:v>
      </x:c>
      <x:c r="M223" s="231" t="str">
        <x:f>IF(L223="","",IF(L223&gt;=$E$4,$D$4,IF(L223&gt;=$E$5,$D$5,IF(L223&gt;=$E$6,$D$6,IF(L223&gt;=$E$7,$D$7,$D$8)))))</x:f>
        <x:v>Uncommon</x:v>
      </x:c>
      <x:c r="N223" s="231" t="str">
        <x:f>IF(M223="","Pending scoring",G223&amp;" → "&amp;M223)</x:f>
        <x:v>Rare → Uncommon</x:v>
      </x:c>
      <x:c r="O223" s="231" t="inlineStr">
        <x:is>
          <x:t xml:space="preserve">Low</x:t>
        </x:is>
      </x:c>
      <x:c r="P223" s="231" t="inlineStr">
        <x:is>
          <x:t xml:space="preserve">Early Church historical scene</x:t>
        </x:is>
      </x:c>
      <x:c r="Q223" s="231" t="inlineStr">
        <x:is>
          <x:t xml:space="preserve">Balanced collectible profile across significance, visual potential, and impact. Scores: significance 7.9, artwork 8.6, narrative 5.4, uniqueness 6.8; weighted impact 75.0 → Uncommon.</x:t>
        </x:is>
      </x:c>
      <x:c r="R223" s="214" t="str">
        <x:f>IFERROR(INDEX('Final Card Catalog'!$J$4:$J$503,MATCH($C223,'Final Card Catalog'!$A$4:$A$503,0)),"Missing ID")</x:f>
        <x:v>Uncommon</x:v>
      </x:c>
      <x:c r="S223" s="214" t="str">
        <x:f>IF(IFERROR(INDEX('Final Card Catalog'!$S$4:$S$503,MATCH($C223,'Final Card Catalog'!$A$4:$A$503,0)),"Missing ID")="Locked - complete","Locked - complete",IF(COUNTIF('Final Card Catalog'!$A$4:$A$503,C223)&lt;&gt;1,"ID mismatch",IF(COUNT(H223:K223)&lt;COUNT($B$4:$B$7),"Needs scoring",IF(M223=R223,"Aligned","Approved tier / legacy differs"))))</x:f>
        <x:v>Aligned</x:v>
      </x:c>
    </x:row>
    <x:row r="224" s="202" customFormat="1" ht="25.5" customHeight="1">
      <x:c r="A224" s="261" t="n">
        <x:f>IF(L224="","",COUNTIF($L$14:$L$513,"&gt;"&amp;L224)+COUNTIF($L$14:L224,L224))</x:f>
        <x:v>214</x:v>
      </x:c>
      <x:c r="B224" s="231" t="str">
        <x:f>IFERROR(LEFT(IFERROR(INDEX('Final Card Catalog'!$D$4:$D$503,MATCH($C224,'Final Card Catalog'!$A$4:$A$503,0)),"Missing ID"),FIND(" — ",IFERROR(INDEX('Final Card Catalog'!$D$4:$D$503,MATCH($C224,'Final Card Catalog'!$A$4:$A$503,0)),"Missing ID"))-1),"Missing set")</x:f>
        <x:v>Biblical Events</x:v>
      </x:c>
      <x:c r="C224" s="231" t="inlineStr">
        <x:is>
          <x:t xml:space="preserve">BE-042</x:t>
        </x:is>
      </x:c>
      <x:c r="D224" s="231" t="str">
        <x:f>IFERROR(INDEX('Final Card Catalog'!$B$4:$B$503,MATCH($C224,'Final Card Catalog'!$A$4:$A$503,0)),"Missing ID")</x:f>
        <x:v>Calling of the First Disciples</x:v>
      </x:c>
      <x:c r="E224" s="231" t="str">
        <x:f>IFERROR(INDEX('Final Card Catalog'!$E$4:$E$503,MATCH($C224,'Final Card Catalog'!$A$4:$A$503,0)),"Missing ID")</x:f>
        <x:v>Event</x:v>
      </x:c>
      <x:c r="F224" s="261" t="n">
        <x:f>IFERROR(INDEX('Final Card Catalog'!$G$4:$G$503,MATCH($C224,'Final Card Catalog'!$A$4:$A$503,0)),"Missing ID")</x:f>
        <x:v>4</x:v>
      </x:c>
      <x:c r="G224" s="231" t="inlineStr">
        <x:is>
          <x:t xml:space="preserve">Rare</x:t>
        </x:is>
      </x:c>
      <x:c r="H224" s="260" t="n">
        <x:v>6.5</x:v>
      </x:c>
      <x:c r="I224" s="260" t="n">
        <x:v>9.1</x:v>
      </x:c>
      <x:c r="J224" s="260" t="n">
        <x:v>7</x:v>
      </x:c>
      <x:c r="K224" s="260" t="n">
        <x:v>7.5</x:v>
      </x:c>
      <x:c r="L224" s="239" t="n">
        <x:f>IF(COUNT(H224:K224)&lt;COUNT($B$4:$B$7),"",ROUND(($B$11/$B$9)*(H224*$B$4+I224*$B$5+J224*$B$6+K224*$B$7),1))</x:f>
        <x:v>74.8</x:v>
      </x:c>
      <x:c r="M224" s="231" t="str">
        <x:f>IF(L224="","",IF(L224&gt;=$E$4,$D$4,IF(L224&gt;=$E$5,$D$5,IF(L224&gt;=$E$6,$D$6,IF(L224&gt;=$E$7,$D$7,$D$8)))))</x:f>
        <x:v>Uncommon</x:v>
      </x:c>
      <x:c r="N224" s="231" t="str">
        <x:f>IF(M224="","Pending scoring",G224&amp;" → "&amp;M224)</x:f>
        <x:v>Rare → Uncommon</x:v>
      </x:c>
      <x:c r="O224" s="231" t="inlineStr">
        <x:is>
          <x:t xml:space="preserve">Low</x:t>
        </x:is>
      </x:c>
      <x:c r="P224" s="231" t="inlineStr">
        <x:is>
          <x:t xml:space="preserve">Biblical narrative scene</x:t>
        </x:is>
      </x:c>
      <x:c r="Q224" s="231" t="inlineStr">
        <x:is>
          <x:t xml:space="preserve">Artwork-led: the visual concept is substantially stronger than the subject's global recognition. Scores: significance 6.5, artwork 9.1, narrative 7.0, uniqueness 7.5; weighted impact 74.8 → Uncommon.</x:t>
        </x:is>
      </x:c>
      <x:c r="R224" s="214" t="str">
        <x:f>IFERROR(INDEX('Final Card Catalog'!$J$4:$J$503,MATCH($C224,'Final Card Catalog'!$A$4:$A$503,0)),"Missing ID")</x:f>
        <x:v>Uncommon</x:v>
      </x:c>
      <x:c r="S224" s="214" t="str">
        <x:f>IF(IFERROR(INDEX('Final Card Catalog'!$S$4:$S$503,MATCH($C224,'Final Card Catalog'!$A$4:$A$503,0)),"Missing ID")="Locked - complete","Locked - complete",IF(COUNTIF('Final Card Catalog'!$A$4:$A$503,C224)&lt;&gt;1,"ID mismatch",IF(COUNT(H224:K224)&lt;COUNT($B$4:$B$7),"Needs scoring",IF(M224=R224,"Aligned","Approved tier / legacy differs"))))</x:f>
        <x:v>Locked - complete</x:v>
      </x:c>
    </x:row>
    <x:row r="225" s="202" customFormat="1" ht="25.5" customHeight="1">
      <x:c r="A225" s="261" t="n">
        <x:f>IF(L225="","",COUNTIF($L$14:$L$513,"&gt;"&amp;L225)+COUNTIF($L$14:L225,L225))</x:f>
        <x:v>215</x:v>
      </x:c>
      <x:c r="B225" s="231" t="str">
        <x:f>IFERROR(LEFT(IFERROR(INDEX('Final Card Catalog'!$D$4:$D$503,MATCH($C225,'Final Card Catalog'!$A$4:$A$503,0)),"Missing ID"),FIND(" — ",IFERROR(INDEX('Final Card Catalog'!$D$4:$D$503,MATCH($C225,'Final Card Catalog'!$A$4:$A$503,0)),"Missing ID"))-1),"Missing set")</x:f>
        <x:v>Biblical Events</x:v>
      </x:c>
      <x:c r="C225" s="231" t="inlineStr">
        <x:is>
          <x:t xml:space="preserve">BE-008</x:t>
        </x:is>
      </x:c>
      <x:c r="D225" s="231" t="str">
        <x:f>IFERROR(INDEX('Final Card Catalog'!$B$4:$B$503,MATCH($C225,'Final Card Catalog'!$A$4:$A$503,0)),"Missing ID")</x:f>
        <x:v>Joseph Sold into Slavery</x:v>
      </x:c>
      <x:c r="E225" s="231" t="str">
        <x:f>IFERROR(INDEX('Final Card Catalog'!$E$4:$E$503,MATCH($C225,'Final Card Catalog'!$A$4:$A$503,0)),"Missing ID")</x:f>
        <x:v>Event</x:v>
      </x:c>
      <x:c r="F225" s="261" t="n">
        <x:f>IFERROR(INDEX('Final Card Catalog'!$G$4:$G$503,MATCH($C225,'Final Card Catalog'!$A$4:$A$503,0)),"Missing ID")</x:f>
        <x:v>4</x:v>
      </x:c>
      <x:c r="G225" s="231" t="inlineStr">
        <x:is>
          <x:t xml:space="preserve">Rare</x:t>
        </x:is>
      </x:c>
      <x:c r="H225" s="260" t="n">
        <x:v>6.5</x:v>
      </x:c>
      <x:c r="I225" s="260" t="n">
        <x:v>9.1</x:v>
      </x:c>
      <x:c r="J225" s="260" t="n">
        <x:v>7</x:v>
      </x:c>
      <x:c r="K225" s="260" t="n">
        <x:v>7.5</x:v>
      </x:c>
      <x:c r="L225" s="239" t="n">
        <x:f>IF(COUNT(H225:K225)&lt;COUNT($B$4:$B$7),"",ROUND(($B$11/$B$9)*(H225*$B$4+I225*$B$5+J225*$B$6+K225*$B$7),1))</x:f>
        <x:v>74.8</x:v>
      </x:c>
      <x:c r="M225" s="231" t="str">
        <x:f>IF(L225="","",IF(L225&gt;=$E$4,$D$4,IF(L225&gt;=$E$5,$D$5,IF(L225&gt;=$E$6,$D$6,IF(L225&gt;=$E$7,$D$7,$D$8)))))</x:f>
        <x:v>Uncommon</x:v>
      </x:c>
      <x:c r="N225" s="231" t="str">
        <x:f>IF(M225="","Pending scoring",G225&amp;" → "&amp;M225)</x:f>
        <x:v>Rare → Uncommon</x:v>
      </x:c>
      <x:c r="O225" s="231" t="inlineStr">
        <x:is>
          <x:t xml:space="preserve">Low</x:t>
        </x:is>
      </x:c>
      <x:c r="P225" s="231" t="inlineStr">
        <x:is>
          <x:t xml:space="preserve">Biblical narrative scene</x:t>
        </x:is>
      </x:c>
      <x:c r="Q225" s="231" t="inlineStr">
        <x:is>
          <x:t xml:space="preserve">Artwork-led: the visual concept is substantially stronger than the subject's global recognition. Scores: significance 6.5, artwork 9.1, narrative 7.0, uniqueness 7.5; weighted impact 74.8 → Uncommon.</x:t>
        </x:is>
      </x:c>
      <x:c r="R225" s="214" t="str">
        <x:f>IFERROR(INDEX('Final Card Catalog'!$J$4:$J$503,MATCH($C225,'Final Card Catalog'!$A$4:$A$503,0)),"Missing ID")</x:f>
        <x:v>Uncommon</x:v>
      </x:c>
      <x:c r="S225" s="214" t="str">
        <x:f>IF(IFERROR(INDEX('Final Card Catalog'!$S$4:$S$503,MATCH($C225,'Final Card Catalog'!$A$4:$A$503,0)),"Missing ID")="Locked - complete","Locked - complete",IF(COUNTIF('Final Card Catalog'!$A$4:$A$503,C225)&lt;&gt;1,"ID mismatch",IF(COUNT(H225:K225)&lt;COUNT($B$4:$B$7),"Needs scoring",IF(M225=R225,"Aligned","Approved tier / legacy differs"))))</x:f>
        <x:v>Aligned</x:v>
      </x:c>
    </x:row>
    <x:row r="226" s="202" customFormat="1" ht="25.5" customHeight="1">
      <x:c r="A226" s="261" t="n">
        <x:f>IF(L226="","",COUNTIF($L$14:$L$513,"&gt;"&amp;L226)+COUNTIF($L$14:L226,L226))</x:f>
        <x:v>216</x:v>
      </x:c>
      <x:c r="B226" s="231" t="str">
        <x:f>IFERROR(LEFT(IFERROR(INDEX('Final Card Catalog'!$D$4:$D$503,MATCH($C226,'Final Card Catalog'!$A$4:$A$503,0)),"Missing ID"),FIND(" — ",IFERROR(INDEX('Final Card Catalog'!$D$4:$D$503,MATCH($C226,'Final Card Catalog'!$A$4:$A$503,0)),"Missing ID"))-1),"Missing set")</x:f>
        <x:v>Biblical Events</x:v>
      </x:c>
      <x:c r="C226" s="231" t="inlineStr">
        <x:is>
          <x:t xml:space="preserve">BE-077</x:t>
        </x:is>
      </x:c>
      <x:c r="D226" s="231" t="str">
        <x:f>IFERROR(INDEX('Final Card Catalog'!$B$4:$B$503,MATCH($C226,'Final Card Catalog'!$A$4:$A$503,0)),"Missing ID")</x:f>
        <x:v>Paul and Silas in the Philippian Prison</x:v>
      </x:c>
      <x:c r="E226" s="231" t="str">
        <x:f>IFERROR(INDEX('Final Card Catalog'!$E$4:$E$503,MATCH($C226,'Final Card Catalog'!$A$4:$A$503,0)),"Missing ID")</x:f>
        <x:v>Event</x:v>
      </x:c>
      <x:c r="F226" s="261" t="n">
        <x:f>IFERROR(INDEX('Final Card Catalog'!$G$4:$G$503,MATCH($C226,'Final Card Catalog'!$A$4:$A$503,0)),"Missing ID")</x:f>
        <x:v>4</x:v>
      </x:c>
      <x:c r="G226" s="231" t="inlineStr">
        <x:is>
          <x:t xml:space="preserve">Rare</x:t>
        </x:is>
      </x:c>
      <x:c r="H226" s="260" t="n">
        <x:v>6.5</x:v>
      </x:c>
      <x:c r="I226" s="260" t="n">
        <x:v>9.1</x:v>
      </x:c>
      <x:c r="J226" s="260" t="n">
        <x:v>7</x:v>
      </x:c>
      <x:c r="K226" s="260" t="n">
        <x:v>7.5</x:v>
      </x:c>
      <x:c r="L226" s="239" t="n">
        <x:f>IF(COUNT(H226:K226)&lt;COUNT($B$4:$B$7),"",ROUND(($B$11/$B$9)*(H226*$B$4+I226*$B$5+J226*$B$6+K226*$B$7),1))</x:f>
        <x:v>74.8</x:v>
      </x:c>
      <x:c r="M226" s="231" t="str">
        <x:f>IF(L226="","",IF(L226&gt;=$E$4,$D$4,IF(L226&gt;=$E$5,$D$5,IF(L226&gt;=$E$6,$D$6,IF(L226&gt;=$E$7,$D$7,$D$8)))))</x:f>
        <x:v>Uncommon</x:v>
      </x:c>
      <x:c r="N226" s="231" t="str">
        <x:f>IF(M226="","Pending scoring",G226&amp;" → "&amp;M226)</x:f>
        <x:v>Rare → Uncommon</x:v>
      </x:c>
      <x:c r="O226" s="231" t="inlineStr">
        <x:is>
          <x:t xml:space="preserve">Low</x:t>
        </x:is>
      </x:c>
      <x:c r="P226" s="231" t="inlineStr">
        <x:is>
          <x:t xml:space="preserve">Biblical narrative scene</x:t>
        </x:is>
      </x:c>
      <x:c r="Q226" s="231" t="inlineStr">
        <x:is>
          <x:t xml:space="preserve">Artwork-led: the visual concept is substantially stronger than the subject's global recognition. Scores: significance 6.5, artwork 9.1, narrative 7.0, uniqueness 7.5; weighted impact 74.8 → Uncommon.</x:t>
        </x:is>
      </x:c>
      <x:c r="R226" s="214" t="str">
        <x:f>IFERROR(INDEX('Final Card Catalog'!$J$4:$J$503,MATCH($C226,'Final Card Catalog'!$A$4:$A$503,0)),"Missing ID")</x:f>
        <x:v>Rare</x:v>
      </x:c>
      <x:c r="S226" s="214" t="str">
        <x:f>IF(IFERROR(INDEX('Final Card Catalog'!$S$4:$S$503,MATCH($C226,'Final Card Catalog'!$A$4:$A$503,0)),"Missing ID")="Locked - complete","Locked - complete",IF(COUNTIF('Final Card Catalog'!$A$4:$A$503,C226)&lt;&gt;1,"ID mismatch",IF(COUNT(H226:K226)&lt;COUNT($B$4:$B$7),"Needs scoring",IF(M226=R226,"Aligned","Approved tier / legacy differs"))))</x:f>
        <x:v>Approved tier / legacy differs</x:v>
      </x:c>
    </x:row>
    <x:row r="227" s="202" customFormat="1" ht="25.5" customHeight="1">
      <x:c r="A227" s="261" t="n">
        <x:f>IF(L227="","",COUNTIF($L$14:$L$513,"&gt;"&amp;L227)+COUNTIF($L$14:L227,L227))</x:f>
        <x:v>217</x:v>
      </x:c>
      <x:c r="B227" s="231" t="str">
        <x:f>IFERROR(LEFT(IFERROR(INDEX('Final Card Catalog'!$D$4:$D$503,MATCH($C227,'Final Card Catalog'!$A$4:$A$503,0)),"Missing ID"),FIND(" — ",IFERROR(INDEX('Final Card Catalog'!$D$4:$D$503,MATCH($C227,'Final Card Catalog'!$A$4:$A$503,0)),"Missing ID"))-1),"Missing set")</x:f>
        <x:v>Biblical Events</x:v>
      </x:c>
      <x:c r="C227" s="231" t="inlineStr">
        <x:is>
          <x:t xml:space="preserve">BE-079</x:t>
        </x:is>
      </x:c>
      <x:c r="D227" s="231" t="str">
        <x:f>IFERROR(INDEX('Final Card Catalog'!$B$4:$B$503,MATCH($C227,'Final Card Catalog'!$A$4:$A$503,0)),"Missing ID")</x:f>
        <x:v>Riot at Ephesus</x:v>
      </x:c>
      <x:c r="E227" s="231" t="str">
        <x:f>IFERROR(INDEX('Final Card Catalog'!$E$4:$E$503,MATCH($C227,'Final Card Catalog'!$A$4:$A$503,0)),"Missing ID")</x:f>
        <x:v>Event</x:v>
      </x:c>
      <x:c r="F227" s="261" t="n">
        <x:f>IFERROR(INDEX('Final Card Catalog'!$G$4:$G$503,MATCH($C227,'Final Card Catalog'!$A$4:$A$503,0)),"Missing ID")</x:f>
        <x:v>4</x:v>
      </x:c>
      <x:c r="G227" s="231" t="inlineStr">
        <x:is>
          <x:t xml:space="preserve">Rare</x:t>
        </x:is>
      </x:c>
      <x:c r="H227" s="260" t="n">
        <x:v>6.5</x:v>
      </x:c>
      <x:c r="I227" s="260" t="n">
        <x:v>9.1</x:v>
      </x:c>
      <x:c r="J227" s="260" t="n">
        <x:v>7</x:v>
      </x:c>
      <x:c r="K227" s="260" t="n">
        <x:v>7.5</x:v>
      </x:c>
      <x:c r="L227" s="239" t="n">
        <x:f>IF(COUNT(H227:K227)&lt;COUNT($B$4:$B$7),"",ROUND(($B$11/$B$9)*(H227*$B$4+I227*$B$5+J227*$B$6+K227*$B$7),1))</x:f>
        <x:v>74.8</x:v>
      </x:c>
      <x:c r="M227" s="231" t="str">
        <x:f>IF(L227="","",IF(L227&gt;=$E$4,$D$4,IF(L227&gt;=$E$5,$D$5,IF(L227&gt;=$E$6,$D$6,IF(L227&gt;=$E$7,$D$7,$D$8)))))</x:f>
        <x:v>Uncommon</x:v>
      </x:c>
      <x:c r="N227" s="231" t="str">
        <x:f>IF(M227="","Pending scoring",G227&amp;" → "&amp;M227)</x:f>
        <x:v>Rare → Uncommon</x:v>
      </x:c>
      <x:c r="O227" s="231" t="inlineStr">
        <x:is>
          <x:t xml:space="preserve">Low</x:t>
        </x:is>
      </x:c>
      <x:c r="P227" s="231" t="inlineStr">
        <x:is>
          <x:t xml:space="preserve">Biblical narrative scene</x:t>
        </x:is>
      </x:c>
      <x:c r="Q227" s="231" t="inlineStr">
        <x:is>
          <x:t xml:space="preserve">Artwork-led: the visual concept is substantially stronger than the subject's global recognition. Scores: significance 6.5, artwork 9.1, narrative 7.0, uniqueness 7.5; weighted impact 74.8 → Uncommon.</x:t>
        </x:is>
      </x:c>
      <x:c r="R227" s="214" t="str">
        <x:f>IFERROR(INDEX('Final Card Catalog'!$J$4:$J$503,MATCH($C227,'Final Card Catalog'!$A$4:$A$503,0)),"Missing ID")</x:f>
        <x:v>Uncommon</x:v>
      </x:c>
      <x:c r="S227" s="214" t="str">
        <x:f>IF(IFERROR(INDEX('Final Card Catalog'!$S$4:$S$503,MATCH($C227,'Final Card Catalog'!$A$4:$A$503,0)),"Missing ID")="Locked - complete","Locked - complete",IF(COUNTIF('Final Card Catalog'!$A$4:$A$503,C227)&lt;&gt;1,"ID mismatch",IF(COUNT(H227:K227)&lt;COUNT($B$4:$B$7),"Needs scoring",IF(M227=R227,"Aligned","Approved tier / legacy differs"))))</x:f>
        <x:v>Aligned</x:v>
      </x:c>
    </x:row>
    <x:row r="228" s="202" customFormat="1" ht="25.5" customHeight="1">
      <x:c r="A228" s="261" t="n">
        <x:f>IF(L228="","",COUNTIF($L$14:$L$513,"&gt;"&amp;L228)+COUNTIF($L$14:L228,L228))</x:f>
        <x:v>218</x:v>
      </x:c>
      <x:c r="B228" s="231" t="str">
        <x:f>IFERROR(LEFT(IFERROR(INDEX('Final Card Catalog'!$D$4:$D$503,MATCH($C228,'Final Card Catalog'!$A$4:$A$503,0)),"Missing ID"),FIND(" — ",IFERROR(INDEX('Final Card Catalog'!$D$4:$D$503,MATCH($C228,'Final Card Catalog'!$A$4:$A$503,0)),"Missing ID"))-1),"Missing set")</x:f>
        <x:v>Biblical Events</x:v>
      </x:c>
      <x:c r="C228" s="231" t="inlineStr">
        <x:is>
          <x:t xml:space="preserve">BE-004</x:t>
        </x:is>
      </x:c>
      <x:c r="D228" s="231" t="str">
        <x:f>IFERROR(INDEX('Final Card Catalog'!$B$4:$B$503,MATCH($C228,'Final Card Catalog'!$A$4:$A$503,0)),"Missing ID")</x:f>
        <x:v>Tower of Babel</x:v>
      </x:c>
      <x:c r="E228" s="231" t="str">
        <x:f>IFERROR(INDEX('Final Card Catalog'!$E$4:$E$503,MATCH($C228,'Final Card Catalog'!$A$4:$A$503,0)),"Missing ID")</x:f>
        <x:v>Event</x:v>
      </x:c>
      <x:c r="F228" s="261" t="n">
        <x:f>IFERROR(INDEX('Final Card Catalog'!$G$4:$G$503,MATCH($C228,'Final Card Catalog'!$A$4:$A$503,0)),"Missing ID")</x:f>
        <x:v>4</x:v>
      </x:c>
      <x:c r="G228" s="231" t="inlineStr">
        <x:is>
          <x:t xml:space="preserve">Rare</x:t>
        </x:is>
      </x:c>
      <x:c r="H228" s="260" t="n">
        <x:v>6.5</x:v>
      </x:c>
      <x:c r="I228" s="260" t="n">
        <x:v>9.1</x:v>
      </x:c>
      <x:c r="J228" s="260" t="n">
        <x:v>7</x:v>
      </x:c>
      <x:c r="K228" s="260" t="n">
        <x:v>7.5</x:v>
      </x:c>
      <x:c r="L228" s="239" t="n">
        <x:f>IF(COUNT(H228:K228)&lt;COUNT($B$4:$B$7),"",ROUND(($B$11/$B$9)*(H228*$B$4+I228*$B$5+J228*$B$6+K228*$B$7),1))</x:f>
        <x:v>74.8</x:v>
      </x:c>
      <x:c r="M228" s="231" t="str">
        <x:f>IF(L228="","",IF(L228&gt;=$E$4,$D$4,IF(L228&gt;=$E$5,$D$5,IF(L228&gt;=$E$6,$D$6,IF(L228&gt;=$E$7,$D$7,$D$8)))))</x:f>
        <x:v>Uncommon</x:v>
      </x:c>
      <x:c r="N228" s="231" t="str">
        <x:f>IF(M228="","Pending scoring",G228&amp;" → "&amp;M228)</x:f>
        <x:v>Rare → Uncommon</x:v>
      </x:c>
      <x:c r="O228" s="231" t="inlineStr">
        <x:is>
          <x:t xml:space="preserve">Low</x:t>
        </x:is>
      </x:c>
      <x:c r="P228" s="231" t="inlineStr">
        <x:is>
          <x:t xml:space="preserve">Biblical narrative scene</x:t>
        </x:is>
      </x:c>
      <x:c r="Q228" s="231" t="inlineStr">
        <x:is>
          <x:t xml:space="preserve">Artwork-led: the visual concept is substantially stronger than the subject's global recognition. Scores: significance 6.5, artwork 9.1, narrative 7.0, uniqueness 7.5; weighted impact 74.8 → Uncommon.</x:t>
        </x:is>
      </x:c>
      <x:c r="R228" s="214" t="str">
        <x:f>IFERROR(INDEX('Final Card Catalog'!$J$4:$J$503,MATCH($C228,'Final Card Catalog'!$A$4:$A$503,0)),"Missing ID")</x:f>
        <x:v>Rare</x:v>
      </x:c>
      <x:c r="S228" s="214" t="str">
        <x:f>IF(IFERROR(INDEX('Final Card Catalog'!$S$4:$S$503,MATCH($C228,'Final Card Catalog'!$A$4:$A$503,0)),"Missing ID")="Locked - complete","Locked - complete",IF(COUNTIF('Final Card Catalog'!$A$4:$A$503,C228)&lt;&gt;1,"ID mismatch",IF(COUNT(H228:K228)&lt;COUNT($B$4:$B$7),"Needs scoring",IF(M228=R228,"Aligned","Approved tier / legacy differs"))))</x:f>
        <x:v>Approved tier / legacy differs</x:v>
      </x:c>
    </x:row>
    <x:row r="229" s="202" customFormat="1" ht="25.5" customHeight="1">
      <x:c r="A229" s="261" t="n">
        <x:f>IF(L229="","",COUNTIF($L$14:$L$513,"&gt;"&amp;L229)+COUNTIF($L$14:L229,L229))</x:f>
        <x:v>219</x:v>
      </x:c>
      <x:c r="B229" s="231" t="str">
        <x:f>IFERROR(LEFT(IFERROR(INDEX('Final Card Catalog'!$D$4:$D$503,MATCH($C229,'Final Card Catalog'!$A$4:$A$503,0)),"Missing ID"),FIND(" — ",IFERROR(INDEX('Final Card Catalog'!$D$4:$D$503,MATCH($C229,'Final Card Catalog'!$A$4:$A$503,0)),"Missing ID"))-1),"Missing set")</x:f>
        <x:v>Biblical Items</x:v>
      </x:c>
      <x:c r="C229" s="231" t="inlineStr">
        <x:is>
          <x:t xml:space="preserve">BI-013</x:t>
        </x:is>
      </x:c>
      <x:c r="D229" s="231" t="str">
        <x:f>IFERROR(INDEX('Final Card Catalog'!$B$4:$B$503,MATCH($C229,'Final Card Catalog'!$A$4:$A$503,0)),"Missing ID")</x:f>
        <x:v>Altar and Incense of the Tabernacle</x:v>
      </x:c>
      <x:c r="E229" s="231" t="str">
        <x:f>IFERROR(INDEX('Final Card Catalog'!$E$4:$E$503,MATCH($C229,'Final Card Catalog'!$A$4:$A$503,0)),"Missing ID")</x:f>
        <x:v>Sacred Furnishing</x:v>
      </x:c>
      <x:c r="F229" s="261" t="n">
        <x:f>IFERROR(INDEX('Final Card Catalog'!$G$4:$G$503,MATCH($C229,'Final Card Catalog'!$A$4:$A$503,0)),"Missing ID")</x:f>
        <x:v>4</x:v>
      </x:c>
      <x:c r="G229" s="231" t="inlineStr">
        <x:is>
          <x:t xml:space="preserve">Rare</x:t>
        </x:is>
      </x:c>
      <x:c r="H229" s="260" t="n">
        <x:v>7.6</x:v>
      </x:c>
      <x:c r="I229" s="260" t="n">
        <x:v>9</x:v>
      </x:c>
      <x:c r="J229" s="260" t="n">
        <x:v>4.8</x:v>
      </x:c>
      <x:c r="K229" s="260" t="n">
        <x:v>7.7</x:v>
      </x:c>
      <x:c r="L229" s="239" t="n">
        <x:f>IF(COUNT(H229:K229)&lt;COUNT($B$4:$B$7),"",ROUND(($B$11/$B$9)*(H229*$B$4+I229*$B$5+J229*$B$6+K229*$B$7),1))</x:f>
        <x:v>74.7</x:v>
      </x:c>
      <x:c r="M229" s="231" t="str">
        <x:f>IF(L229="","",IF(L229&gt;=$E$4,$D$4,IF(L229&gt;=$E$5,$D$5,IF(L229&gt;=$E$6,$D$6,IF(L229&gt;=$E$7,$D$7,$D$8)))))</x:f>
        <x:v>Uncommon</x:v>
      </x:c>
      <x:c r="N229" s="231" t="str">
        <x:f>IF(M229="","Pending scoring",G229&amp;" → "&amp;M229)</x:f>
        <x:v>Rare → Uncommon</x:v>
      </x:c>
      <x:c r="O229" s="231" t="inlineStr">
        <x:is>
          <x:t xml:space="preserve">Low</x:t>
        </x:is>
      </x:c>
      <x:c r="P229" s="231" t="inlineStr">
        <x:is>
          <x:t xml:space="preserve">Biblical object / still life</x:t>
        </x:is>
      </x:c>
      <x:c r="Q229" s="231" t="inlineStr">
        <x:is>
          <x:t xml:space="preserve">Balanced collectible profile across significance, visual potential, and impact. Scores: significance 7.6, artwork 9.0, narrative 4.8, uniqueness 7.7; weighted impact 74.7 → Uncommon.</x:t>
        </x:is>
      </x:c>
      <x:c r="R229" s="214" t="str">
        <x:f>IFERROR(INDEX('Final Card Catalog'!$J$4:$J$503,MATCH($C229,'Final Card Catalog'!$A$4:$A$503,0)),"Missing ID")</x:f>
        <x:v>Uncommon</x:v>
      </x:c>
      <x:c r="S229" s="214" t="str">
        <x:f>IF(IFERROR(INDEX('Final Card Catalog'!$S$4:$S$503,MATCH($C229,'Final Card Catalog'!$A$4:$A$503,0)),"Missing ID")="Locked - complete","Locked - complete",IF(COUNTIF('Final Card Catalog'!$A$4:$A$503,C229)&lt;&gt;1,"ID mismatch",IF(COUNT(H229:K229)&lt;COUNT($B$4:$B$7),"Needs scoring",IF(M229=R229,"Aligned","Approved tier / legacy differs"))))</x:f>
        <x:v>Aligned</x:v>
      </x:c>
    </x:row>
    <x:row r="230" s="202" customFormat="1" ht="25.5" customHeight="1">
      <x:c r="A230" s="261" t="n">
        <x:f>IF(L230="","",COUNTIF($L$14:$L$513,"&gt;"&amp;L230)+COUNTIF($L$14:L230,L230))</x:f>
        <x:v>220</x:v>
      </x:c>
      <x:c r="B230" s="231" t="str">
        <x:f>IFERROR(LEFT(IFERROR(INDEX('Final Card Catalog'!$D$4:$D$503,MATCH($C230,'Final Card Catalog'!$A$4:$A$503,0)),"Missing ID"),FIND(" — ",IFERROR(INDEX('Final Card Catalog'!$D$4:$D$503,MATCH($C230,'Final Card Catalog'!$A$4:$A$503,0)),"Missing ID"))-1),"Missing set")</x:f>
        <x:v>Biblical Places</x:v>
      </x:c>
      <x:c r="C230" s="231" t="inlineStr">
        <x:is>
          <x:t xml:space="preserve">BPL-083</x:t>
        </x:is>
      </x:c>
      <x:c r="D230" s="231" t="str">
        <x:f>IFERROR(INDEX('Final Card Catalog'!$B$4:$B$503,MATCH($C230,'Final Card Catalog'!$A$4:$A$503,0)),"Missing ID")</x:f>
        <x:v>The New Jerusalem</x:v>
      </x:c>
      <x:c r="E230" s="231" t="str">
        <x:f>IFERROR(INDEX('Final Card Catalog'!$E$4:$E$503,MATCH($C230,'Final Card Catalog'!$A$4:$A$503,0)),"Missing ID")</x:f>
        <x:v>Place</x:v>
      </x:c>
      <x:c r="F230" s="261" t="n">
        <x:f>IFERROR(INDEX('Final Card Catalog'!$G$4:$G$503,MATCH($C230,'Final Card Catalog'!$A$4:$A$503,0)),"Missing ID")</x:f>
        <x:v>5</x:v>
      </x:c>
      <x:c r="G230" s="231" t="inlineStr">
        <x:is>
          <x:t xml:space="preserve">Legendary</x:t>
        </x:is>
      </x:c>
      <x:c r="H230" s="260" t="n">
        <x:v>8.800000000000001</x:v>
      </x:c>
      <x:c r="I230" s="260" t="n">
        <x:v>8.5</x:v>
      </x:c>
      <x:c r="J230" s="260" t="n">
        <x:v>4.5</x:v>
      </x:c>
      <x:c r="K230" s="260" t="n">
        <x:v>5</x:v>
      </x:c>
      <x:c r="L230" s="239" t="n">
        <x:f>IF(COUNT(H230:K230)&lt;COUNT($B$4:$B$7),"",ROUND(($B$11/$B$9)*(H230*$B$4+I230*$B$5+J230*$B$6+K230*$B$7),1))</x:f>
        <x:v>74.7</x:v>
      </x:c>
      <x:c r="M230" s="231" t="str">
        <x:f>IF(L230="","",IF(L230&gt;=$E$4,$D$4,IF(L230&gt;=$E$5,$D$5,IF(L230&gt;=$E$6,$D$6,IF(L230&gt;=$E$7,$D$7,$D$8)))))</x:f>
        <x:v>Uncommon</x:v>
      </x:c>
      <x:c r="N230" s="231" t="str">
        <x:f>IF(M230="","Pending scoring",G230&amp;" → "&amp;M230)</x:f>
        <x:v>Legendary → Uncommon</x:v>
      </x:c>
      <x:c r="O230" s="231" t="inlineStr">
        <x:is>
          <x:t xml:space="preserve">Medium</x:t>
        </x:is>
      </x:c>
      <x:c r="P230" s="231" t="inlineStr">
        <x:is>
          <x:t xml:space="preserve">Biblical landscape / architecture</x:t>
        </x:is>
      </x:c>
      <x:c r="Q230" s="231" t="inlineStr">
        <x:is>
          <x:t xml:space="preserve">Balanced collectible profile across significance, visual potential, and impact. Scores: significance 8.8, artwork 8.5, narrative 4.5, uniqueness 5.0; weighted impact 74.7 → Uncommon.</x:t>
        </x:is>
      </x:c>
      <x:c r="R230" s="214" t="str">
        <x:f>IFERROR(INDEX('Final Card Catalog'!$J$4:$J$503,MATCH($C230,'Final Card Catalog'!$A$4:$A$503,0)),"Missing ID")</x:f>
        <x:v>Extraordinary</x:v>
      </x:c>
      <x:c r="S230" s="214" t="str">
        <x:f>IF(IFERROR(INDEX('Final Card Catalog'!$S$4:$S$503,MATCH($C230,'Final Card Catalog'!$A$4:$A$503,0)),"Missing ID")="Locked - complete","Locked - complete",IF(COUNTIF('Final Card Catalog'!$A$4:$A$503,C230)&lt;&gt;1,"ID mismatch",IF(COUNT(H230:K230)&lt;COUNT($B$4:$B$7),"Needs scoring",IF(M230=R230,"Aligned","Approved tier / legacy differs"))))</x:f>
        <x:v>Approved tier / legacy differs</x:v>
      </x:c>
    </x:row>
    <x:row r="231" s="202" customFormat="1" ht="25.5" customHeight="1">
      <x:c r="A231" s="261" t="n">
        <x:f>IF(L231="","",COUNTIF($L$14:$L$513,"&gt;"&amp;L231)+COUNTIF($L$14:L231,L231))</x:f>
        <x:v>221</x:v>
      </x:c>
      <x:c r="B231" s="231" t="str">
        <x:f>IFERROR(LEFT(IFERROR(INDEX('Final Card Catalog'!$D$4:$D$503,MATCH($C231,'Final Card Catalog'!$A$4:$A$503,0)),"Missing ID"),FIND(" — ",IFERROR(INDEX('Final Card Catalog'!$D$4:$D$503,MATCH($C231,'Final Card Catalog'!$A$4:$A$503,0)),"Missing ID"))-1),"Missing set")</x:f>
        <x:v>Biblical Places</x:v>
      </x:c>
      <x:c r="C231" s="231" t="inlineStr">
        <x:is>
          <x:t xml:space="preserve">BPL-064</x:t>
        </x:is>
      </x:c>
      <x:c r="D231" s="231" t="str">
        <x:f>IFERROR(INDEX('Final Card Catalog'!$B$4:$B$503,MATCH($C231,'Final Card Catalog'!$A$4:$A$503,0)),"Missing ID")</x:f>
        <x:v>The Jerusalem Temple</x:v>
      </x:c>
      <x:c r="E231" s="231" t="str">
        <x:f>IFERROR(INDEX('Final Card Catalog'!$E$4:$E$503,MATCH($C231,'Final Card Catalog'!$A$4:$A$503,0)),"Missing ID")</x:f>
        <x:v>Place</x:v>
      </x:c>
      <x:c r="F231" s="261" t="n">
        <x:f>IFERROR(INDEX('Final Card Catalog'!$G$4:$G$503,MATCH($C231,'Final Card Catalog'!$A$4:$A$503,0)),"Missing ID")</x:f>
        <x:v>5</x:v>
      </x:c>
      <x:c r="G231" s="231" t="inlineStr">
        <x:is>
          <x:t xml:space="preserve">Legendary</x:t>
        </x:is>
      </x:c>
      <x:c r="H231" s="260" t="n">
        <x:v>9.1</x:v>
      </x:c>
      <x:c r="I231" s="260" t="n">
        <x:v>8.5</x:v>
      </x:c>
      <x:c r="J231" s="260" t="n">
        <x:v>3.8</x:v>
      </x:c>
      <x:c r="K231" s="260" t="n">
        <x:v>5</x:v>
      </x:c>
      <x:c r="L231" s="239" t="n">
        <x:f>IF(COUNT(H231:K231)&lt;COUNT($B$4:$B$7),"",ROUND(($B$11/$B$9)*(H231*$B$4+I231*$B$5+J231*$B$6+K231*$B$7),1))</x:f>
        <x:v>74.5</x:v>
      </x:c>
      <x:c r="M231" s="231" t="str">
        <x:f>IF(L231="","",IF(L231&gt;=$E$4,$D$4,IF(L231&gt;=$E$5,$D$5,IF(L231&gt;=$E$6,$D$6,IF(L231&gt;=$E$7,$D$7,$D$8)))))</x:f>
        <x:v>Uncommon</x:v>
      </x:c>
      <x:c r="N231" s="231" t="str">
        <x:f>IF(M231="","Pending scoring",G231&amp;" → "&amp;M231)</x:f>
        <x:v>Legendary → Uncommon</x:v>
      </x:c>
      <x:c r="O231" s="231" t="inlineStr">
        <x:is>
          <x:t xml:space="preserve">Medium</x:t>
        </x:is>
      </x:c>
      <x:c r="P231" s="231" t="inlineStr">
        <x:is>
          <x:t xml:space="preserve">Biblical landscape / architecture</x:t>
        </x:is>
      </x:c>
      <x:c r="Q231" s="231" t="inlineStr">
        <x:is>
          <x:t xml:space="preserve">Balanced collectible profile across significance, visual potential, and impact. Scores: significance 9.1, artwork 8.5, narrative 3.8, uniqueness 5.0; weighted impact 74.5 → Uncommon.</x:t>
        </x:is>
      </x:c>
      <x:c r="R231" s="214" t="str">
        <x:f>IFERROR(INDEX('Final Card Catalog'!$J$4:$J$503,MATCH($C231,'Final Card Catalog'!$A$4:$A$503,0)),"Missing ID")</x:f>
        <x:v>Rare</x:v>
      </x:c>
      <x:c r="S231" s="214" t="str">
        <x:f>IF(IFERROR(INDEX('Final Card Catalog'!$S$4:$S$503,MATCH($C231,'Final Card Catalog'!$A$4:$A$503,0)),"Missing ID")="Locked - complete","Locked - complete",IF(COUNTIF('Final Card Catalog'!$A$4:$A$503,C231)&lt;&gt;1,"ID mismatch",IF(COUNT(H231:K231)&lt;COUNT($B$4:$B$7),"Needs scoring",IF(M231=R231,"Aligned","Approved tier / legacy differs"))))</x:f>
        <x:v>Approved tier / legacy differs</x:v>
      </x:c>
    </x:row>
    <x:row r="232" s="202" customFormat="1" ht="25.5" customHeight="1">
      <x:c r="A232" s="261" t="n">
        <x:f>IF(L232="","",COUNTIF($L$14:$L$513,"&gt;"&amp;L232)+COUNTIF($L$14:L232,L232))</x:f>
        <x:v>222</x:v>
      </x:c>
      <x:c r="B232" s="231" t="str">
        <x:f>IFERROR(LEFT(IFERROR(INDEX('Final Card Catalog'!$D$4:$D$503,MATCH($C232,'Final Card Catalog'!$A$4:$A$503,0)),"Missing ID"),FIND(" — ",IFERROR(INDEX('Final Card Catalog'!$D$4:$D$503,MATCH($C232,'Final Card Catalog'!$A$4:$A$503,0)),"Missing ID"))-1),"Missing set")</x:f>
        <x:v>Biblical Events</x:v>
      </x:c>
      <x:c r="C232" s="231" t="inlineStr">
        <x:is>
          <x:t xml:space="preserve">BE-037</x:t>
        </x:is>
      </x:c>
      <x:c r="D232" s="231" t="str">
        <x:f>IFERROR(INDEX('Final Card Catalog'!$B$4:$B$503,MATCH($C232,'Final Card Catalog'!$A$4:$A$503,0)),"Missing ID")</x:f>
        <x:v>Cyrus Decrees the Return</x:v>
      </x:c>
      <x:c r="E232" s="231" t="str">
        <x:f>IFERROR(INDEX('Final Card Catalog'!$E$4:$E$503,MATCH($C232,'Final Card Catalog'!$A$4:$A$503,0)),"Missing ID")</x:f>
        <x:v>Event</x:v>
      </x:c>
      <x:c r="F232" s="261" t="n">
        <x:f>IFERROR(INDEX('Final Card Catalog'!$G$4:$G$503,MATCH($C232,'Final Card Catalog'!$A$4:$A$503,0)),"Missing ID")</x:f>
        <x:v>5</x:v>
      </x:c>
      <x:c r="G232" s="231" t="inlineStr">
        <x:is>
          <x:t xml:space="preserve">Extraordinary</x:t>
        </x:is>
      </x:c>
      <x:c r="H232" s="260" t="n">
        <x:v>7.6</x:v>
      </x:c>
      <x:c r="I232" s="260" t="n">
        <x:v>7.7</x:v>
      </x:c>
      <x:c r="J232" s="260" t="n">
        <x:v>6.7</x:v>
      </x:c>
      <x:c r="K232" s="260" t="n">
        <x:v>7.5</x:v>
      </x:c>
      <x:c r="L232" s="239" t="n">
        <x:f>IF(COUNT(H232:K232)&lt;COUNT($B$4:$B$7),"",ROUND(($B$11/$B$9)*(H232*$B$4+I232*$B$5+J232*$B$6+K232*$B$7),1))</x:f>
        <x:v>74.4</x:v>
      </x:c>
      <x:c r="M232" s="231" t="str">
        <x:f>IF(L232="","",IF(L232&gt;=$E$4,$D$4,IF(L232&gt;=$E$5,$D$5,IF(L232&gt;=$E$6,$D$6,IF(L232&gt;=$E$7,$D$7,$D$8)))))</x:f>
        <x:v>Uncommon</x:v>
      </x:c>
      <x:c r="N232" s="231" t="str">
        <x:f>IF(M232="","Pending scoring",G232&amp;" → "&amp;M232)</x:f>
        <x:v>Extraordinary → Uncommon</x:v>
      </x:c>
      <x:c r="O232" s="231" t="inlineStr">
        <x:is>
          <x:t xml:space="preserve">Low</x:t>
        </x:is>
      </x:c>
      <x:c r="P232" s="231" t="inlineStr">
        <x:is>
          <x:t xml:space="preserve">Biblical narrative scene</x:t>
        </x:is>
      </x:c>
      <x:c r="Q232" s="231" t="inlineStr">
        <x:is>
          <x:t xml:space="preserve">Balanced collectible profile across significance, visual potential, and impact. Scores: significance 7.6, artwork 7.7, narrative 6.7, uniqueness 7.5; weighted impact 74.4 → Uncommon.</x:t>
        </x:is>
      </x:c>
      <x:c r="R232" s="214" t="str">
        <x:f>IFERROR(INDEX('Final Card Catalog'!$J$4:$J$503,MATCH($C232,'Final Card Catalog'!$A$4:$A$503,0)),"Missing ID")</x:f>
        <x:v>Uncommon</x:v>
      </x:c>
      <x:c r="S232" s="214" t="str">
        <x:f>IF(IFERROR(INDEX('Final Card Catalog'!$S$4:$S$503,MATCH($C232,'Final Card Catalog'!$A$4:$A$503,0)),"Missing ID")="Locked - complete","Locked - complete",IF(COUNTIF('Final Card Catalog'!$A$4:$A$503,C232)&lt;&gt;1,"ID mismatch",IF(COUNT(H232:K232)&lt;COUNT($B$4:$B$7),"Needs scoring",IF(M232=R232,"Aligned","Approved tier / legacy differs"))))</x:f>
        <x:v>Aligned</x:v>
      </x:c>
    </x:row>
    <x:row r="233" s="202" customFormat="1" ht="25.5" customHeight="1">
      <x:c r="A233" s="261" t="n">
        <x:f>IF(L233="","",COUNTIF($L$14:$L$513,"&gt;"&amp;L233)+COUNTIF($L$14:L233,L233))</x:f>
        <x:v>223</x:v>
      </x:c>
      <x:c r="B233" s="231" t="str">
        <x:f>IFERROR(LEFT(IFERROR(INDEX('Final Card Catalog'!$D$4:$D$503,MATCH($C233,'Final Card Catalog'!$A$4:$A$503,0)),"Missing ID"),FIND(" — ",IFERROR(INDEX('Final Card Catalog'!$D$4:$D$503,MATCH($C233,'Final Card Catalog'!$A$4:$A$503,0)),"Missing ID"))-1),"Missing set")</x:f>
        <x:v>Councils &amp; Synods</x:v>
      </x:c>
      <x:c r="C233" s="231" t="inlineStr">
        <x:is>
          <x:t xml:space="preserve">CS-009</x:t>
        </x:is>
      </x:c>
      <x:c r="D233" s="231" t="str">
        <x:f>IFERROR(INDEX('Final Card Catalog'!$B$4:$B$503,MATCH($C233,'Final Card Catalog'!$A$4:$A$503,0)),"Missing ID")</x:f>
        <x:v>Second Vatican Council</x:v>
      </x:c>
      <x:c r="E233" s="231" t="str">
        <x:f>IFERROR(INDEX('Final Card Catalog'!$E$4:$E$503,MATCH($C233,'Final Card Catalog'!$A$4:$A$503,0)),"Missing ID")</x:f>
        <x:v>Catholic Ecumenical Council</x:v>
      </x:c>
      <x:c r="F233" s="261" t="n">
        <x:f>IFERROR(INDEX('Final Card Catalog'!$G$4:$G$503,MATCH($C233,'Final Card Catalog'!$A$4:$A$503,0)),"Missing ID")</x:f>
        <x:v>5</x:v>
      </x:c>
      <x:c r="G233" s="231" t="inlineStr">
        <x:is>
          <x:t xml:space="preserve">Legendary</x:t>
        </x:is>
      </x:c>
      <x:c r="H233" s="260" t="n">
        <x:v>8.199999999999999</x:v>
      </x:c>
      <x:c r="I233" s="260" t="n">
        <x:v>7.8</x:v>
      </x:c>
      <x:c r="J233" s="260" t="n">
        <x:v>6</x:v>
      </x:c>
      <x:c r="K233" s="260" t="n">
        <x:v>6.2</x:v>
      </x:c>
      <x:c r="L233" s="239" t="n">
        <x:f>IF(COUNT(H233:K233)&lt;COUNT($B$4:$B$7),"",ROUND(($B$11/$B$9)*(H233*$B$4+I233*$B$5+J233*$B$6+K233*$B$7),1))</x:f>
        <x:v>74.4</x:v>
      </x:c>
      <x:c r="M233" s="231" t="str">
        <x:f>IF(L233="","",IF(L233&gt;=$E$4,$D$4,IF(L233&gt;=$E$5,$D$5,IF(L233&gt;=$E$6,$D$6,IF(L233&gt;=$E$7,$D$7,$D$8)))))</x:f>
        <x:v>Uncommon</x:v>
      </x:c>
      <x:c r="N233" s="231" t="str">
        <x:f>IF(M233="","Pending scoring",G233&amp;" → "&amp;M233)</x:f>
        <x:v>Legendary → Uncommon</x:v>
      </x:c>
      <x:c r="O233" s="231" t="inlineStr">
        <x:is>
          <x:t xml:space="preserve">High</x:t>
        </x:is>
      </x:c>
      <x:c r="P233" s="231" t="inlineStr">
        <x:is>
          <x:t xml:space="preserve">Council / synod</x:t>
        </x:is>
      </x:c>
      <x:c r="Q233" s="231" t="inlineStr">
        <x:is>
          <x:t xml:space="preserve">Balanced collectible profile across significance, visual potential, and impact. Scores: significance 8.2, artwork 7.8, narrative 6.0, uniqueness 6.2; weighted impact 74.4 → Uncommon.</x:t>
        </x:is>
      </x:c>
      <x:c r="R233" s="214" t="str">
        <x:f>IFERROR(INDEX('Final Card Catalog'!$J$4:$J$503,MATCH($C233,'Final Card Catalog'!$A$4:$A$503,0)),"Missing ID")</x:f>
        <x:v>Rare</x:v>
      </x:c>
      <x:c r="S233" s="214" t="str">
        <x:f>IF(IFERROR(INDEX('Final Card Catalog'!$S$4:$S$503,MATCH($C233,'Final Card Catalog'!$A$4:$A$503,0)),"Missing ID")="Locked - complete","Locked - complete",IF(COUNTIF('Final Card Catalog'!$A$4:$A$503,C233)&lt;&gt;1,"ID mismatch",IF(COUNT(H233:K233)&lt;COUNT($B$4:$B$7),"Needs scoring",IF(M233=R233,"Aligned","Approved tier / legacy differs"))))</x:f>
        <x:v>Approved tier / legacy differs</x:v>
      </x:c>
    </x:row>
    <x:row r="234" s="202" customFormat="1" ht="25.5" customHeight="1">
      <x:c r="A234" s="261" t="n">
        <x:f>IF(L234="","",COUNTIF($L$14:$L$513,"&gt;"&amp;L234)+COUNTIF($L$14:L234,L234))</x:f>
        <x:v>224</x:v>
      </x:c>
      <x:c r="B234" s="231" t="str">
        <x:f>IFERROR(LEFT(IFERROR(INDEX('Final Card Catalog'!$D$4:$D$503,MATCH($C234,'Final Card Catalog'!$A$4:$A$503,0)),"Missing ID"),FIND(" — ",IFERROR(INDEX('Final Card Catalog'!$D$4:$D$503,MATCH($C234,'Final Card Catalog'!$A$4:$A$503,0)),"Missing ID"))-1),"Missing set")</x:f>
        <x:v>Biblical People</x:v>
      </x:c>
      <x:c r="C234" s="231" t="inlineStr">
        <x:is>
          <x:t xml:space="preserve">BP-023</x:t>
        </x:is>
      </x:c>
      <x:c r="D234" s="231" t="str">
        <x:f>IFERROR(INDEX('Final Card Catalog'!$B$4:$B$503,MATCH($C234,'Final Card Catalog'!$A$4:$A$503,0)),"Missing ID")</x:f>
        <x:v>Esther</x:v>
      </x:c>
      <x:c r="E234" s="231" t="str">
        <x:f>IFERROR(INDEX('Final Card Catalog'!$E$4:$E$503,MATCH($C234,'Final Card Catalog'!$A$4:$A$503,0)),"Missing ID")</x:f>
        <x:v>Person</x:v>
      </x:c>
      <x:c r="F234" s="261" t="n">
        <x:f>IFERROR(INDEX('Final Card Catalog'!$G$4:$G$503,MATCH($C234,'Final Card Catalog'!$A$4:$A$503,0)),"Missing ID")</x:f>
        <x:v>4</x:v>
      </x:c>
      <x:c r="G234" s="231" t="inlineStr">
        <x:is>
          <x:t xml:space="preserve">Rare</x:t>
        </x:is>
      </x:c>
      <x:c r="H234" s="260" t="n">
        <x:v>8</x:v>
      </x:c>
      <x:c r="I234" s="260" t="n">
        <x:v>8.4</x:v>
      </x:c>
      <x:c r="J234" s="260" t="n">
        <x:v>5.7</x:v>
      </x:c>
      <x:c r="K234" s="260" t="n">
        <x:v>5.7</x:v>
      </x:c>
      <x:c r="L234" s="239" t="n">
        <x:f>IF(COUNT(H234:K234)&lt;COUNT($B$4:$B$7),"",ROUND(($B$11/$B$9)*(H234*$B$4+I234*$B$5+J234*$B$6+K234*$B$7),1))</x:f>
        <x:v>74.3</x:v>
      </x:c>
      <x:c r="M234" s="231" t="str">
        <x:f>IF(L234="","",IF(L234&gt;=$E$4,$D$4,IF(L234&gt;=$E$5,$D$5,IF(L234&gt;=$E$6,$D$6,IF(L234&gt;=$E$7,$D$7,$D$8)))))</x:f>
        <x:v>Uncommon</x:v>
      </x:c>
      <x:c r="N234" s="231" t="str">
        <x:f>IF(M234="","Pending scoring",G234&amp;" → "&amp;M234)</x:f>
        <x:v>Rare → Uncommon</x:v>
      </x:c>
      <x:c r="O234" s="231" t="inlineStr">
        <x:is>
          <x:t xml:space="preserve">Medium</x:t>
        </x:is>
      </x:c>
      <x:c r="P234" s="231" t="inlineStr">
        <x:is>
          <x:t xml:space="preserve">Biblical character / group</x:t>
        </x:is>
      </x:c>
      <x:c r="Q234" s="231" t="inlineStr">
        <x:is>
          <x:t xml:space="preserve">Balanced collectible profile across significance, visual potential, and impact. Scores: significance 8.0, artwork 8.4, narrative 5.7, uniqueness 5.7; weighted impact 74.3 → Uncommon.</x:t>
        </x:is>
      </x:c>
      <x:c r="R234" s="214" t="str">
        <x:f>IFERROR(INDEX('Final Card Catalog'!$J$4:$J$503,MATCH($C234,'Final Card Catalog'!$A$4:$A$503,0)),"Missing ID")</x:f>
        <x:v>Rare</x:v>
      </x:c>
      <x:c r="S234" s="214" t="str">
        <x:f>IF(IFERROR(INDEX('Final Card Catalog'!$S$4:$S$503,MATCH($C234,'Final Card Catalog'!$A$4:$A$503,0)),"Missing ID")="Locked - complete","Locked - complete",IF(COUNTIF('Final Card Catalog'!$A$4:$A$503,C234)&lt;&gt;1,"ID mismatch",IF(COUNT(H234:K234)&lt;COUNT($B$4:$B$7),"Needs scoring",IF(M234=R234,"Aligned","Approved tier / legacy differs"))))</x:f>
        <x:v>Approved tier / legacy differs</x:v>
      </x:c>
    </x:row>
    <x:row r="235" s="202" customFormat="1" ht="25.5" customHeight="1">
      <x:c r="A235" s="261" t="n">
        <x:f>IF(L235="","",COUNTIF($L$14:$L$513,"&gt;"&amp;L235)+COUNTIF($L$14:L235,L235))</x:f>
        <x:v>225</x:v>
      </x:c>
      <x:c r="B235" s="231" t="str">
        <x:f>IFERROR(LEFT(IFERROR(INDEX('Final Card Catalog'!$D$4:$D$503,MATCH($C235,'Final Card Catalog'!$A$4:$A$503,0)),"Missing ID"),FIND(" — ",IFERROR(INDEX('Final Card Catalog'!$D$4:$D$503,MATCH($C235,'Final Card Catalog'!$A$4:$A$503,0)),"Missing ID"))-1),"Missing set")</x:f>
        <x:v>Theologians</x:v>
      </x:c>
      <x:c r="C235" s="231" t="inlineStr">
        <x:is>
          <x:t xml:space="preserve">TH-006</x:t>
        </x:is>
      </x:c>
      <x:c r="D235" s="231" t="str">
        <x:f>IFERROR(INDEX('Final Card Catalog'!$B$4:$B$503,MATCH($C235,'Final Card Catalog'!$A$4:$A$503,0)),"Missing ID")</x:f>
        <x:v>The Cappadocian Fathers</x:v>
      </x:c>
      <x:c r="E235" s="231" t="str">
        <x:f>IFERROR(INDEX('Final Card Catalog'!$E$4:$E$503,MATCH($C235,'Final Card Catalog'!$A$4:$A$503,0)),"Missing ID")</x:f>
        <x:v>Theologian Group</x:v>
      </x:c>
      <x:c r="F235" s="261" t="n">
        <x:f>IFERROR(INDEX('Final Card Catalog'!$G$4:$G$503,MATCH($C235,'Final Card Catalog'!$A$4:$A$503,0)),"Missing ID")</x:f>
        <x:v>4</x:v>
      </x:c>
      <x:c r="G235" s="231" t="inlineStr">
        <x:is>
          <x:t xml:space="preserve">Extraordinary</x:t>
        </x:is>
      </x:c>
      <x:c r="H235" s="260" t="n">
        <x:v>8.800000000000001</x:v>
      </x:c>
      <x:c r="I235" s="260" t="n">
        <x:v>8.1</x:v>
      </x:c>
      <x:c r="J235" s="260" t="n">
        <x:v>4.8</x:v>
      </x:c>
      <x:c r="K235" s="260" t="n">
        <x:v>5.1</x:v>
      </x:c>
      <x:c r="L235" s="239" t="n">
        <x:f>IF(COUNT(H235:K235)&lt;COUNT($B$4:$B$7),"",ROUND(($B$11/$B$9)*(H235*$B$4+I235*$B$5+J235*$B$6+K235*$B$7),1))</x:f>
        <x:v>74.2</x:v>
      </x:c>
      <x:c r="M235" s="231" t="str">
        <x:f>IF(L235="","",IF(L235&gt;=$E$4,$D$4,IF(L235&gt;=$E$5,$D$5,IF(L235&gt;=$E$6,$D$6,IF(L235&gt;=$E$7,$D$7,$D$8)))))</x:f>
        <x:v>Uncommon</x:v>
      </x:c>
      <x:c r="N235" s="231" t="str">
        <x:f>IF(M235="","Pending scoring",G235&amp;" → "&amp;M235)</x:f>
        <x:v>Extraordinary → Uncommon</x:v>
      </x:c>
      <x:c r="O235" s="231" t="inlineStr">
        <x:is>
          <x:t xml:space="preserve">Medium</x:t>
        </x:is>
      </x:c>
      <x:c r="P235" s="231" t="inlineStr">
        <x:is>
          <x:t xml:space="preserve">Theologian portrait / group</x:t>
        </x:is>
      </x:c>
      <x:c r="Q235" s="231" t="inlineStr">
        <x:is>
          <x:t xml:space="preserve">Balanced collectible profile across significance, visual potential, and impact. Scores: significance 8.8, artwork 8.1, narrative 4.8, uniqueness 5.1; weighted impact 74.2 → Uncommon.</x:t>
        </x:is>
      </x:c>
      <x:c r="R235" s="214" t="str">
        <x:f>IFERROR(INDEX('Final Card Catalog'!$J$4:$J$503,MATCH($C235,'Final Card Catalog'!$A$4:$A$503,0)),"Missing ID")</x:f>
        <x:v>Uncommon</x:v>
      </x:c>
      <x:c r="S235" s="214" t="str">
        <x:f>IF(IFERROR(INDEX('Final Card Catalog'!$S$4:$S$503,MATCH($C235,'Final Card Catalog'!$A$4:$A$503,0)),"Missing ID")="Locked - complete","Locked - complete",IF(COUNTIF('Final Card Catalog'!$A$4:$A$503,C235)&lt;&gt;1,"ID mismatch",IF(COUNT(H235:K235)&lt;COUNT($B$4:$B$7),"Needs scoring",IF(M235=R235,"Aligned","Approved tier / legacy differs"))))</x:f>
        <x:v>Aligned</x:v>
      </x:c>
    </x:row>
    <x:row r="236" s="202" customFormat="1" ht="25.5" customHeight="1">
      <x:c r="A236" s="261" t="n">
        <x:f>IF(L236="","",COUNTIF($L$14:$L$513,"&gt;"&amp;L236)+COUNTIF($L$14:L236,L236))</x:f>
        <x:v>226</x:v>
      </x:c>
      <x:c r="B236" s="231" t="str">
        <x:f>IFERROR(LEFT(IFERROR(INDEX('Final Card Catalog'!$D$4:$D$503,MATCH($C236,'Final Card Catalog'!$A$4:$A$503,0)),"Missing ID"),FIND(" — ",IFERROR(INDEX('Final Card Catalog'!$D$4:$D$503,MATCH($C236,'Final Card Catalog'!$A$4:$A$503,0)),"Missing ID"))-1),"Missing set")</x:f>
        <x:v>Biblical People</x:v>
      </x:c>
      <x:c r="C236" s="231" t="inlineStr">
        <x:is>
          <x:t xml:space="preserve">BP-025</x:t>
        </x:is>
      </x:c>
      <x:c r="D236" s="231" t="str">
        <x:f>IFERROR(INDEX('Final Card Catalog'!$B$4:$B$503,MATCH($C236,'Final Card Catalog'!$A$4:$A$503,0)),"Missing ID")</x:f>
        <x:v>Mary Magdalene</x:v>
      </x:c>
      <x:c r="E236" s="231" t="str">
        <x:f>IFERROR(INDEX('Final Card Catalog'!$E$4:$E$503,MATCH($C236,'Final Card Catalog'!$A$4:$A$503,0)),"Missing ID")</x:f>
        <x:v>Person</x:v>
      </x:c>
      <x:c r="F236" s="261" t="n">
        <x:f>IFERROR(INDEX('Final Card Catalog'!$G$4:$G$503,MATCH($C236,'Final Card Catalog'!$A$4:$A$503,0)),"Missing ID")</x:f>
        <x:v>4</x:v>
      </x:c>
      <x:c r="G236" s="231" t="inlineStr">
        <x:is>
          <x:t xml:space="preserve">Rare</x:t>
        </x:is>
      </x:c>
      <x:c r="H236" s="260" t="n">
        <x:v>8.300000000000001</x:v>
      </x:c>
      <x:c r="I236" s="260" t="n">
        <x:v>7</x:v>
      </x:c>
      <x:c r="J236" s="260" t="n">
        <x:v>7.1</x:v>
      </x:c>
      <x:c r="K236" s="260" t="n">
        <x:v>5.7</x:v>
      </x:c>
      <x:c r="L236" s="239" t="n">
        <x:f>IF(COUNT(H236:K236)&lt;COUNT($B$4:$B$7),"",ROUND(($B$11/$B$9)*(H236*$B$4+I236*$B$5+J236*$B$6+K236*$B$7),1))</x:f>
        <x:v>74.1</x:v>
      </x:c>
      <x:c r="M236" s="231" t="str">
        <x:f>IF(L236="","",IF(L236&gt;=$E$4,$D$4,IF(L236&gt;=$E$5,$D$5,IF(L236&gt;=$E$6,$D$6,IF(L236&gt;=$E$7,$D$7,$D$8)))))</x:f>
        <x:v>Uncommon</x:v>
      </x:c>
      <x:c r="N236" s="231" t="str">
        <x:f>IF(M236="","Pending scoring",G236&amp;" → "&amp;M236)</x:f>
        <x:v>Rare → Uncommon</x:v>
      </x:c>
      <x:c r="O236" s="231" t="inlineStr">
        <x:is>
          <x:t xml:space="preserve">Medium</x:t>
        </x:is>
      </x:c>
      <x:c r="P236" s="231" t="inlineStr">
        <x:is>
          <x:t xml:space="preserve">Biblical character / group</x:t>
        </x:is>
      </x:c>
      <x:c r="Q236" s="231" t="inlineStr">
        <x:is>
          <x:t xml:space="preserve">Balanced collectible profile across significance, visual potential, and impact. Scores: significance 8.3, artwork 7.0, narrative 7.1, uniqueness 5.7; weighted impact 74.1 → Uncommon.</x:t>
        </x:is>
      </x:c>
      <x:c r="R236" s="214" t="str">
        <x:f>IFERROR(INDEX('Final Card Catalog'!$J$4:$J$503,MATCH($C236,'Final Card Catalog'!$A$4:$A$503,0)),"Missing ID")</x:f>
        <x:v>Uncommon</x:v>
      </x:c>
      <x:c r="S236" s="214" t="str">
        <x:f>IF(IFERROR(INDEX('Final Card Catalog'!$S$4:$S$503,MATCH($C236,'Final Card Catalog'!$A$4:$A$503,0)),"Missing ID")="Locked - complete","Locked - complete",IF(COUNTIF('Final Card Catalog'!$A$4:$A$503,C236)&lt;&gt;1,"ID mismatch",IF(COUNT(H236:K236)&lt;COUNT($B$4:$B$7),"Needs scoring",IF(M236=R236,"Aligned","Approved tier / legacy differs"))))</x:f>
        <x:v>Aligned</x:v>
      </x:c>
    </x:row>
    <x:row r="237" s="202" customFormat="1" ht="25.5" customHeight="1">
      <x:c r="A237" s="261" t="n">
        <x:f>IF(L237="","",COUNTIF($L$14:$L$513,"&gt;"&amp;L237)+COUNTIF($L$14:L237,L237))</x:f>
        <x:v>227</x:v>
      </x:c>
      <x:c r="B237" s="231" t="str">
        <x:f>IFERROR(LEFT(IFERROR(INDEX('Final Card Catalog'!$D$4:$D$503,MATCH($C237,'Final Card Catalog'!$A$4:$A$503,0)),"Missing ID"),FIND(" — ",IFERROR(INDEX('Final Card Catalog'!$D$4:$D$503,MATCH($C237,'Final Card Catalog'!$A$4:$A$503,0)),"Missing ID"))-1),"Missing set")</x:f>
        <x:v>Traditions &amp; Practices</x:v>
      </x:c>
      <x:c r="C237" s="231" t="inlineStr">
        <x:is>
          <x:t xml:space="preserve">TP-033</x:t>
        </x:is>
      </x:c>
      <x:c r="D237" s="231" t="str">
        <x:f>IFERROR(INDEX('Final Card Catalog'!$B$4:$B$503,MATCH($C237,'Final Card Catalog'!$A$4:$A$503,0)),"Missing ID")</x:f>
        <x:v>Believers' Baptism by Immersion</x:v>
      </x:c>
      <x:c r="E237" s="231" t="str">
        <x:f>IFERROR(INDEX('Final Card Catalog'!$E$4:$E$503,MATCH($C237,'Final Card Catalog'!$A$4:$A$503,0)),"Missing ID")</x:f>
        <x:v>Initiation Practice</x:v>
      </x:c>
      <x:c r="F237" s="261" t="n">
        <x:f>IFERROR(INDEX('Final Card Catalog'!$G$4:$G$503,MATCH($C237,'Final Card Catalog'!$A$4:$A$503,0)),"Missing ID")</x:f>
        <x:v>4</x:v>
      </x:c>
      <x:c r="G237" s="231" t="inlineStr">
        <x:is>
          <x:t xml:space="preserve">Rare</x:t>
        </x:is>
      </x:c>
      <x:c r="H237" s="260" t="n">
        <x:v>7.8</x:v>
      </x:c>
      <x:c r="I237" s="260" t="n">
        <x:v>8.4</x:v>
      </x:c>
      <x:c r="J237" s="260" t="n">
        <x:v>5.4</x:v>
      </x:c>
      <x:c r="K237" s="260" t="n">
        <x:v>6.8</x:v>
      </x:c>
      <x:c r="L237" s="239" t="n">
        <x:f>IF(COUNT(H237:K237)&lt;COUNT($B$4:$B$7),"",ROUND(($B$11/$B$9)*(H237*$B$4+I237*$B$5+J237*$B$6+K237*$B$7),1))</x:f>
        <x:v>74</x:v>
      </x:c>
      <x:c r="M237" s="231" t="str">
        <x:f>IF(L237="","",IF(L237&gt;=$E$4,$D$4,IF(L237&gt;=$E$5,$D$5,IF(L237&gt;=$E$6,$D$6,IF(L237&gt;=$E$7,$D$7,$D$8)))))</x:f>
        <x:v>Uncommon</x:v>
      </x:c>
      <x:c r="N237" s="231" t="str">
        <x:f>IF(M237="","Pending scoring",G237&amp;" → "&amp;M237)</x:f>
        <x:v>Rare → Uncommon</x:v>
      </x:c>
      <x:c r="O237" s="231" t="inlineStr">
        <x:is>
          <x:t xml:space="preserve">Medium</x:t>
        </x:is>
      </x:c>
      <x:c r="P237" s="231" t="inlineStr">
        <x:is>
          <x:t xml:space="preserve">Distinctive tradition / practice</x:t>
        </x:is>
      </x:c>
      <x:c r="Q237" s="231" t="inlineStr">
        <x:is>
          <x:t xml:space="preserve">Balanced collectible profile across significance, visual potential, and impact. Scores: significance 7.8, artwork 8.4, narrative 5.4, uniqueness 6.8; weighted impact 74.0 → Uncommon.</x:t>
        </x:is>
      </x:c>
      <x:c r="R237" s="214" t="str">
        <x:f>IFERROR(INDEX('Final Card Catalog'!$J$4:$J$503,MATCH($C237,'Final Card Catalog'!$A$4:$A$503,0)),"Missing ID")</x:f>
        <x:v>Rare</x:v>
      </x:c>
      <x:c r="S237" s="214" t="str">
        <x:f>IF(IFERROR(INDEX('Final Card Catalog'!$S$4:$S$503,MATCH($C237,'Final Card Catalog'!$A$4:$A$503,0)),"Missing ID")="Locked - complete","Locked - complete",IF(COUNTIF('Final Card Catalog'!$A$4:$A$503,C237)&lt;&gt;1,"ID mismatch",IF(COUNT(H237:K237)&lt;COUNT($B$4:$B$7),"Needs scoring",IF(M237=R237,"Aligned","Approved tier / legacy differs"))))</x:f>
        <x:v>Approved tier / legacy differs</x:v>
      </x:c>
    </x:row>
    <x:row r="238" s="202" customFormat="1" ht="25.5" customHeight="1">
      <x:c r="A238" s="261" t="n">
        <x:f>IF(L238="","",COUNTIF($L$14:$L$513,"&gt;"&amp;L238)+COUNTIF($L$14:L238,L238))</x:f>
        <x:v>228</x:v>
      </x:c>
      <x:c r="B238" s="231" t="str">
        <x:f>IFERROR(LEFT(IFERROR(INDEX('Final Card Catalog'!$D$4:$D$503,MATCH($C238,'Final Card Catalog'!$A$4:$A$503,0)),"Missing ID"),FIND(" — ",IFERROR(INDEX('Final Card Catalog'!$D$4:$D$503,MATCH($C238,'Final Card Catalog'!$A$4:$A$503,0)),"Missing ID"))-1),"Missing set")</x:f>
        <x:v>Traditions &amp; Practices</x:v>
      </x:c>
      <x:c r="C238" s="231" t="inlineStr">
        <x:is>
          <x:t xml:space="preserve">TP-023</x:t>
        </x:is>
      </x:c>
      <x:c r="D238" s="231" t="str">
        <x:f>IFERROR(INDEX('Final Card Catalog'!$B$4:$B$503,MATCH($C238,'Final Card Catalog'!$A$4:$A$503,0)),"Missing ID")</x:f>
        <x:v>Great Blessing of Waters</x:v>
      </x:c>
      <x:c r="E238" s="231" t="str">
        <x:f>IFERROR(INDEX('Final Card Catalog'!$E$4:$E$503,MATCH($C238,'Final Card Catalog'!$A$4:$A$503,0)),"Missing ID")</x:f>
        <x:v>Festal Rite</x:v>
      </x:c>
      <x:c r="F238" s="261" t="n">
        <x:f>IFERROR(INDEX('Final Card Catalog'!$G$4:$G$503,MATCH($C238,'Final Card Catalog'!$A$4:$A$503,0)),"Missing ID")</x:f>
        <x:v>4</x:v>
      </x:c>
      <x:c r="G238" s="231" t="inlineStr">
        <x:is>
          <x:t xml:space="preserve">Rare</x:t>
        </x:is>
      </x:c>
      <x:c r="H238" s="260" t="n">
        <x:v>7.8</x:v>
      </x:c>
      <x:c r="I238" s="260" t="n">
        <x:v>8.4</x:v>
      </x:c>
      <x:c r="J238" s="260" t="n">
        <x:v>5.4</x:v>
      </x:c>
      <x:c r="K238" s="260" t="n">
        <x:v>6.8</x:v>
      </x:c>
      <x:c r="L238" s="239" t="n">
        <x:f>IF(COUNT(H238:K238)&lt;COUNT($B$4:$B$7),"",ROUND(($B$11/$B$9)*(H238*$B$4+I238*$B$5+J238*$B$6+K238*$B$7),1))</x:f>
        <x:v>74</x:v>
      </x:c>
      <x:c r="M238" s="231" t="str">
        <x:f>IF(L238="","",IF(L238&gt;=$E$4,$D$4,IF(L238&gt;=$E$5,$D$5,IF(L238&gt;=$E$6,$D$6,IF(L238&gt;=$E$7,$D$7,$D$8)))))</x:f>
        <x:v>Uncommon</x:v>
      </x:c>
      <x:c r="N238" s="231" t="str">
        <x:f>IF(M238="","Pending scoring",G238&amp;" → "&amp;M238)</x:f>
        <x:v>Rare → Uncommon</x:v>
      </x:c>
      <x:c r="O238" s="231" t="inlineStr">
        <x:is>
          <x:t xml:space="preserve">Medium</x:t>
        </x:is>
      </x:c>
      <x:c r="P238" s="231" t="inlineStr">
        <x:is>
          <x:t xml:space="preserve">Distinctive tradition / practice</x:t>
        </x:is>
      </x:c>
      <x:c r="Q238" s="231" t="inlineStr">
        <x:is>
          <x:t xml:space="preserve">Balanced collectible profile across significance, visual potential, and impact. Scores: significance 7.8, artwork 8.4, narrative 5.4, uniqueness 6.8; weighted impact 74.0 → Uncommon.</x:t>
        </x:is>
      </x:c>
      <x:c r="R238" s="214" t="str">
        <x:f>IFERROR(INDEX('Final Card Catalog'!$J$4:$J$503,MATCH($C238,'Final Card Catalog'!$A$4:$A$503,0)),"Missing ID")</x:f>
        <x:v>Rare</x:v>
      </x:c>
      <x:c r="S238" s="214" t="str">
        <x:f>IF(IFERROR(INDEX('Final Card Catalog'!$S$4:$S$503,MATCH($C238,'Final Card Catalog'!$A$4:$A$503,0)),"Missing ID")="Locked - complete","Locked - complete",IF(COUNTIF('Final Card Catalog'!$A$4:$A$503,C238)&lt;&gt;1,"ID mismatch",IF(COUNT(H238:K238)&lt;COUNT($B$4:$B$7),"Needs scoring",IF(M238=R238,"Aligned","Approved tier / legacy differs"))))</x:f>
        <x:v>Approved tier / legacy differs</x:v>
      </x:c>
    </x:row>
    <x:row r="239" s="202" customFormat="1" ht="25.5" customHeight="1">
      <x:c r="A239" s="261" t="n">
        <x:f>IF(L239="","",COUNTIF($L$14:$L$513,"&gt;"&amp;L239)+COUNTIF($L$14:L239,L239))</x:f>
        <x:v>229</x:v>
      </x:c>
      <x:c r="B239" s="231" t="str">
        <x:f>IFERROR(LEFT(IFERROR(INDEX('Final Card Catalog'!$D$4:$D$503,MATCH($C239,'Final Card Catalog'!$A$4:$A$503,0)),"Missing ID"),FIND(" — ",IFERROR(INDEX('Final Card Catalog'!$D$4:$D$503,MATCH($C239,'Final Card Catalog'!$A$4:$A$503,0)),"Missing ID"))-1),"Missing set")</x:f>
        <x:v>Traditions &amp; Practices</x:v>
      </x:c>
      <x:c r="C239" s="231" t="inlineStr">
        <x:is>
          <x:t xml:space="preserve">TP-005</x:t>
        </x:is>
      </x:c>
      <x:c r="D239" s="231" t="str">
        <x:f>IFERROR(INDEX('Final Card Catalog'!$B$4:$B$503,MATCH($C239,'Final Card Catalog'!$A$4:$A$503,0)),"Missing ID")</x:f>
        <x:v>Lent / Great Lent</x:v>
      </x:c>
      <x:c r="E239" s="231" t="str">
        <x:f>IFERROR(INDEX('Final Card Catalog'!$E$4:$E$503,MATCH($C239,'Final Card Catalog'!$A$4:$A$503,0)),"Missing ID")</x:f>
        <x:v>Liturgical Season</x:v>
      </x:c>
      <x:c r="F239" s="261" t="n">
        <x:f>IFERROR(INDEX('Final Card Catalog'!$G$4:$G$503,MATCH($C239,'Final Card Catalog'!$A$4:$A$503,0)),"Missing ID")</x:f>
        <x:v>5</x:v>
      </x:c>
      <x:c r="G239" s="231" t="inlineStr">
        <x:is>
          <x:t xml:space="preserve">Extraordinary</x:t>
        </x:is>
      </x:c>
      <x:c r="H239" s="260" t="n">
        <x:v>7.8</x:v>
      </x:c>
      <x:c r="I239" s="260" t="n">
        <x:v>8.4</x:v>
      </x:c>
      <x:c r="J239" s="260" t="n">
        <x:v>5.4</x:v>
      </x:c>
      <x:c r="K239" s="260" t="n">
        <x:v>6.8</x:v>
      </x:c>
      <x:c r="L239" s="239" t="n">
        <x:f>IF(COUNT(H239:K239)&lt;COUNT($B$4:$B$7),"",ROUND(($B$11/$B$9)*(H239*$B$4+I239*$B$5+J239*$B$6+K239*$B$7),1))</x:f>
        <x:v>74</x:v>
      </x:c>
      <x:c r="M239" s="231" t="str">
        <x:f>IF(L239="","",IF(L239&gt;=$E$4,$D$4,IF(L239&gt;=$E$5,$D$5,IF(L239&gt;=$E$6,$D$6,IF(L239&gt;=$E$7,$D$7,$D$8)))))</x:f>
        <x:v>Uncommon</x:v>
      </x:c>
      <x:c r="N239" s="231" t="str">
        <x:f>IF(M239="","Pending scoring",G239&amp;" → "&amp;M239)</x:f>
        <x:v>Extraordinary → Uncommon</x:v>
      </x:c>
      <x:c r="O239" s="231" t="inlineStr">
        <x:is>
          <x:t xml:space="preserve">Medium</x:t>
        </x:is>
      </x:c>
      <x:c r="P239" s="231" t="inlineStr">
        <x:is>
          <x:t xml:space="preserve">Distinctive tradition / practice</x:t>
        </x:is>
      </x:c>
      <x:c r="Q239" s="231" t="inlineStr">
        <x:is>
          <x:t xml:space="preserve">Balanced collectible profile across significance, visual potential, and impact. Scores: significance 7.8, artwork 8.4, narrative 5.4, uniqueness 6.8; weighted impact 74.0 → Uncommon.</x:t>
        </x:is>
      </x:c>
      <x:c r="R239" s="214" t="str">
        <x:f>IFERROR(INDEX('Final Card Catalog'!$J$4:$J$503,MATCH($C239,'Final Card Catalog'!$A$4:$A$503,0)),"Missing ID")</x:f>
        <x:v>Uncommon</x:v>
      </x:c>
      <x:c r="S239" s="214" t="str">
        <x:f>IF(IFERROR(INDEX('Final Card Catalog'!$S$4:$S$503,MATCH($C239,'Final Card Catalog'!$A$4:$A$503,0)),"Missing ID")="Locked - complete","Locked - complete",IF(COUNTIF('Final Card Catalog'!$A$4:$A$503,C239)&lt;&gt;1,"ID mismatch",IF(COUNT(H239:K239)&lt;COUNT($B$4:$B$7),"Needs scoring",IF(M239=R239,"Aligned","Approved tier / legacy differs"))))</x:f>
        <x:v>Aligned</x:v>
      </x:c>
    </x:row>
    <x:row r="240" s="202" customFormat="1" ht="25.5" customHeight="1">
      <x:c r="A240" s="261" t="n">
        <x:f>IF(L240="","",COUNTIF($L$14:$L$513,"&gt;"&amp;L240)+COUNTIF($L$14:L240,L240))</x:f>
        <x:v>230</x:v>
      </x:c>
      <x:c r="B240" s="231" t="str">
        <x:f>IFERROR(LEFT(IFERROR(INDEX('Final Card Catalog'!$D$4:$D$503,MATCH($C240,'Final Card Catalog'!$A$4:$A$503,0)),"Missing ID"),FIND(" — ",IFERROR(INDEX('Final Card Catalog'!$D$4:$D$503,MATCH($C240,'Final Card Catalog'!$A$4:$A$503,0)),"Missing ID"))-1),"Missing set")</x:f>
        <x:v>Traditions &amp; Practices</x:v>
      </x:c>
      <x:c r="C240" s="231" t="inlineStr">
        <x:is>
          <x:t xml:space="preserve">TP-004</x:t>
        </x:is>
      </x:c>
      <x:c r="D240" s="231" t="str">
        <x:f>IFERROR(INDEX('Final Card Catalog'!$B$4:$B$503,MATCH($C240,'Final Card Catalog'!$A$4:$A$503,0)),"Missing ID")</x:f>
        <x:v>The Christian Liturgical Year</x:v>
      </x:c>
      <x:c r="E240" s="231" t="str">
        <x:f>IFERROR(INDEX('Final Card Catalog'!$E$4:$E$503,MATCH($C240,'Final Card Catalog'!$A$4:$A$503,0)),"Missing ID")</x:f>
        <x:v>Sacred Calendar</x:v>
      </x:c>
      <x:c r="F240" s="261" t="n">
        <x:f>IFERROR(INDEX('Final Card Catalog'!$G$4:$G$503,MATCH($C240,'Final Card Catalog'!$A$4:$A$503,0)),"Missing ID")</x:f>
        <x:v>5</x:v>
      </x:c>
      <x:c r="G240" s="231" t="inlineStr">
        <x:is>
          <x:t xml:space="preserve">Extraordinary</x:t>
        </x:is>
      </x:c>
      <x:c r="H240" s="260" t="n">
        <x:v>7.8</x:v>
      </x:c>
      <x:c r="I240" s="260" t="n">
        <x:v>8.4</x:v>
      </x:c>
      <x:c r="J240" s="260" t="n">
        <x:v>5.4</x:v>
      </x:c>
      <x:c r="K240" s="260" t="n">
        <x:v>6.8</x:v>
      </x:c>
      <x:c r="L240" s="239" t="n">
        <x:f>IF(COUNT(H240:K240)&lt;COUNT($B$4:$B$7),"",ROUND(($B$11/$B$9)*(H240*$B$4+I240*$B$5+J240*$B$6+K240*$B$7),1))</x:f>
        <x:v>74</x:v>
      </x:c>
      <x:c r="M240" s="231" t="str">
        <x:f>IF(L240="","",IF(L240&gt;=$E$4,$D$4,IF(L240&gt;=$E$5,$D$5,IF(L240&gt;=$E$6,$D$6,IF(L240&gt;=$E$7,$D$7,$D$8)))))</x:f>
        <x:v>Uncommon</x:v>
      </x:c>
      <x:c r="N240" s="231" t="str">
        <x:f>IF(M240="","Pending scoring",G240&amp;" → "&amp;M240)</x:f>
        <x:v>Extraordinary → Uncommon</x:v>
      </x:c>
      <x:c r="O240" s="231" t="inlineStr">
        <x:is>
          <x:t xml:space="preserve">Medium</x:t>
        </x:is>
      </x:c>
      <x:c r="P240" s="231" t="inlineStr">
        <x:is>
          <x:t xml:space="preserve">Distinctive tradition / practice</x:t>
        </x:is>
      </x:c>
      <x:c r="Q240" s="231" t="inlineStr">
        <x:is>
          <x:t xml:space="preserve">Balanced collectible profile across significance, visual potential, and impact. Scores: significance 7.8, artwork 8.4, narrative 5.4, uniqueness 6.8; weighted impact 74.0 → Uncommon.</x:t>
        </x:is>
      </x:c>
      <x:c r="R240" s="214" t="str">
        <x:f>IFERROR(INDEX('Final Card Catalog'!$J$4:$J$503,MATCH($C240,'Final Card Catalog'!$A$4:$A$503,0)),"Missing ID")</x:f>
        <x:v>Uncommon</x:v>
      </x:c>
      <x:c r="S240" s="214" t="str">
        <x:f>IF(IFERROR(INDEX('Final Card Catalog'!$S$4:$S$503,MATCH($C240,'Final Card Catalog'!$A$4:$A$503,0)),"Missing ID")="Locked - complete","Locked - complete",IF(COUNTIF('Final Card Catalog'!$A$4:$A$503,C240)&lt;&gt;1,"ID mismatch",IF(COUNT(H240:K240)&lt;COUNT($B$4:$B$7),"Needs scoring",IF(M240=R240,"Aligned","Approved tier / legacy differs"))))</x:f>
        <x:v>Aligned</x:v>
      </x:c>
    </x:row>
    <x:row r="241" s="202" customFormat="1" ht="25.5" customHeight="1">
      <x:c r="A241" s="261" t="n">
        <x:f>IF(L241="","",COUNTIF($L$14:$L$513,"&gt;"&amp;L241)+COUNTIF($L$14:L241,L241))</x:f>
        <x:v>231</x:v>
      </x:c>
      <x:c r="B241" s="231" t="str">
        <x:f>IFERROR(LEFT(IFERROR(INDEX('Final Card Catalog'!$D$4:$D$503,MATCH($C241,'Final Card Catalog'!$A$4:$A$503,0)),"Missing ID"),FIND(" — ",IFERROR(INDEX('Final Card Catalog'!$D$4:$D$503,MATCH($C241,'Final Card Catalog'!$A$4:$A$503,0)),"Missing ID"))-1),"Missing set")</x:f>
        <x:v>Early Church History</x:v>
      </x:c>
      <x:c r="C241" s="231" t="inlineStr">
        <x:is>
          <x:t xml:space="preserve">ECH-007</x:t>
        </x:is>
      </x:c>
      <x:c r="D241" s="231" t="str">
        <x:f>IFERROR(INDEX('Final Card Catalog'!$B$4:$B$503,MATCH($C241,'Final Card Catalog'!$A$4:$A$503,0)),"Missing ID")</x:f>
        <x:v>Martyrdom of Polycarp</x:v>
      </x:c>
      <x:c r="E241" s="231" t="str">
        <x:f>IFERROR(INDEX('Final Card Catalog'!$E$4:$E$503,MATCH($C241,'Final Card Catalog'!$A$4:$A$503,0)),"Missing ID")</x:f>
        <x:v>Event</x:v>
      </x:c>
      <x:c r="F241" s="261" t="n">
        <x:f>IFERROR(INDEX('Final Card Catalog'!$G$4:$G$503,MATCH($C241,'Final Card Catalog'!$A$4:$A$503,0)),"Missing ID")</x:f>
        <x:v>5</x:v>
      </x:c>
      <x:c r="G241" s="231" t="inlineStr">
        <x:is>
          <x:t xml:space="preserve">Extraordinary</x:t>
        </x:is>
      </x:c>
      <x:c r="H241" s="260" t="n">
        <x:v>7.2</x:v>
      </x:c>
      <x:c r="I241" s="260" t="n">
        <x:v>8.6</x:v>
      </x:c>
      <x:c r="J241" s="260" t="n">
        <x:v>6.2</x:v>
      </x:c>
      <x:c r="K241" s="260" t="n">
        <x:v>6.8</x:v>
      </x:c>
      <x:c r="L241" s="239" t="n">
        <x:f>IF(COUNT(H241:K241)&lt;COUNT($B$4:$B$7),"",ROUND(($B$11/$B$9)*(H241*$B$4+I241*$B$5+J241*$B$6+K241*$B$7),1))</x:f>
        <x:v>73.8</x:v>
      </x:c>
      <x:c r="M241" s="231" t="str">
        <x:f>IF(L241="","",IF(L241&gt;=$E$4,$D$4,IF(L241&gt;=$E$5,$D$5,IF(L241&gt;=$E$6,$D$6,IF(L241&gt;=$E$7,$D$7,$D$8)))))</x:f>
        <x:v>Uncommon</x:v>
      </x:c>
      <x:c r="N241" s="231" t="str">
        <x:f>IF(M241="","Pending scoring",G241&amp;" → "&amp;M241)</x:f>
        <x:v>Extraordinary → Uncommon</x:v>
      </x:c>
      <x:c r="O241" s="231" t="inlineStr">
        <x:is>
          <x:t xml:space="preserve">Low</x:t>
        </x:is>
      </x:c>
      <x:c r="P241" s="231" t="inlineStr">
        <x:is>
          <x:t xml:space="preserve">Early Church historical scene</x:t>
        </x:is>
      </x:c>
      <x:c r="Q241" s="231" t="inlineStr">
        <x:is>
          <x:t xml:space="preserve">Balanced collectible profile across significance, visual potential, and impact. Scores: significance 7.2, artwork 8.6, narrative 6.2, uniqueness 6.8; weighted impact 73.8 → Uncommon.</x:t>
        </x:is>
      </x:c>
      <x:c r="R241" s="214" t="str">
        <x:f>IFERROR(INDEX('Final Card Catalog'!$J$4:$J$503,MATCH($C241,'Final Card Catalog'!$A$4:$A$503,0)),"Missing ID")</x:f>
        <x:v>Rare</x:v>
      </x:c>
      <x:c r="S241" s="214" t="str">
        <x:f>IF(IFERROR(INDEX('Final Card Catalog'!$S$4:$S$503,MATCH($C241,'Final Card Catalog'!$A$4:$A$503,0)),"Missing ID")="Locked - complete","Locked - complete",IF(COUNTIF('Final Card Catalog'!$A$4:$A$503,C241)&lt;&gt;1,"ID mismatch",IF(COUNT(H241:K241)&lt;COUNT($B$4:$B$7),"Needs scoring",IF(M241=R241,"Aligned","Approved tier / legacy differs"))))</x:f>
        <x:v>Approved tier / legacy differs</x:v>
      </x:c>
    </x:row>
    <x:row r="242" s="202" customFormat="1" ht="25.5" customHeight="1">
      <x:c r="A242" s="261" t="n">
        <x:f>IF(L242="","",COUNTIF($L$14:$L$513,"&gt;"&amp;L242)+COUNTIF($L$14:L242,L242))</x:f>
        <x:v>232</x:v>
      </x:c>
      <x:c r="B242" s="231" t="str">
        <x:f>IFERROR(LEFT(IFERROR(INDEX('Final Card Catalog'!$D$4:$D$503,MATCH($C242,'Final Card Catalog'!$A$4:$A$503,0)),"Missing ID"),FIND(" — ",IFERROR(INDEX('Final Card Catalog'!$D$4:$D$503,MATCH($C242,'Final Card Catalog'!$A$4:$A$503,0)),"Missing ID"))-1),"Missing set")</x:f>
        <x:v>Early Church History</x:v>
      </x:c>
      <x:c r="C242" s="231" t="inlineStr">
        <x:is>
          <x:t xml:space="preserve">ECH-004</x:t>
        </x:is>
      </x:c>
      <x:c r="D242" s="231" t="str">
        <x:f>IFERROR(INDEX('Final Card Catalog'!$B$4:$B$503,MATCH($C242,'Final Card Catalog'!$A$4:$A$503,0)),"Missing ID")</x:f>
        <x:v>The Didache</x:v>
      </x:c>
      <x:c r="E242" s="231" t="str">
        <x:f>IFERROR(INDEX('Final Card Catalog'!$E$4:$E$503,MATCH($C242,'Final Card Catalog'!$A$4:$A$503,0)),"Missing ID")</x:f>
        <x:v>Text</x:v>
      </x:c>
      <x:c r="F242" s="261" t="n">
        <x:f>IFERROR(INDEX('Final Card Catalog'!$G$4:$G$503,MATCH($C242,'Final Card Catalog'!$A$4:$A$503,0)),"Missing ID")</x:f>
        <x:v>5</x:v>
      </x:c>
      <x:c r="G242" s="231" t="inlineStr">
        <x:is>
          <x:t xml:space="preserve">Extraordinary</x:t>
        </x:is>
      </x:c>
      <x:c r="H242" s="260" t="n">
        <x:v>7.6</x:v>
      </x:c>
      <x:c r="I242" s="260" t="n">
        <x:v>8.6</x:v>
      </x:c>
      <x:c r="J242" s="260" t="n">
        <x:v>5.4</x:v>
      </x:c>
      <x:c r="K242" s="260" t="n">
        <x:v>6.8</x:v>
      </x:c>
      <x:c r="L242" s="239" t="n">
        <x:f>IF(COUNT(H242:K242)&lt;COUNT($B$4:$B$7),"",ROUND(($B$11/$B$9)*(H242*$B$4+I242*$B$5+J242*$B$6+K242*$B$7),1))</x:f>
        <x:v>73.8</x:v>
      </x:c>
      <x:c r="M242" s="231" t="str">
        <x:f>IF(L242="","",IF(L242&gt;=$E$4,$D$4,IF(L242&gt;=$E$5,$D$5,IF(L242&gt;=$E$6,$D$6,IF(L242&gt;=$E$7,$D$7,$D$8)))))</x:f>
        <x:v>Uncommon</x:v>
      </x:c>
      <x:c r="N242" s="231" t="str">
        <x:f>IF(M242="","Pending scoring",G242&amp;" → "&amp;M242)</x:f>
        <x:v>Extraordinary → Uncommon</x:v>
      </x:c>
      <x:c r="O242" s="231" t="inlineStr">
        <x:is>
          <x:t xml:space="preserve">Low</x:t>
        </x:is>
      </x:c>
      <x:c r="P242" s="231" t="inlineStr">
        <x:is>
          <x:t xml:space="preserve">Historical text / manuscript</x:t>
        </x:is>
      </x:c>
      <x:c r="Q242" s="231" t="inlineStr">
        <x:is>
          <x:t xml:space="preserve">Balanced collectible profile across significance, visual potential, and impact. Scores: significance 7.6, artwork 8.6, narrative 5.4, uniqueness 6.8; weighted impact 73.8 → Uncommon.</x:t>
        </x:is>
      </x:c>
      <x:c r="R242" s="214" t="str">
        <x:f>IFERROR(INDEX('Final Card Catalog'!$J$4:$J$503,MATCH($C242,'Final Card Catalog'!$A$4:$A$503,0)),"Missing ID")</x:f>
        <x:v>Uncommon</x:v>
      </x:c>
      <x:c r="S242" s="214" t="str">
        <x:f>IF(IFERROR(INDEX('Final Card Catalog'!$S$4:$S$503,MATCH($C242,'Final Card Catalog'!$A$4:$A$503,0)),"Missing ID")="Locked - complete","Locked - complete",IF(COUNTIF('Final Card Catalog'!$A$4:$A$503,C242)&lt;&gt;1,"ID mismatch",IF(COUNT(H242:K242)&lt;COUNT($B$4:$B$7),"Needs scoring",IF(M242=R242,"Aligned","Approved tier / legacy differs"))))</x:f>
        <x:v>Aligned</x:v>
      </x:c>
    </x:row>
    <x:row r="243" s="202" customFormat="1" ht="25.5" customHeight="1">
      <x:c r="A243" s="261" t="n">
        <x:f>IF(L243="","",COUNTIF($L$14:$L$513,"&gt;"&amp;L243)+COUNTIF($L$14:L243,L243))</x:f>
        <x:v>233</x:v>
      </x:c>
      <x:c r="B243" s="231" t="str">
        <x:f>IFERROR(LEFT(IFERROR(INDEX('Final Card Catalog'!$D$4:$D$503,MATCH($C243,'Final Card Catalog'!$A$4:$A$503,0)),"Missing ID"),FIND(" — ",IFERROR(INDEX('Final Card Catalog'!$D$4:$D$503,MATCH($C243,'Final Card Catalog'!$A$4:$A$503,0)),"Missing ID"))-1),"Missing set")</x:f>
        <x:v>Biblical Places</x:v>
      </x:c>
      <x:c r="C243" s="231" t="inlineStr">
        <x:is>
          <x:t xml:space="preserve">BPL-035</x:t>
        </x:is>
      </x:c>
      <x:c r="D243" s="231" t="str">
        <x:f>IFERROR(INDEX('Final Card Catalog'!$B$4:$B$503,MATCH($C243,'Final Card Catalog'!$A$4:$A$503,0)),"Missing ID")</x:f>
        <x:v>Bethlehem</x:v>
      </x:c>
      <x:c r="E243" s="231" t="str">
        <x:f>IFERROR(INDEX('Final Card Catalog'!$E$4:$E$503,MATCH($C243,'Final Card Catalog'!$A$4:$A$503,0)),"Missing ID")</x:f>
        <x:v>Place</x:v>
      </x:c>
      <x:c r="F243" s="261" t="n">
        <x:f>IFERROR(INDEX('Final Card Catalog'!$G$4:$G$503,MATCH($C243,'Final Card Catalog'!$A$4:$A$503,0)),"Missing ID")</x:f>
        <x:v>5</x:v>
      </x:c>
      <x:c r="G243" s="231" t="inlineStr">
        <x:is>
          <x:t xml:space="preserve">Common</x:t>
        </x:is>
      </x:c>
      <x:c r="H243" s="260" t="n">
        <x:v>8.9</x:v>
      </x:c>
      <x:c r="I243" s="260" t="n">
        <x:v>8.5</x:v>
      </x:c>
      <x:c r="J243" s="260" t="n">
        <x:v>3.8</x:v>
      </x:c>
      <x:c r="K243" s="260" t="n">
        <x:v>5</x:v>
      </x:c>
      <x:c r="L243" s="239" t="n">
        <x:f>IF(COUNT(H243:K243)&lt;COUNT($B$4:$B$7),"",ROUND(($B$11/$B$9)*(H243*$B$4+I243*$B$5+J243*$B$6+K243*$B$7),1))</x:f>
        <x:v>73.7</x:v>
      </x:c>
      <x:c r="M243" s="231" t="str">
        <x:f>IF(L243="","",IF(L243&gt;=$E$4,$D$4,IF(L243&gt;=$E$5,$D$5,IF(L243&gt;=$E$6,$D$6,IF(L243&gt;=$E$7,$D$7,$D$8)))))</x:f>
        <x:v>Uncommon</x:v>
      </x:c>
      <x:c r="N243" s="231" t="str">
        <x:f>IF(M243="","Pending scoring",G243&amp;" → "&amp;M243)</x:f>
        <x:v>Common → Uncommon</x:v>
      </x:c>
      <x:c r="O243" s="231" t="inlineStr">
        <x:is>
          <x:t xml:space="preserve">Medium</x:t>
        </x:is>
      </x:c>
      <x:c r="P243" s="231" t="inlineStr">
        <x:is>
          <x:t xml:space="preserve">Biblical landscape / architecture</x:t>
        </x:is>
      </x:c>
      <x:c r="Q243" s="231" t="inlineStr">
        <x:is>
          <x:t xml:space="preserve">Balanced collectible profile across significance, visual potential, and impact. Scores: significance 8.9, artwork 8.5, narrative 3.8, uniqueness 5.0; weighted impact 73.7 → Uncommon.</x:t>
        </x:is>
      </x:c>
      <x:c r="R243" s="214" t="str">
        <x:f>IFERROR(INDEX('Final Card Catalog'!$J$4:$J$503,MATCH($C243,'Final Card Catalog'!$A$4:$A$503,0)),"Missing ID")</x:f>
        <x:v>Uncommon</x:v>
      </x:c>
      <x:c r="S243" s="214" t="str">
        <x:f>IF(IFERROR(INDEX('Final Card Catalog'!$S$4:$S$503,MATCH($C243,'Final Card Catalog'!$A$4:$A$503,0)),"Missing ID")="Locked - complete","Locked - complete",IF(COUNTIF('Final Card Catalog'!$A$4:$A$503,C243)&lt;&gt;1,"ID mismatch",IF(COUNT(H243:K243)&lt;COUNT($B$4:$B$7),"Needs scoring",IF(M243=R243,"Aligned","Approved tier / legacy differs"))))</x:f>
        <x:v>Aligned</x:v>
      </x:c>
    </x:row>
    <x:row r="244" s="202" customFormat="1" ht="25.5" customHeight="1">
      <x:c r="A244" s="261" t="n">
        <x:f>IF(L244="","",COUNTIF($L$14:$L$513,"&gt;"&amp;L244)+COUNTIF($L$14:L244,L244))</x:f>
        <x:v>234</x:v>
      </x:c>
      <x:c r="B244" s="231" t="str">
        <x:f>IFERROR(LEFT(IFERROR(INDEX('Final Card Catalog'!$D$4:$D$503,MATCH($C244,'Final Card Catalog'!$A$4:$A$503,0)),"Missing ID"),FIND(" — ",IFERROR(INDEX('Final Card Catalog'!$D$4:$D$503,MATCH($C244,'Final Card Catalog'!$A$4:$A$503,0)),"Missing ID"))-1),"Missing set")</x:f>
        <x:v>Biblical People</x:v>
      </x:c>
      <x:c r="C244" s="231" t="inlineStr">
        <x:is>
          <x:t xml:space="preserve">BP-009</x:t>
        </x:is>
      </x:c>
      <x:c r="D244" s="231" t="str">
        <x:f>IFERROR(INDEX('Final Card Catalog'!$B$4:$B$503,MATCH($C244,'Final Card Catalog'!$A$4:$A$503,0)),"Missing ID")</x:f>
        <x:v>Jacob (Israel)</x:v>
      </x:c>
      <x:c r="E244" s="231" t="str">
        <x:f>IFERROR(INDEX('Final Card Catalog'!$E$4:$E$503,MATCH($C244,'Final Card Catalog'!$A$4:$A$503,0)),"Missing ID")</x:f>
        <x:v>Person</x:v>
      </x:c>
      <x:c r="F244" s="261" t="n">
        <x:f>IFERROR(INDEX('Final Card Catalog'!$G$4:$G$503,MATCH($C244,'Final Card Catalog'!$A$4:$A$503,0)),"Missing ID")</x:f>
        <x:v>5</x:v>
      </x:c>
      <x:c r="G244" s="231" t="inlineStr">
        <x:is>
          <x:t xml:space="preserve">Extraordinary</x:t>
        </x:is>
      </x:c>
      <x:c r="H244" s="260" t="n">
        <x:v>8.9</x:v>
      </x:c>
      <x:c r="I244" s="260" t="n">
        <x:v>7</x:v>
      </x:c>
      <x:c r="J244" s="260" t="n">
        <x:v>5.7</x:v>
      </x:c>
      <x:c r="K244" s="260" t="n">
        <x:v>5.7</x:v>
      </x:c>
      <x:c r="L244" s="239" t="n">
        <x:f>IF(COUNT(H244:K244)&lt;COUNT($B$4:$B$7),"",ROUND(($B$11/$B$9)*(H244*$B$4+I244*$B$5+J244*$B$6+K244*$B$7),1))</x:f>
        <x:v>73.7</x:v>
      </x:c>
      <x:c r="M244" s="231" t="str">
        <x:f>IF(L244="","",IF(L244&gt;=$E$4,$D$4,IF(L244&gt;=$E$5,$D$5,IF(L244&gt;=$E$6,$D$6,IF(L244&gt;=$E$7,$D$7,$D$8)))))</x:f>
        <x:v>Uncommon</x:v>
      </x:c>
      <x:c r="N244" s="231" t="str">
        <x:f>IF(M244="","Pending scoring",G244&amp;" → "&amp;M244)</x:f>
        <x:v>Extraordinary → Uncommon</x:v>
      </x:c>
      <x:c r="O244" s="231" t="inlineStr">
        <x:is>
          <x:t xml:space="preserve">Medium</x:t>
        </x:is>
      </x:c>
      <x:c r="P244" s="231" t="inlineStr">
        <x:is>
          <x:t xml:space="preserve">Biblical character / group</x:t>
        </x:is>
      </x:c>
      <x:c r="Q244" s="231" t="inlineStr">
        <x:is>
          <x:t xml:space="preserve">Significance-led: the subject is highly important even though the standalone art concept is more constrained. Scores: significance 8.9, artwork 7.0, narrative 5.7, uniqueness 5.7; weighted impact 73.7 → Uncommon.</x:t>
        </x:is>
      </x:c>
      <x:c r="R244" s="214" t="str">
        <x:f>IFERROR(INDEX('Final Card Catalog'!$J$4:$J$503,MATCH($C244,'Final Card Catalog'!$A$4:$A$503,0)),"Missing ID")</x:f>
        <x:v>Rare</x:v>
      </x:c>
      <x:c r="S244" s="214" t="str">
        <x:f>IF(IFERROR(INDEX('Final Card Catalog'!$S$4:$S$503,MATCH($C244,'Final Card Catalog'!$A$4:$A$503,0)),"Missing ID")="Locked - complete","Locked - complete",IF(COUNTIF('Final Card Catalog'!$A$4:$A$503,C244)&lt;&gt;1,"ID mismatch",IF(COUNT(H244:K244)&lt;COUNT($B$4:$B$7),"Needs scoring",IF(M244=R244,"Aligned","Approved tier / legacy differs"))))</x:f>
        <x:v>Approved tier / legacy differs</x:v>
      </x:c>
    </x:row>
    <x:row r="245" s="202" customFormat="1" ht="25.5" customHeight="1">
      <x:c r="A245" s="261" t="n">
        <x:f>IF(L245="","",COUNTIF($L$14:$L$513,"&gt;"&amp;L245)+COUNTIF($L$14:L245,L245))</x:f>
        <x:v>235</x:v>
      </x:c>
      <x:c r="B245" s="231" t="str">
        <x:f>IFERROR(LEFT(IFERROR(INDEX('Final Card Catalog'!$D$4:$D$503,MATCH($C245,'Final Card Catalog'!$A$4:$A$503,0)),"Missing ID"),FIND(" — ",IFERROR(INDEX('Final Card Catalog'!$D$4:$D$503,MATCH($C245,'Final Card Catalog'!$A$4:$A$503,0)),"Missing ID"))-1),"Missing set")</x:f>
        <x:v>Biblical Items</x:v>
      </x:c>
      <x:c r="C245" s="231" t="inlineStr">
        <x:is>
          <x:t xml:space="preserve">BI-006</x:t>
        </x:is>
      </x:c>
      <x:c r="D245" s="231" t="str">
        <x:f>IFERROR(INDEX('Final Card Catalog'!$B$4:$B$503,MATCH($C245,'Final Card Catalog'!$A$4:$A$503,0)),"Missing ID")</x:f>
        <x:v>Moses' Staff</x:v>
      </x:c>
      <x:c r="E245" s="231" t="str">
        <x:f>IFERROR(INDEX('Final Card Catalog'!$E$4:$E$503,MATCH($C245,'Final Card Catalog'!$A$4:$A$503,0)),"Missing ID")</x:f>
        <x:v>Staff</x:v>
      </x:c>
      <x:c r="F245" s="261" t="n">
        <x:f>IFERROR(INDEX('Final Card Catalog'!$G$4:$G$503,MATCH($C245,'Final Card Catalog'!$A$4:$A$503,0)),"Missing ID")</x:f>
        <x:v>5</x:v>
      </x:c>
      <x:c r="G245" s="231" t="inlineStr">
        <x:is>
          <x:t xml:space="preserve">Extraordinary</x:t>
        </x:is>
      </x:c>
      <x:c r="H245" s="260" t="n">
        <x:v>6.8</x:v>
      </x:c>
      <x:c r="I245" s="260" t="n">
        <x:v>9</x:v>
      </x:c>
      <x:c r="J245" s="260" t="n">
        <x:v>5.9</x:v>
      </x:c>
      <x:c r="K245" s="260" t="n">
        <x:v>7.7</x:v>
      </x:c>
      <x:c r="L245" s="239" t="n">
        <x:f>IF(COUNT(H245:K245)&lt;COUNT($B$4:$B$7),"",ROUND(($B$11/$B$9)*(H245*$B$4+I245*$B$5+J245*$B$6+K245*$B$7),1))</x:f>
        <x:v>73.7</x:v>
      </x:c>
      <x:c r="M245" s="231" t="str">
        <x:f>IF(L245="","",IF(L245&gt;=$E$4,$D$4,IF(L245&gt;=$E$5,$D$5,IF(L245&gt;=$E$6,$D$6,IF(L245&gt;=$E$7,$D$7,$D$8)))))</x:f>
        <x:v>Uncommon</x:v>
      </x:c>
      <x:c r="N245" s="231" t="str">
        <x:f>IF(M245="","Pending scoring",G245&amp;" → "&amp;M245)</x:f>
        <x:v>Extraordinary → Uncommon</x:v>
      </x:c>
      <x:c r="O245" s="231" t="inlineStr">
        <x:is>
          <x:t xml:space="preserve">Low</x:t>
        </x:is>
      </x:c>
      <x:c r="P245" s="231" t="inlineStr">
        <x:is>
          <x:t xml:space="preserve">Biblical object / still life</x:t>
        </x:is>
      </x:c>
      <x:c r="Q245" s="231" t="inlineStr">
        <x:is>
          <x:t xml:space="preserve">Artwork-led: the visual concept is substantially stronger than the subject's global recognition. Scores: significance 6.8, artwork 9.0, narrative 5.9, uniqueness 7.7; weighted impact 73.7 → Uncommon.</x:t>
        </x:is>
      </x:c>
      <x:c r="R245" s="214" t="str">
        <x:f>IFERROR(INDEX('Final Card Catalog'!$J$4:$J$503,MATCH($C245,'Final Card Catalog'!$A$4:$A$503,0)),"Missing ID")</x:f>
        <x:v>Uncommon</x:v>
      </x:c>
      <x:c r="S245" s="214" t="str">
        <x:f>IF(IFERROR(INDEX('Final Card Catalog'!$S$4:$S$503,MATCH($C245,'Final Card Catalog'!$A$4:$A$503,0)),"Missing ID")="Locked - complete","Locked - complete",IF(COUNTIF('Final Card Catalog'!$A$4:$A$503,C245)&lt;&gt;1,"ID mismatch",IF(COUNT(H245:K245)&lt;COUNT($B$4:$B$7),"Needs scoring",IF(M245=R245,"Aligned","Approved tier / legacy differs"))))</x:f>
        <x:v>Aligned</x:v>
      </x:c>
    </x:row>
    <x:row r="246" s="202" customFormat="1" ht="25.5" customHeight="1">
      <x:c r="A246" s="261" t="n">
        <x:f>IF(L246="","",COUNTIF($L$14:$L$513,"&gt;"&amp;L246)+COUNTIF($L$14:L246,L246))</x:f>
        <x:v>236</x:v>
      </x:c>
      <x:c r="B246" s="231" t="str">
        <x:f>IFERROR(LEFT(IFERROR(INDEX('Final Card Catalog'!$D$4:$D$503,MATCH($C246,'Final Card Catalog'!$A$4:$A$503,0)),"Missing ID"),FIND(" — ",IFERROR(INDEX('Final Card Catalog'!$D$4:$D$503,MATCH($C246,'Final Card Catalog'!$A$4:$A$503,0)),"Missing ID"))-1),"Missing set")</x:f>
        <x:v>Traditions &amp; Practices</x:v>
      </x:c>
      <x:c r="C246" s="231" t="inlineStr">
        <x:is>
          <x:t xml:space="preserve">TP-012</x:t>
        </x:is>
      </x:c>
      <x:c r="D246" s="231" t="str">
        <x:f>IFERROR(INDEX('Final Card Catalog'!$B$4:$B$503,MATCH($C246,'Final Card Catalog'!$A$4:$A$503,0)),"Missing ID")</x:f>
        <x:v>Corpus Christi Eucharistic Procession</x:v>
      </x:c>
      <x:c r="E246" s="231" t="str">
        <x:f>IFERROR(INDEX('Final Card Catalog'!$E$4:$E$503,MATCH($C246,'Final Card Catalog'!$A$4:$A$503,0)),"Missing ID")</x:f>
        <x:v>Eucharistic Devotion</x:v>
      </x:c>
      <x:c r="F246" s="261" t="n">
        <x:f>IFERROR(INDEX('Final Card Catalog'!$G$4:$G$503,MATCH($C246,'Final Card Catalog'!$A$4:$A$503,0)),"Missing ID")</x:f>
        <x:v>4</x:v>
      </x:c>
      <x:c r="G246" s="231" t="inlineStr">
        <x:is>
          <x:t xml:space="preserve">Rare</x:t>
        </x:is>
      </x:c>
      <x:c r="H246" s="260" t="n">
        <x:v>8.1</x:v>
      </x:c>
      <x:c r="I246" s="260" t="n">
        <x:v>8.199999999999999</x:v>
      </x:c>
      <x:c r="J246" s="260" t="n">
        <x:v>5.4</x:v>
      </x:c>
      <x:c r="K246" s="260" t="n">
        <x:v>5.8</x:v>
      </x:c>
      <x:c r="L246" s="239" t="n">
        <x:f>IF(COUNT(H246:K246)&lt;COUNT($B$4:$B$7),"",ROUND(($B$11/$B$9)*(H246*$B$4+I246*$B$5+J246*$B$6+K246*$B$7),1))</x:f>
        <x:v>73.6</x:v>
      </x:c>
      <x:c r="M246" s="231" t="str">
        <x:f>IF(L246="","",IF(L246&gt;=$E$4,$D$4,IF(L246&gt;=$E$5,$D$5,IF(L246&gt;=$E$6,$D$6,IF(L246&gt;=$E$7,$D$7,$D$8)))))</x:f>
        <x:v>Uncommon</x:v>
      </x:c>
      <x:c r="N246" s="231" t="str">
        <x:f>IF(M246="","Pending scoring",G246&amp;" → "&amp;M246)</x:f>
        <x:v>Rare → Uncommon</x:v>
      </x:c>
      <x:c r="O246" s="231" t="inlineStr">
        <x:is>
          <x:t xml:space="preserve">High</x:t>
        </x:is>
      </x:c>
      <x:c r="P246" s="231" t="inlineStr">
        <x:is>
          <x:t xml:space="preserve">Eucharistic practice</x:t>
        </x:is>
      </x:c>
      <x:c r="Q246" s="231" t="inlineStr">
        <x:is>
          <x:t xml:space="preserve">Balanced collectible profile across significance, visual potential, and impact. Scores: significance 8.1, artwork 8.2, narrative 5.4, uniqueness 5.8; weighted impact 73.6 → Uncommon.</x:t>
        </x:is>
      </x:c>
      <x:c r="R246" s="214" t="str">
        <x:f>IFERROR(INDEX('Final Card Catalog'!$J$4:$J$503,MATCH($C246,'Final Card Catalog'!$A$4:$A$503,0)),"Missing ID")</x:f>
        <x:v>Rare</x:v>
      </x:c>
      <x:c r="S246" s="214" t="str">
        <x:f>IF(IFERROR(INDEX('Final Card Catalog'!$S$4:$S$503,MATCH($C246,'Final Card Catalog'!$A$4:$A$503,0)),"Missing ID")="Locked - complete","Locked - complete",IF(COUNTIF('Final Card Catalog'!$A$4:$A$503,C246)&lt;&gt;1,"ID mismatch",IF(COUNT(H246:K246)&lt;COUNT($B$4:$B$7),"Needs scoring",IF(M246=R246,"Aligned","Approved tier / legacy differs"))))</x:f>
        <x:v>Approved tier / legacy differs</x:v>
      </x:c>
    </x:row>
    <x:row r="247" s="202" customFormat="1" ht="25.5" customHeight="1">
      <x:c r="A247" s="261" t="n">
        <x:f>IF(L247="","",COUNTIF($L$14:$L$513,"&gt;"&amp;L247)+COUNTIF($L$14:L247,L247))</x:f>
        <x:v>237</x:v>
      </x:c>
      <x:c r="B247" s="231" t="str">
        <x:f>IFERROR(LEFT(IFERROR(INDEX('Final Card Catalog'!$D$4:$D$503,MATCH($C247,'Final Card Catalog'!$A$4:$A$503,0)),"Missing ID"),FIND(" — ",IFERROR(INDEX('Final Card Catalog'!$D$4:$D$503,MATCH($C247,'Final Card Catalog'!$A$4:$A$503,0)),"Missing ID"))-1),"Missing set")</x:f>
        <x:v>Early Church History</x:v>
      </x:c>
      <x:c r="C247" s="231" t="inlineStr">
        <x:is>
          <x:t xml:space="preserve">ECH-041</x:t>
        </x:is>
      </x:c>
      <x:c r="D247" s="231" t="str">
        <x:f>IFERROR(INDEX('Final Card Catalog'!$B$4:$B$503,MATCH($C247,'Final Card Catalog'!$A$4:$A$503,0)),"Missing ID")</x:f>
        <x:v>The Latin Vulgate Tradition</x:v>
      </x:c>
      <x:c r="E247" s="231" t="str">
        <x:f>IFERROR(INDEX('Final Card Catalog'!$E$4:$E$503,MATCH($C247,'Final Card Catalog'!$A$4:$A$503,0)),"Missing ID")</x:f>
        <x:v>Text / Development</x:v>
      </x:c>
      <x:c r="F247" s="261" t="n">
        <x:f>IFERROR(INDEX('Final Card Catalog'!$G$4:$G$503,MATCH($C247,'Final Card Catalog'!$A$4:$A$503,0)),"Missing ID")</x:f>
        <x:v>5</x:v>
      </x:c>
      <x:c r="G247" s="231" t="inlineStr">
        <x:is>
          <x:t xml:space="preserve">Legendary</x:t>
        </x:is>
      </x:c>
      <x:c r="H247" s="260" t="n">
        <x:v>7.2</x:v>
      </x:c>
      <x:c r="I247" s="260" t="n">
        <x:v>8.6</x:v>
      </x:c>
      <x:c r="J247" s="260" t="n">
        <x:v>6.1</x:v>
      </x:c>
      <x:c r="K247" s="260" t="n">
        <x:v>6.8</x:v>
      </x:c>
      <x:c r="L247" s="239" t="n">
        <x:f>IF(COUNT(H247:K247)&lt;COUNT($B$4:$B$7),"",ROUND(($B$11/$B$9)*(H247*$B$4+I247*$B$5+J247*$B$6+K247*$B$7),1))</x:f>
        <x:v>73.6</x:v>
      </x:c>
      <x:c r="M247" s="231" t="str">
        <x:f>IF(L247="","",IF(L247&gt;=$E$4,$D$4,IF(L247&gt;=$E$5,$D$5,IF(L247&gt;=$E$6,$D$6,IF(L247&gt;=$E$7,$D$7,$D$8)))))</x:f>
        <x:v>Uncommon</x:v>
      </x:c>
      <x:c r="N247" s="231" t="str">
        <x:f>IF(M247="","Pending scoring",G247&amp;" → "&amp;M247)</x:f>
        <x:v>Legendary → Uncommon</x:v>
      </x:c>
      <x:c r="O247" s="231" t="inlineStr">
        <x:is>
          <x:t xml:space="preserve">Low</x:t>
        </x:is>
      </x:c>
      <x:c r="P247" s="231" t="inlineStr">
        <x:is>
          <x:t xml:space="preserve">Historical text / manuscript</x:t>
        </x:is>
      </x:c>
      <x:c r="Q247" s="231" t="inlineStr">
        <x:is>
          <x:t xml:space="preserve">Balanced collectible profile across significance, visual potential, and impact. Scores: significance 7.2, artwork 8.6, narrative 6.1, uniqueness 6.8; weighted impact 73.6 → Uncommon.</x:t>
        </x:is>
      </x:c>
      <x:c r="R247" s="214" t="str">
        <x:f>IFERROR(INDEX('Final Card Catalog'!$J$4:$J$503,MATCH($C247,'Final Card Catalog'!$A$4:$A$503,0)),"Missing ID")</x:f>
        <x:v>Uncommon</x:v>
      </x:c>
      <x:c r="S247" s="214" t="str">
        <x:f>IF(IFERROR(INDEX('Final Card Catalog'!$S$4:$S$503,MATCH($C247,'Final Card Catalog'!$A$4:$A$503,0)),"Missing ID")="Locked - complete","Locked - complete",IF(COUNTIF('Final Card Catalog'!$A$4:$A$503,C247)&lt;&gt;1,"ID mismatch",IF(COUNT(H247:K247)&lt;COUNT($B$4:$B$7),"Needs scoring",IF(M247=R247,"Aligned","Approved tier / legacy differs"))))</x:f>
        <x:v>Aligned</x:v>
      </x:c>
    </x:row>
    <x:row r="248" s="202" customFormat="1" ht="25.5" customHeight="1">
      <x:c r="A248" s="261" t="n">
        <x:f>IF(L248="","",COUNTIF($L$14:$L$513,"&gt;"&amp;L248)+COUNTIF($L$14:L248,L248))</x:f>
        <x:v>238</x:v>
      </x:c>
      <x:c r="B248" s="231" t="str">
        <x:f>IFERROR(LEFT(IFERROR(INDEX('Final Card Catalog'!$D$4:$D$503,MATCH($C248,'Final Card Catalog'!$A$4:$A$503,0)),"Missing ID"),FIND(" — ",IFERROR(INDEX('Final Card Catalog'!$D$4:$D$503,MATCH($C248,'Final Card Catalog'!$A$4:$A$503,0)),"Missing ID"))-1),"Missing set")</x:f>
        <x:v>Early Church History</x:v>
      </x:c>
      <x:c r="C248" s="231" t="inlineStr">
        <x:is>
          <x:t xml:space="preserve">ECH-017</x:t>
        </x:is>
      </x:c>
      <x:c r="D248" s="231" t="str">
        <x:f>IFERROR(INDEX('Final Card Catalog'!$B$4:$B$503,MATCH($C248,'Final Card Catalog'!$A$4:$A$503,0)),"Missing ID")</x:f>
        <x:v>Decian Persecution</x:v>
      </x:c>
      <x:c r="E248" s="231" t="str">
        <x:f>IFERROR(INDEX('Final Card Catalog'!$E$4:$E$503,MATCH($C248,'Final Card Catalog'!$A$4:$A$503,0)),"Missing ID")</x:f>
        <x:v>Event</x:v>
      </x:c>
      <x:c r="F248" s="261" t="n">
        <x:f>IFERROR(INDEX('Final Card Catalog'!$G$4:$G$503,MATCH($C248,'Final Card Catalog'!$A$4:$A$503,0)),"Missing ID")</x:f>
        <x:v>5</x:v>
      </x:c>
      <x:c r="G248" s="231" t="inlineStr">
        <x:is>
          <x:t xml:space="preserve">Extraordinary</x:t>
        </x:is>
      </x:c>
      <x:c r="H248" s="260" t="n">
        <x:v>7.2</x:v>
      </x:c>
      <x:c r="I248" s="260" t="n">
        <x:v>8.6</x:v>
      </x:c>
      <x:c r="J248" s="260" t="n">
        <x:v>6</x:v>
      </x:c>
      <x:c r="K248" s="260" t="n">
        <x:v>6.8</x:v>
      </x:c>
      <x:c r="L248" s="239" t="n">
        <x:f>IF(COUNT(H248:K248)&lt;COUNT($B$4:$B$7),"",ROUND(($B$11/$B$9)*(H248*$B$4+I248*$B$5+J248*$B$6+K248*$B$7),1))</x:f>
        <x:v>73.4</x:v>
      </x:c>
      <x:c r="M248" s="231" t="str">
        <x:f>IF(L248="","",IF(L248&gt;=$E$4,$D$4,IF(L248&gt;=$E$5,$D$5,IF(L248&gt;=$E$6,$D$6,IF(L248&gt;=$E$7,$D$7,$D$8)))))</x:f>
        <x:v>Uncommon</x:v>
      </x:c>
      <x:c r="N248" s="231" t="str">
        <x:f>IF(M248="","Pending scoring",G248&amp;" → "&amp;M248)</x:f>
        <x:v>Extraordinary → Uncommon</x:v>
      </x:c>
      <x:c r="O248" s="231" t="inlineStr">
        <x:is>
          <x:t xml:space="preserve">Low</x:t>
        </x:is>
      </x:c>
      <x:c r="P248" s="231" t="inlineStr">
        <x:is>
          <x:t xml:space="preserve">Early Church historical scene</x:t>
        </x:is>
      </x:c>
      <x:c r="Q248" s="231" t="inlineStr">
        <x:is>
          <x:t xml:space="preserve">Balanced collectible profile across significance, visual potential, and impact. Scores: significance 7.2, artwork 8.6, narrative 6.0, uniqueness 6.8; weighted impact 73.4 → Uncommon.</x:t>
        </x:is>
      </x:c>
      <x:c r="R248" s="214" t="str">
        <x:f>IFERROR(INDEX('Final Card Catalog'!$J$4:$J$503,MATCH($C248,'Final Card Catalog'!$A$4:$A$503,0)),"Missing ID")</x:f>
        <x:v>Uncommon</x:v>
      </x:c>
      <x:c r="S248" s="214" t="str">
        <x:f>IF(IFERROR(INDEX('Final Card Catalog'!$S$4:$S$503,MATCH($C248,'Final Card Catalog'!$A$4:$A$503,0)),"Missing ID")="Locked - complete","Locked - complete",IF(COUNTIF('Final Card Catalog'!$A$4:$A$503,C248)&lt;&gt;1,"ID mismatch",IF(COUNT(H248:K248)&lt;COUNT($B$4:$B$7),"Needs scoring",IF(M248=R248,"Aligned","Approved tier / legacy differs"))))</x:f>
        <x:v>Aligned</x:v>
      </x:c>
    </x:row>
    <x:row r="249" s="202" customFormat="1" ht="25.5" customHeight="1">
      <x:c r="A249" s="261" t="n">
        <x:f>IF(L249="","",COUNTIF($L$14:$L$513,"&gt;"&amp;L249)+COUNTIF($L$14:L249,L249))</x:f>
        <x:v>239</x:v>
      </x:c>
      <x:c r="B249" s="231" t="str">
        <x:f>IFERROR(LEFT(IFERROR(INDEX('Final Card Catalog'!$D$4:$D$503,MATCH($C249,'Final Card Catalog'!$A$4:$A$503,0)),"Missing ID"),FIND(" — ",IFERROR(INDEX('Final Card Catalog'!$D$4:$D$503,MATCH($C249,'Final Card Catalog'!$A$4:$A$503,0)),"Missing ID"))-1),"Missing set")</x:f>
        <x:v>Parables, Dreams &amp; Visions</x:v>
      </x:c>
      <x:c r="C249" s="231" t="inlineStr">
        <x:is>
          <x:t xml:space="preserve">PDV-027</x:t>
        </x:is>
      </x:c>
      <x:c r="D249" s="231" t="str">
        <x:f>IFERROR(INDEX('Final Card Catalog'!$B$4:$B$503,MATCH($C249,'Final Card Catalog'!$A$4:$A$503,0)),"Missing ID")</x:f>
        <x:v>Lamp Under a Basket</x:v>
      </x:c>
      <x:c r="E249" s="231" t="str">
        <x:f>IFERROR(INDEX('Final Card Catalog'!$E$4:$E$503,MATCH($C249,'Final Card Catalog'!$A$4:$A$503,0)),"Missing ID")</x:f>
        <x:v>Parabolic Image</x:v>
      </x:c>
      <x:c r="F249" s="261" t="n">
        <x:f>IFERROR(INDEX('Final Card Catalog'!$G$4:$G$503,MATCH($C249,'Final Card Catalog'!$A$4:$A$503,0)),"Missing ID")</x:f>
        <x:v>3</x:v>
      </x:c>
      <x:c r="G249" s="231" t="inlineStr">
        <x:is>
          <x:t xml:space="preserve">Uncommon</x:t>
        </x:is>
      </x:c>
      <x:c r="H249" s="260" t="n">
        <x:v>5.5</x:v>
      </x:c>
      <x:c r="I249" s="260" t="n">
        <x:v>9.4</x:v>
      </x:c>
      <x:c r="J249" s="260" t="n">
        <x:v>7.3</x:v>
      </x:c>
      <x:c r="K249" s="260" t="n">
        <x:v>8.5</x:v>
      </x:c>
      <x:c r="L249" s="239" t="n">
        <x:f>IF(COUNT(H249:K249)&lt;COUNT($B$4:$B$7),"",ROUND(($B$11/$B$9)*(H249*$B$4+I249*$B$5+J249*$B$6+K249*$B$7),1))</x:f>
        <x:v>73.3</x:v>
      </x:c>
      <x:c r="M249" s="231" t="str">
        <x:f>IF(L249="","",IF(L249&gt;=$E$4,$D$4,IF(L249&gt;=$E$5,$D$5,IF(L249&gt;=$E$6,$D$6,IF(L249&gt;=$E$7,$D$7,$D$8)))))</x:f>
        <x:v>Uncommon</x:v>
      </x:c>
      <x:c r="N249" s="231" t="str">
        <x:f>IF(M249="","Pending scoring",G249&amp;" → "&amp;M249)</x:f>
        <x:v>Uncommon → Uncommon</x:v>
      </x:c>
      <x:c r="O249" s="231" t="inlineStr">
        <x:is>
          <x:t xml:space="preserve">Low</x:t>
        </x:is>
      </x:c>
      <x:c r="P249" s="231" t="inlineStr">
        <x:is>
          <x:t xml:space="preserve">Dream / vision</x:t>
        </x:is>
      </x:c>
      <x:c r="Q249" s="231" t="inlineStr">
        <x:is>
          <x:t xml:space="preserve">Artwork-led: the visual concept is substantially stronger than the subject's global recognition. Scores: significance 5.5, artwork 9.4, narrative 7.3, uniqueness 8.5; weighted impact 73.3 → Uncommon.</x:t>
        </x:is>
      </x:c>
      <x:c r="R249" s="214" t="str">
        <x:f>IFERROR(INDEX('Final Card Catalog'!$J$4:$J$503,MATCH($C249,'Final Card Catalog'!$A$4:$A$503,0)),"Missing ID")</x:f>
        <x:v>Uncommon</x:v>
      </x:c>
      <x:c r="S249" s="214" t="str">
        <x:f>IF(IFERROR(INDEX('Final Card Catalog'!$S$4:$S$503,MATCH($C249,'Final Card Catalog'!$A$4:$A$503,0)),"Missing ID")="Locked - complete","Locked - complete",IF(COUNTIF('Final Card Catalog'!$A$4:$A$503,C249)&lt;&gt;1,"ID mismatch",IF(COUNT(H249:K249)&lt;COUNT($B$4:$B$7),"Needs scoring",IF(M249=R249,"Aligned","Approved tier / legacy differs"))))</x:f>
        <x:v>Aligned</x:v>
      </x:c>
    </x:row>
    <x:row r="250" s="202" customFormat="1" ht="25.5" customHeight="1">
      <x:c r="A250" s="261" t="n">
        <x:f>IF(L250="","",COUNTIF($L$14:$L$513,"&gt;"&amp;L250)+COUNTIF($L$14:L250,L250))</x:f>
        <x:v>240</x:v>
      </x:c>
      <x:c r="B250" s="231" t="str">
        <x:f>IFERROR(LEFT(IFERROR(INDEX('Final Card Catalog'!$D$4:$D$503,MATCH($C250,'Final Card Catalog'!$A$4:$A$503,0)),"Missing ID"),FIND(" — ",IFERROR(INDEX('Final Card Catalog'!$D$4:$D$503,MATCH($C250,'Final Card Catalog'!$A$4:$A$503,0)),"Missing ID"))-1),"Missing set")</x:f>
        <x:v>Parables, Dreams &amp; Visions</x:v>
      </x:c>
      <x:c r="C250" s="231" t="inlineStr">
        <x:is>
          <x:t xml:space="preserve">PDV-028</x:t>
        </x:is>
      </x:c>
      <x:c r="D250" s="231" t="str">
        <x:f>IFERROR(INDEX('Final Card Catalog'!$B$4:$B$503,MATCH($C250,'Final Card Catalog'!$A$4:$A$503,0)),"Missing ID")</x:f>
        <x:v>New Wine in Old Wineskins</x:v>
      </x:c>
      <x:c r="E250" s="231" t="str">
        <x:f>IFERROR(INDEX('Final Card Catalog'!$E$4:$E$503,MATCH($C250,'Final Card Catalog'!$A$4:$A$503,0)),"Missing ID")</x:f>
        <x:v>Parabolic Image</x:v>
      </x:c>
      <x:c r="F250" s="261" t="n">
        <x:f>IFERROR(INDEX('Final Card Catalog'!$G$4:$G$503,MATCH($C250,'Final Card Catalog'!$A$4:$A$503,0)),"Missing ID")</x:f>
        <x:v>3</x:v>
      </x:c>
      <x:c r="G250" s="231" t="inlineStr">
        <x:is>
          <x:t xml:space="preserve">Uncommon</x:t>
        </x:is>
      </x:c>
      <x:c r="H250" s="260" t="n">
        <x:v>5.5</x:v>
      </x:c>
      <x:c r="I250" s="260" t="n">
        <x:v>9.4</x:v>
      </x:c>
      <x:c r="J250" s="260" t="n">
        <x:v>7.3</x:v>
      </x:c>
      <x:c r="K250" s="260" t="n">
        <x:v>8.5</x:v>
      </x:c>
      <x:c r="L250" s="239" t="n">
        <x:f>IF(COUNT(H250:K250)&lt;COUNT($B$4:$B$7),"",ROUND(($B$11/$B$9)*(H250*$B$4+I250*$B$5+J250*$B$6+K250*$B$7),1))</x:f>
        <x:v>73.3</x:v>
      </x:c>
      <x:c r="M250" s="231" t="str">
        <x:f>IF(L250="","",IF(L250&gt;=$E$4,$D$4,IF(L250&gt;=$E$5,$D$5,IF(L250&gt;=$E$6,$D$6,IF(L250&gt;=$E$7,$D$7,$D$8)))))</x:f>
        <x:v>Uncommon</x:v>
      </x:c>
      <x:c r="N250" s="231" t="str">
        <x:f>IF(M250="","Pending scoring",G250&amp;" → "&amp;M250)</x:f>
        <x:v>Uncommon → Uncommon</x:v>
      </x:c>
      <x:c r="O250" s="231" t="inlineStr">
        <x:is>
          <x:t xml:space="preserve">Low</x:t>
        </x:is>
      </x:c>
      <x:c r="P250" s="231" t="inlineStr">
        <x:is>
          <x:t xml:space="preserve">Dream / vision</x:t>
        </x:is>
      </x:c>
      <x:c r="Q250" s="231" t="inlineStr">
        <x:is>
          <x:t xml:space="preserve">Artwork-led: the visual concept is substantially stronger than the subject's global recognition. Scores: significance 5.5, artwork 9.4, narrative 7.3, uniqueness 8.5; weighted impact 73.3 → Uncommon.</x:t>
        </x:is>
      </x:c>
      <x:c r="R250" s="214" t="str">
        <x:f>IFERROR(INDEX('Final Card Catalog'!$J$4:$J$503,MATCH($C250,'Final Card Catalog'!$A$4:$A$503,0)),"Missing ID")</x:f>
        <x:v>Uncommon</x:v>
      </x:c>
      <x:c r="S250" s="214" t="str">
        <x:f>IF(IFERROR(INDEX('Final Card Catalog'!$S$4:$S$503,MATCH($C250,'Final Card Catalog'!$A$4:$A$503,0)),"Missing ID")="Locked - complete","Locked - complete",IF(COUNTIF('Final Card Catalog'!$A$4:$A$503,C250)&lt;&gt;1,"ID mismatch",IF(COUNT(H250:K250)&lt;COUNT($B$4:$B$7),"Needs scoring",IF(M250=R250,"Aligned","Approved tier / legacy differs"))))</x:f>
        <x:v>Aligned</x:v>
      </x:c>
    </x:row>
    <x:row r="251" s="202" customFormat="1" ht="25.5" customHeight="1">
      <x:c r="A251" s="261" t="n">
        <x:f>IF(L251="","",COUNTIF($L$14:$L$513,"&gt;"&amp;L251)+COUNTIF($L$14:L251,L251))</x:f>
        <x:v>241</x:v>
      </x:c>
      <x:c r="B251" s="231" t="str">
        <x:f>IFERROR(LEFT(IFERROR(INDEX('Final Card Catalog'!$D$4:$D$503,MATCH($C251,'Final Card Catalog'!$A$4:$A$503,0)),"Missing ID"),FIND(" — ",IFERROR(INDEX('Final Card Catalog'!$D$4:$D$503,MATCH($C251,'Final Card Catalog'!$A$4:$A$503,0)),"Missing ID"))-1),"Missing set")</x:f>
        <x:v>Parables, Dreams &amp; Visions</x:v>
      </x:c>
      <x:c r="C251" s="231" t="inlineStr">
        <x:is>
          <x:t xml:space="preserve">PDV-020</x:t>
        </x:is>
      </x:c>
      <x:c r="D251" s="231" t="str">
        <x:f>IFERROR(INDEX('Final Card Catalog'!$B$4:$B$503,MATCH($C251,'Final Card Catalog'!$A$4:$A$503,0)),"Missing ID")</x:f>
        <x:v>Parable of the Barren Fig Tree</x:v>
      </x:c>
      <x:c r="E251" s="231" t="str">
        <x:f>IFERROR(INDEX('Final Card Catalog'!$E$4:$E$503,MATCH($C251,'Final Card Catalog'!$A$4:$A$503,0)),"Missing ID")</x:f>
        <x:v>Parable</x:v>
      </x:c>
      <x:c r="F251" s="261" t="n">
        <x:f>IFERROR(INDEX('Final Card Catalog'!$G$4:$G$503,MATCH($C251,'Final Card Catalog'!$A$4:$A$503,0)),"Missing ID")</x:f>
        <x:v>3</x:v>
      </x:c>
      <x:c r="G251" s="231" t="inlineStr">
        <x:is>
          <x:t xml:space="preserve">Uncommon</x:t>
        </x:is>
      </x:c>
      <x:c r="H251" s="260" t="n">
        <x:v>5.5</x:v>
      </x:c>
      <x:c r="I251" s="260" t="n">
        <x:v>9.4</x:v>
      </x:c>
      <x:c r="J251" s="260" t="n">
        <x:v>7.3</x:v>
      </x:c>
      <x:c r="K251" s="260" t="n">
        <x:v>8.5</x:v>
      </x:c>
      <x:c r="L251" s="239" t="n">
        <x:f>IF(COUNT(H251:K251)&lt;COUNT($B$4:$B$7),"",ROUND(($B$11/$B$9)*(H251*$B$4+I251*$B$5+J251*$B$6+K251*$B$7),1))</x:f>
        <x:v>73.3</x:v>
      </x:c>
      <x:c r="M251" s="231" t="str">
        <x:f>IF(L251="","",IF(L251&gt;=$E$4,$D$4,IF(L251&gt;=$E$5,$D$5,IF(L251&gt;=$E$6,$D$6,IF(L251&gt;=$E$7,$D$7,$D$8)))))</x:f>
        <x:v>Uncommon</x:v>
      </x:c>
      <x:c r="N251" s="231" t="str">
        <x:f>IF(M251="","Pending scoring",G251&amp;" → "&amp;M251)</x:f>
        <x:v>Uncommon → Uncommon</x:v>
      </x:c>
      <x:c r="O251" s="231" t="inlineStr">
        <x:is>
          <x:t xml:space="preserve">Low</x:t>
        </x:is>
      </x:c>
      <x:c r="P251" s="231" t="inlineStr">
        <x:is>
          <x:t xml:space="preserve">Parable scene</x:t>
        </x:is>
      </x:c>
      <x:c r="Q251" s="231" t="inlineStr">
        <x:is>
          <x:t xml:space="preserve">Artwork-led: the visual concept is substantially stronger than the subject's global recognition. Scores: significance 5.5, artwork 9.4, narrative 7.3, uniqueness 8.5; weighted impact 73.3 → Uncommon.</x:t>
        </x:is>
      </x:c>
      <x:c r="R251" s="214" t="str">
        <x:f>IFERROR(INDEX('Final Card Catalog'!$J$4:$J$503,MATCH($C251,'Final Card Catalog'!$A$4:$A$503,0)),"Missing ID")</x:f>
        <x:v>Uncommon</x:v>
      </x:c>
      <x:c r="S251" s="214" t="str">
        <x:f>IF(IFERROR(INDEX('Final Card Catalog'!$S$4:$S$503,MATCH($C251,'Final Card Catalog'!$A$4:$A$503,0)),"Missing ID")="Locked - complete","Locked - complete",IF(COUNTIF('Final Card Catalog'!$A$4:$A$503,C251)&lt;&gt;1,"ID mismatch",IF(COUNT(H251:K251)&lt;COUNT($B$4:$B$7),"Needs scoring",IF(M251=R251,"Aligned","Approved tier / legacy differs"))))</x:f>
        <x:v>Aligned</x:v>
      </x:c>
    </x:row>
    <x:row r="252" s="202" customFormat="1" ht="25.5" customHeight="1">
      <x:c r="A252" s="261" t="n">
        <x:f>IF(L252="","",COUNTIF($L$14:$L$513,"&gt;"&amp;L252)+COUNTIF($L$14:L252,L252))</x:f>
        <x:v>242</x:v>
      </x:c>
      <x:c r="B252" s="231" t="str">
        <x:f>IFERROR(LEFT(IFERROR(INDEX('Final Card Catalog'!$D$4:$D$503,MATCH($C252,'Final Card Catalog'!$A$4:$A$503,0)),"Missing ID"),FIND(" — ",IFERROR(INDEX('Final Card Catalog'!$D$4:$D$503,MATCH($C252,'Final Card Catalog'!$A$4:$A$503,0)),"Missing ID"))-1),"Missing set")</x:f>
        <x:v>Parables, Dreams &amp; Visions</x:v>
      </x:c>
      <x:c r="C252" s="231" t="inlineStr">
        <x:is>
          <x:t xml:space="preserve">PDV-006</x:t>
        </x:is>
      </x:c>
      <x:c r="D252" s="231" t="str">
        <x:f>IFERROR(INDEX('Final Card Catalog'!$B$4:$B$503,MATCH($C252,'Final Card Catalog'!$A$4:$A$503,0)),"Missing ID")</x:f>
        <x:v>Parable of the Dragnet</x:v>
      </x:c>
      <x:c r="E252" s="231" t="str">
        <x:f>IFERROR(INDEX('Final Card Catalog'!$E$4:$E$503,MATCH($C252,'Final Card Catalog'!$A$4:$A$503,0)),"Missing ID")</x:f>
        <x:v>Parable</x:v>
      </x:c>
      <x:c r="F252" s="261" t="n">
        <x:f>IFERROR(INDEX('Final Card Catalog'!$G$4:$G$503,MATCH($C252,'Final Card Catalog'!$A$4:$A$503,0)),"Missing ID")</x:f>
        <x:v>3</x:v>
      </x:c>
      <x:c r="G252" s="231" t="inlineStr">
        <x:is>
          <x:t xml:space="preserve">Uncommon</x:t>
        </x:is>
      </x:c>
      <x:c r="H252" s="260" t="n">
        <x:v>5.5</x:v>
      </x:c>
      <x:c r="I252" s="260" t="n">
        <x:v>9.4</x:v>
      </x:c>
      <x:c r="J252" s="260" t="n">
        <x:v>7.3</x:v>
      </x:c>
      <x:c r="K252" s="260" t="n">
        <x:v>8.5</x:v>
      </x:c>
      <x:c r="L252" s="239" t="n">
        <x:f>IF(COUNT(H252:K252)&lt;COUNT($B$4:$B$7),"",ROUND(($B$11/$B$9)*(H252*$B$4+I252*$B$5+J252*$B$6+K252*$B$7),1))</x:f>
        <x:v>73.3</x:v>
      </x:c>
      <x:c r="M252" s="231" t="str">
        <x:f>IF(L252="","",IF(L252&gt;=$E$4,$D$4,IF(L252&gt;=$E$5,$D$5,IF(L252&gt;=$E$6,$D$6,IF(L252&gt;=$E$7,$D$7,$D$8)))))</x:f>
        <x:v>Uncommon</x:v>
      </x:c>
      <x:c r="N252" s="231" t="str">
        <x:f>IF(M252="","Pending scoring",G252&amp;" → "&amp;M252)</x:f>
        <x:v>Uncommon → Uncommon</x:v>
      </x:c>
      <x:c r="O252" s="231" t="inlineStr">
        <x:is>
          <x:t xml:space="preserve">Low</x:t>
        </x:is>
      </x:c>
      <x:c r="P252" s="231" t="inlineStr">
        <x:is>
          <x:t xml:space="preserve">Parable scene</x:t>
        </x:is>
      </x:c>
      <x:c r="Q252" s="231" t="inlineStr">
        <x:is>
          <x:t xml:space="preserve">Artwork-led: the visual concept is substantially stronger than the subject's global recognition. Scores: significance 5.5, artwork 9.4, narrative 7.3, uniqueness 8.5; weighted impact 73.3 → Uncommon.</x:t>
        </x:is>
      </x:c>
      <x:c r="R252" s="214" t="str">
        <x:f>IFERROR(INDEX('Final Card Catalog'!$J$4:$J$503,MATCH($C252,'Final Card Catalog'!$A$4:$A$503,0)),"Missing ID")</x:f>
        <x:v>Uncommon</x:v>
      </x:c>
      <x:c r="S252" s="214" t="str">
        <x:f>IF(IFERROR(INDEX('Final Card Catalog'!$S$4:$S$503,MATCH($C252,'Final Card Catalog'!$A$4:$A$503,0)),"Missing ID")="Locked - complete","Locked - complete",IF(COUNTIF('Final Card Catalog'!$A$4:$A$503,C252)&lt;&gt;1,"ID mismatch",IF(COUNT(H252:K252)&lt;COUNT($B$4:$B$7),"Needs scoring",IF(M252=R252,"Aligned","Approved tier / legacy differs"))))</x:f>
        <x:v>Aligned</x:v>
      </x:c>
    </x:row>
    <x:row r="253" s="202" customFormat="1" ht="25.5" customHeight="1">
      <x:c r="A253" s="261" t="n">
        <x:f>IF(L253="","",COUNTIF($L$14:$L$513,"&gt;"&amp;L253)+COUNTIF($L$14:L253,L253))</x:f>
        <x:v>243</x:v>
      </x:c>
      <x:c r="B253" s="231" t="str">
        <x:f>IFERROR(LEFT(IFERROR(INDEX('Final Card Catalog'!$D$4:$D$503,MATCH($C253,'Final Card Catalog'!$A$4:$A$503,0)),"Missing ID"),FIND(" — ",IFERROR(INDEX('Final Card Catalog'!$D$4:$D$503,MATCH($C253,'Final Card Catalog'!$A$4:$A$503,0)),"Missing ID"))-1),"Missing set")</x:f>
        <x:v>Parables, Dreams &amp; Visions</x:v>
      </x:c>
      <x:c r="C253" s="231" t="inlineStr">
        <x:is>
          <x:t xml:space="preserve">PDV-025</x:t>
        </x:is>
      </x:c>
      <x:c r="D253" s="231" t="str">
        <x:f>IFERROR(INDEX('Final Card Catalog'!$B$4:$B$503,MATCH($C253,'Final Card Catalog'!$A$4:$A$503,0)),"Missing ID")</x:f>
        <x:v>Parable of the Friend at Midnight</x:v>
      </x:c>
      <x:c r="E253" s="231" t="str">
        <x:f>IFERROR(INDEX('Final Card Catalog'!$E$4:$E$503,MATCH($C253,'Final Card Catalog'!$A$4:$A$503,0)),"Missing ID")</x:f>
        <x:v>Parable</x:v>
      </x:c>
      <x:c r="F253" s="261" t="n">
        <x:f>IFERROR(INDEX('Final Card Catalog'!$G$4:$G$503,MATCH($C253,'Final Card Catalog'!$A$4:$A$503,0)),"Missing ID")</x:f>
        <x:v>3</x:v>
      </x:c>
      <x:c r="G253" s="231" t="inlineStr">
        <x:is>
          <x:t xml:space="preserve">Uncommon</x:t>
        </x:is>
      </x:c>
      <x:c r="H253" s="260" t="n">
        <x:v>5.5</x:v>
      </x:c>
      <x:c r="I253" s="260" t="n">
        <x:v>9.4</x:v>
      </x:c>
      <x:c r="J253" s="260" t="n">
        <x:v>7.3</x:v>
      </x:c>
      <x:c r="K253" s="260" t="n">
        <x:v>8.5</x:v>
      </x:c>
      <x:c r="L253" s="239" t="n">
        <x:f>IF(COUNT(H253:K253)&lt;COUNT($B$4:$B$7),"",ROUND(($B$11/$B$9)*(H253*$B$4+I253*$B$5+J253*$B$6+K253*$B$7),1))</x:f>
        <x:v>73.3</x:v>
      </x:c>
      <x:c r="M253" s="231" t="str">
        <x:f>IF(L253="","",IF(L253&gt;=$E$4,$D$4,IF(L253&gt;=$E$5,$D$5,IF(L253&gt;=$E$6,$D$6,IF(L253&gt;=$E$7,$D$7,$D$8)))))</x:f>
        <x:v>Uncommon</x:v>
      </x:c>
      <x:c r="N253" s="231" t="str">
        <x:f>IF(M253="","Pending scoring",G253&amp;" → "&amp;M253)</x:f>
        <x:v>Uncommon → Uncommon</x:v>
      </x:c>
      <x:c r="O253" s="231" t="inlineStr">
        <x:is>
          <x:t xml:space="preserve">Low</x:t>
        </x:is>
      </x:c>
      <x:c r="P253" s="231" t="inlineStr">
        <x:is>
          <x:t xml:space="preserve">Parable scene</x:t>
        </x:is>
      </x:c>
      <x:c r="Q253" s="231" t="inlineStr">
        <x:is>
          <x:t xml:space="preserve">Artwork-led: the visual concept is substantially stronger than the subject's global recognition. Scores: significance 5.5, artwork 9.4, narrative 7.3, uniqueness 8.5; weighted impact 73.3 → Uncommon.</x:t>
        </x:is>
      </x:c>
      <x:c r="R253" s="214" t="str">
        <x:f>IFERROR(INDEX('Final Card Catalog'!$J$4:$J$503,MATCH($C253,'Final Card Catalog'!$A$4:$A$503,0)),"Missing ID")</x:f>
        <x:v>Uncommon</x:v>
      </x:c>
      <x:c r="S253" s="214" t="str">
        <x:f>IF(IFERROR(INDEX('Final Card Catalog'!$S$4:$S$503,MATCH($C253,'Final Card Catalog'!$A$4:$A$503,0)),"Missing ID")="Locked - complete","Locked - complete",IF(COUNTIF('Final Card Catalog'!$A$4:$A$503,C253)&lt;&gt;1,"ID mismatch",IF(COUNT(H253:K253)&lt;COUNT($B$4:$B$7),"Needs scoring",IF(M253=R253,"Aligned","Approved tier / legacy differs"))))</x:f>
        <x:v>Aligned</x:v>
      </x:c>
    </x:row>
    <x:row r="254" s="202" customFormat="1" ht="25.5" customHeight="1">
      <x:c r="A254" s="261" t="n">
        <x:f>IF(L254="","",COUNTIF($L$14:$L$513,"&gt;"&amp;L254)+COUNTIF($L$14:L254,L254))</x:f>
        <x:v>244</x:v>
      </x:c>
      <x:c r="B254" s="231" t="str">
        <x:f>IFERROR(LEFT(IFERROR(INDEX('Final Card Catalog'!$D$4:$D$503,MATCH($C254,'Final Card Catalog'!$A$4:$A$503,0)),"Missing ID"),FIND(" — ",IFERROR(INDEX('Final Card Catalog'!$D$4:$D$503,MATCH($C254,'Final Card Catalog'!$A$4:$A$503,0)),"Missing ID"))-1),"Missing set")</x:f>
        <x:v>Biblical Places</x:v>
      </x:c>
      <x:c r="C254" s="231" t="inlineStr">
        <x:is>
          <x:t xml:space="preserve">BPL-059</x:t>
        </x:is>
      </x:c>
      <x:c r="D254" s="231" t="str">
        <x:f>IFERROR(INDEX('Final Card Catalog'!$B$4:$B$503,MATCH($C254,'Final Card Catalog'!$A$4:$A$503,0)),"Missing ID")</x:f>
        <x:v>The Sea of Galilee</x:v>
      </x:c>
      <x:c r="E254" s="231" t="str">
        <x:f>IFERROR(INDEX('Final Card Catalog'!$E$4:$E$503,MATCH($C254,'Final Card Catalog'!$A$4:$A$503,0)),"Missing ID")</x:f>
        <x:v>Place</x:v>
      </x:c>
      <x:c r="F254" s="261" t="n">
        <x:f>IFERROR(INDEX('Final Card Catalog'!$G$4:$G$503,MATCH($C254,'Final Card Catalog'!$A$4:$A$503,0)),"Missing ID")</x:f>
        <x:v>5</x:v>
      </x:c>
      <x:c r="G254" s="231" t="inlineStr">
        <x:is>
          <x:t xml:space="preserve">Common</x:t>
        </x:is>
      </x:c>
      <x:c r="H254" s="260" t="n">
        <x:v>8.199999999999999</x:v>
      </x:c>
      <x:c r="I254" s="260" t="n">
        <x:v>8.5</x:v>
      </x:c>
      <x:c r="J254" s="260" t="n">
        <x:v>5</x:v>
      </x:c>
      <x:c r="K254" s="260" t="n">
        <x:v>5</x:v>
      </x:c>
      <x:c r="L254" s="239" t="n">
        <x:f>IF(COUNT(H254:K254)&lt;COUNT($B$4:$B$7),"",ROUND(($B$11/$B$9)*(H254*$B$4+I254*$B$5+J254*$B$6+K254*$B$7),1))</x:f>
        <x:v>73.3</x:v>
      </x:c>
      <x:c r="M254" s="231" t="str">
        <x:f>IF(L254="","",IF(L254&gt;=$E$4,$D$4,IF(L254&gt;=$E$5,$D$5,IF(L254&gt;=$E$6,$D$6,IF(L254&gt;=$E$7,$D$7,$D$8)))))</x:f>
        <x:v>Uncommon</x:v>
      </x:c>
      <x:c r="N254" s="231" t="str">
        <x:f>IF(M254="","Pending scoring",G254&amp;" → "&amp;M254)</x:f>
        <x:v>Common → Uncommon</x:v>
      </x:c>
      <x:c r="O254" s="231" t="inlineStr">
        <x:is>
          <x:t xml:space="preserve">Medium</x:t>
        </x:is>
      </x:c>
      <x:c r="P254" s="231" t="inlineStr">
        <x:is>
          <x:t xml:space="preserve">Biblical landscape / architecture</x:t>
        </x:is>
      </x:c>
      <x:c r="Q254" s="231" t="inlineStr">
        <x:is>
          <x:t xml:space="preserve">Balanced collectible profile across significance, visual potential, and impact. Scores: significance 8.2, artwork 8.5, narrative 5.0, uniqueness 5.0; weighted impact 73.3 → Uncommon.</x:t>
        </x:is>
      </x:c>
      <x:c r="R254" s="214" t="str">
        <x:f>IFERROR(INDEX('Final Card Catalog'!$J$4:$J$503,MATCH($C254,'Final Card Catalog'!$A$4:$A$503,0)),"Missing ID")</x:f>
        <x:v>Uncommon</x:v>
      </x:c>
      <x:c r="S254" s="214" t="str">
        <x:f>IF(IFERROR(INDEX('Final Card Catalog'!$S$4:$S$503,MATCH($C254,'Final Card Catalog'!$A$4:$A$503,0)),"Missing ID")="Locked - complete","Locked - complete",IF(COUNTIF('Final Card Catalog'!$A$4:$A$503,C254)&lt;&gt;1,"ID mismatch",IF(COUNT(H254:K254)&lt;COUNT($B$4:$B$7),"Needs scoring",IF(M254=R254,"Aligned","Approved tier / legacy differs"))))</x:f>
        <x:v>Aligned</x:v>
      </x:c>
    </x:row>
    <x:row r="255" s="202" customFormat="1" ht="25.5" customHeight="1">
      <x:c r="A255" s="261" t="n">
        <x:f>IF(L255="","",COUNTIF($L$14:$L$513,"&gt;"&amp;L255)+COUNTIF($L$14:L255,L255))</x:f>
        <x:v>245</x:v>
      </x:c>
      <x:c r="B255" s="231" t="str">
        <x:f>IFERROR(LEFT(IFERROR(INDEX('Final Card Catalog'!$D$4:$D$503,MATCH($C255,'Final Card Catalog'!$A$4:$A$503,0)),"Missing ID"),FIND(" — ",IFERROR(INDEX('Final Card Catalog'!$D$4:$D$503,MATCH($C255,'Final Card Catalog'!$A$4:$A$503,0)),"Missing ID"))-1),"Missing set")</x:f>
        <x:v>Biblical People</x:v>
      </x:c>
      <x:c r="C255" s="231" t="inlineStr">
        <x:is>
          <x:t xml:space="preserve">BP-020</x:t>
        </x:is>
      </x:c>
      <x:c r="D255" s="231" t="str">
        <x:f>IFERROR(INDEX('Final Card Catalog'!$B$4:$B$503,MATCH($C255,'Final Card Catalog'!$A$4:$A$503,0)),"Missing ID")</x:f>
        <x:v>Ezekiel</x:v>
      </x:c>
      <x:c r="E255" s="231" t="str">
        <x:f>IFERROR(INDEX('Final Card Catalog'!$E$4:$E$503,MATCH($C255,'Final Card Catalog'!$A$4:$A$503,0)),"Missing ID")</x:f>
        <x:v>Person</x:v>
      </x:c>
      <x:c r="F255" s="261" t="n">
        <x:f>IFERROR(INDEX('Final Card Catalog'!$G$4:$G$503,MATCH($C255,'Final Card Catalog'!$A$4:$A$503,0)),"Missing ID")</x:f>
        <x:v>5</x:v>
      </x:c>
      <x:c r="G255" s="231" t="inlineStr">
        <x:is>
          <x:t xml:space="preserve">Extraordinary</x:t>
        </x:is>
      </x:c>
      <x:c r="H255" s="260" t="n">
        <x:v>8.300000000000001</x:v>
      </x:c>
      <x:c r="I255" s="260" t="n">
        <x:v>7</x:v>
      </x:c>
      <x:c r="J255" s="260" t="n">
        <x:v>6.4</x:v>
      </x:c>
      <x:c r="K255" s="260" t="n">
        <x:v>5.7</x:v>
      </x:c>
      <x:c r="L255" s="239" t="n">
        <x:f>IF(COUNT(H255:K255)&lt;COUNT($B$4:$B$7),"",ROUND(($B$11/$B$9)*(H255*$B$4+I255*$B$5+J255*$B$6+K255*$B$7),1))</x:f>
        <x:v>72.7</x:v>
      </x:c>
      <x:c r="M255" s="231" t="str">
        <x:f>IF(L255="","",IF(L255&gt;=$E$4,$D$4,IF(L255&gt;=$E$5,$D$5,IF(L255&gt;=$E$6,$D$6,IF(L255&gt;=$E$7,$D$7,$D$8)))))</x:f>
        <x:v>Uncommon</x:v>
      </x:c>
      <x:c r="N255" s="231" t="str">
        <x:f>IF(M255="","Pending scoring",G255&amp;" → "&amp;M255)</x:f>
        <x:v>Extraordinary → Uncommon</x:v>
      </x:c>
      <x:c r="O255" s="231" t="inlineStr">
        <x:is>
          <x:t xml:space="preserve">Medium</x:t>
        </x:is>
      </x:c>
      <x:c r="P255" s="231" t="inlineStr">
        <x:is>
          <x:t xml:space="preserve">Biblical character / group</x:t>
        </x:is>
      </x:c>
      <x:c r="Q255" s="231" t="inlineStr">
        <x:is>
          <x:t xml:space="preserve">Balanced collectible profile across significance, visual potential, and impact. Scores: significance 8.3, artwork 7.0, narrative 6.4, uniqueness 5.7; weighted impact 72.7 → Uncommon.</x:t>
        </x:is>
      </x:c>
      <x:c r="R255" s="214" t="str">
        <x:f>IFERROR(INDEX('Final Card Catalog'!$J$4:$J$503,MATCH($C255,'Final Card Catalog'!$A$4:$A$503,0)),"Missing ID")</x:f>
        <x:v>Uncommon</x:v>
      </x:c>
      <x:c r="S255" s="214" t="str">
        <x:f>IF(IFERROR(INDEX('Final Card Catalog'!$S$4:$S$503,MATCH($C255,'Final Card Catalog'!$A$4:$A$503,0)),"Missing ID")="Locked - complete","Locked - complete",IF(COUNTIF('Final Card Catalog'!$A$4:$A$503,C255)&lt;&gt;1,"ID mismatch",IF(COUNT(H255:K255)&lt;COUNT($B$4:$B$7),"Needs scoring",IF(M255=R255,"Aligned","Approved tier / legacy differs"))))</x:f>
        <x:v>Aligned</x:v>
      </x:c>
    </x:row>
    <x:row r="256" s="202" customFormat="1" ht="25.5" customHeight="1">
      <x:c r="A256" s="261" t="n">
        <x:f>IF(L256="","",COUNTIF($L$14:$L$513,"&gt;"&amp;L256)+COUNTIF($L$14:L256,L256))</x:f>
        <x:v>247</x:v>
      </x:c>
      <x:c r="B256" s="231" t="str">
        <x:f>IFERROR(LEFT(IFERROR(INDEX('Final Card Catalog'!$D$4:$D$503,MATCH($C256,'Final Card Catalog'!$A$4:$A$503,0)),"Missing ID"),FIND(" — ",IFERROR(INDEX('Final Card Catalog'!$D$4:$D$503,MATCH($C256,'Final Card Catalog'!$A$4:$A$503,0)),"Missing ID"))-1),"Missing set")</x:f>
        <x:v>Biblical Places</x:v>
      </x:c>
      <x:c r="C256" s="231" t="inlineStr">
        <x:is>
          <x:t xml:space="preserve">BPL-008</x:t>
        </x:is>
      </x:c>
      <x:c r="D256" s="231" t="str">
        <x:f>IFERROR(INDEX('Final Card Catalog'!$B$4:$B$503,MATCH($C256,'Final Card Catalog'!$A$4:$A$503,0)),"Missing ID")</x:f>
        <x:v>Egypt</x:v>
      </x:c>
      <x:c r="E256" s="231" t="str">
        <x:f>IFERROR(INDEX('Final Card Catalog'!$E$4:$E$503,MATCH($C256,'Final Card Catalog'!$A$4:$A$503,0)),"Missing ID")</x:f>
        <x:v>Place</x:v>
      </x:c>
      <x:c r="F256" s="261" t="n">
        <x:f>IFERROR(INDEX('Final Card Catalog'!$G$4:$G$503,MATCH($C256,'Final Card Catalog'!$A$4:$A$503,0)),"Missing ID")</x:f>
        <x:v>5</x:v>
      </x:c>
      <x:c r="G256" s="231" t="inlineStr">
        <x:is>
          <x:t xml:space="preserve">Extraordinary</x:t>
        </x:is>
      </x:c>
      <x:c r="H256" s="260" t="n">
        <x:v>8</x:v>
      </x:c>
      <x:c r="I256" s="260" t="n">
        <x:v>8.5</x:v>
      </x:c>
      <x:c r="J256" s="260" t="n">
        <x:v>4.9</x:v>
      </x:c>
      <x:c r="K256" s="260" t="n">
        <x:v>5</x:v>
      </x:c>
      <x:c r="L256" s="239" t="n">
        <x:f>IF(COUNT(H256:K256)&lt;COUNT($B$4:$B$7),"",ROUND(($B$11/$B$9)*(H256*$B$4+I256*$B$5+J256*$B$6+K256*$B$7),1))</x:f>
        <x:v>72.3</x:v>
      </x:c>
      <x:c r="M256" s="231" t="str">
        <x:f>IF(L256="","",IF(L256&gt;=$E$4,$D$4,IF(L256&gt;=$E$5,$D$5,IF(L256&gt;=$E$6,$D$6,IF(L256&gt;=$E$7,$D$7,$D$8)))))</x:f>
        <x:v>Uncommon</x:v>
      </x:c>
      <x:c r="N256" s="231" t="str">
        <x:f>IF(M256="","Pending scoring",G256&amp;" → "&amp;M256)</x:f>
        <x:v>Extraordinary → Uncommon</x:v>
      </x:c>
      <x:c r="O256" s="231" t="inlineStr">
        <x:is>
          <x:t xml:space="preserve">Medium</x:t>
        </x:is>
      </x:c>
      <x:c r="P256" s="231" t="inlineStr">
        <x:is>
          <x:t xml:space="preserve">Biblical landscape / architecture</x:t>
        </x:is>
      </x:c>
      <x:c r="Q256" s="231" t="inlineStr">
        <x:is>
          <x:t xml:space="preserve">Balanced collectible profile across significance, visual potential, and impact. Scores: significance 8.0, artwork 8.5, narrative 4.9, uniqueness 5.0; weighted impact 72.3 → Uncommon.</x:t>
        </x:is>
      </x:c>
      <x:c r="R256" s="214" t="str">
        <x:f>IFERROR(INDEX('Final Card Catalog'!$J$4:$J$503,MATCH($C256,'Final Card Catalog'!$A$4:$A$503,0)),"Missing ID")</x:f>
        <x:v>Uncommon</x:v>
      </x:c>
      <x:c r="S256" s="214" t="str">
        <x:f>IF(IFERROR(INDEX('Final Card Catalog'!$S$4:$S$503,MATCH($C256,'Final Card Catalog'!$A$4:$A$503,0)),"Missing ID")="Locked - complete","Locked - complete",IF(COUNTIF('Final Card Catalog'!$A$4:$A$503,C256)&lt;&gt;1,"ID mismatch",IF(COUNT(H256:K256)&lt;COUNT($B$4:$B$7),"Needs scoring",IF(M256=R256,"Aligned","Approved tier / legacy differs"))))</x:f>
        <x:v>Aligned</x:v>
      </x:c>
    </x:row>
    <x:row r="257" s="202" customFormat="1" ht="25.5" customHeight="1">
      <x:c r="A257" s="261" t="n">
        <x:f>IF(L257="","",COUNTIF($L$14:$L$513,"&gt;"&amp;L257)+COUNTIF($L$14:L257,L257))</x:f>
        <x:v>248</x:v>
      </x:c>
      <x:c r="B257" s="231" t="str">
        <x:f>IFERROR(LEFT(IFERROR(INDEX('Final Card Catalog'!$D$4:$D$503,MATCH($C257,'Final Card Catalog'!$A$4:$A$503,0)),"Missing ID"),FIND(" — ",IFERROR(INDEX('Final Card Catalog'!$D$4:$D$503,MATCH($C257,'Final Card Catalog'!$A$4:$A$503,0)),"Missing ID"))-1),"Missing set")</x:f>
        <x:v>Early Church History</x:v>
      </x:c>
      <x:c r="C257" s="231" t="inlineStr">
        <x:is>
          <x:t xml:space="preserve">ECH-014</x:t>
        </x:is>
      </x:c>
      <x:c r="D257" s="231" t="str">
        <x:f>IFERROR(INDEX('Final Card Catalog'!$B$4:$B$503,MATCH($C257,'Final Card Catalog'!$A$4:$A$503,0)),"Missing ID")</x:f>
        <x:v>Dura-Europos Christian Building</x:v>
      </x:c>
      <x:c r="E257" s="231" t="str">
        <x:f>IFERROR(INDEX('Final Card Catalog'!$E$4:$E$503,MATCH($C257,'Final Card Catalog'!$A$4:$A$503,0)),"Missing ID")</x:f>
        <x:v>Place / Archaeology</x:v>
      </x:c>
      <x:c r="F257" s="261" t="n">
        <x:f>IFERROR(INDEX('Final Card Catalog'!$G$4:$G$503,MATCH($C257,'Final Card Catalog'!$A$4:$A$503,0)),"Missing ID")</x:f>
        <x:v>5</x:v>
      </x:c>
      <x:c r="G257" s="231" t="inlineStr">
        <x:is>
          <x:t xml:space="preserve">Legendary</x:t>
        </x:is>
      </x:c>
      <x:c r="H257" s="260" t="n">
        <x:v>7.2</x:v>
      </x:c>
      <x:c r="I257" s="260" t="n">
        <x:v>8.6</x:v>
      </x:c>
      <x:c r="J257" s="260" t="n">
        <x:v>5.4</x:v>
      </x:c>
      <x:c r="K257" s="260" t="n">
        <x:v>6.8</x:v>
      </x:c>
      <x:c r="L257" s="239" t="n">
        <x:f>IF(COUNT(H257:K257)&lt;COUNT($B$4:$B$7),"",ROUND(($B$11/$B$9)*(H257*$B$4+I257*$B$5+J257*$B$6+K257*$B$7),1))</x:f>
        <x:v>72.2</x:v>
      </x:c>
      <x:c r="M257" s="231" t="str">
        <x:f>IF(L257="","",IF(L257&gt;=$E$4,$D$4,IF(L257&gt;=$E$5,$D$5,IF(L257&gt;=$E$6,$D$6,IF(L257&gt;=$E$7,$D$7,$D$8)))))</x:f>
        <x:v>Uncommon</x:v>
      </x:c>
      <x:c r="N257" s="231" t="str">
        <x:f>IF(M257="","Pending scoring",G257&amp;" → "&amp;M257)</x:f>
        <x:v>Legendary → Uncommon</x:v>
      </x:c>
      <x:c r="O257" s="231" t="inlineStr">
        <x:is>
          <x:t xml:space="preserve">Low</x:t>
        </x:is>
      </x:c>
      <x:c r="P257" s="231" t="inlineStr">
        <x:is>
          <x:t xml:space="preserve">Early Church historical scene</x:t>
        </x:is>
      </x:c>
      <x:c r="Q257" s="231" t="inlineStr">
        <x:is>
          <x:t xml:space="preserve">Balanced collectible profile across significance, visual potential, and impact. Scores: significance 7.2, artwork 8.6, narrative 5.4, uniqueness 6.8; weighted impact 72.2 → Uncommon.</x:t>
        </x:is>
      </x:c>
      <x:c r="R257" s="214" t="str">
        <x:f>IFERROR(INDEX('Final Card Catalog'!$J$4:$J$503,MATCH($C257,'Final Card Catalog'!$A$4:$A$503,0)),"Missing ID")</x:f>
        <x:v>Uncommon</x:v>
      </x:c>
      <x:c r="S257" s="214" t="str">
        <x:f>IF(IFERROR(INDEX('Final Card Catalog'!$S$4:$S$503,MATCH($C257,'Final Card Catalog'!$A$4:$A$503,0)),"Missing ID")="Locked - complete","Locked - complete",IF(COUNTIF('Final Card Catalog'!$A$4:$A$503,C257)&lt;&gt;1,"ID mismatch",IF(COUNT(H257:K257)&lt;COUNT($B$4:$B$7),"Needs scoring",IF(M257=R257,"Aligned","Approved tier / legacy differs"))))</x:f>
        <x:v>Aligned</x:v>
      </x:c>
    </x:row>
    <x:row r="258" s="202" customFormat="1" ht="25.5" customHeight="1">
      <x:c r="A258" s="261" t="n">
        <x:f>IF(L258="","",COUNTIF($L$14:$L$513,"&gt;"&amp;L258)+COUNTIF($L$14:L258,L258))</x:f>
        <x:v>249</x:v>
      </x:c>
      <x:c r="B258" s="231" t="str">
        <x:f>IFERROR(LEFT(IFERROR(INDEX('Final Card Catalog'!$D$4:$D$503,MATCH($C258,'Final Card Catalog'!$A$4:$A$503,0)),"Missing ID"),FIND(" — ",IFERROR(INDEX('Final Card Catalog'!$D$4:$D$503,MATCH($C258,'Final Card Catalog'!$A$4:$A$503,0)),"Missing ID"))-1),"Missing set")</x:f>
        <x:v>Early Church History</x:v>
      </x:c>
      <x:c r="C258" s="231" t="inlineStr">
        <x:is>
          <x:t xml:space="preserve">ECH-027</x:t>
        </x:is>
      </x:c>
      <x:c r="D258" s="231" t="str">
        <x:f>IFERROR(INDEX('Final Card Catalog'!$B$4:$B$503,MATCH($C258,'Final Card Catalog'!$A$4:$A$503,0)),"Missing ID")</x:f>
        <x:v>Eusebius's Ecclesiastical History</x:v>
      </x:c>
      <x:c r="E258" s="231" t="str">
        <x:f>IFERROR(INDEX('Final Card Catalog'!$E$4:$E$503,MATCH($C258,'Final Card Catalog'!$A$4:$A$503,0)),"Missing ID")</x:f>
        <x:v>Text</x:v>
      </x:c>
      <x:c r="F258" s="261" t="n">
        <x:f>IFERROR(INDEX('Final Card Catalog'!$G$4:$G$503,MATCH($C258,'Final Card Catalog'!$A$4:$A$503,0)),"Missing ID")</x:f>
        <x:v>5</x:v>
      </x:c>
      <x:c r="G258" s="231" t="inlineStr">
        <x:is>
          <x:t xml:space="preserve">Legendary</x:t>
        </x:is>
      </x:c>
      <x:c r="H258" s="260" t="n">
        <x:v>7.2</x:v>
      </x:c>
      <x:c r="I258" s="260" t="n">
        <x:v>8.6</x:v>
      </x:c>
      <x:c r="J258" s="260" t="n">
        <x:v>5.4</x:v>
      </x:c>
      <x:c r="K258" s="260" t="n">
        <x:v>6.8</x:v>
      </x:c>
      <x:c r="L258" s="239" t="n">
        <x:f>IF(COUNT(H258:K258)&lt;COUNT($B$4:$B$7),"",ROUND(($B$11/$B$9)*(H258*$B$4+I258*$B$5+J258*$B$6+K258*$B$7),1))</x:f>
        <x:v>72.2</x:v>
      </x:c>
      <x:c r="M258" s="231" t="str">
        <x:f>IF(L258="","",IF(L258&gt;=$E$4,$D$4,IF(L258&gt;=$E$5,$D$5,IF(L258&gt;=$E$6,$D$6,IF(L258&gt;=$E$7,$D$7,$D$8)))))</x:f>
        <x:v>Uncommon</x:v>
      </x:c>
      <x:c r="N258" s="231" t="str">
        <x:f>IF(M258="","Pending scoring",G258&amp;" → "&amp;M258)</x:f>
        <x:v>Legendary → Uncommon</x:v>
      </x:c>
      <x:c r="O258" s="231" t="inlineStr">
        <x:is>
          <x:t xml:space="preserve">Low</x:t>
        </x:is>
      </x:c>
      <x:c r="P258" s="231" t="inlineStr">
        <x:is>
          <x:t xml:space="preserve">Historical text / manuscript</x:t>
        </x:is>
      </x:c>
      <x:c r="Q258" s="231" t="inlineStr">
        <x:is>
          <x:t xml:space="preserve">Balanced collectible profile across significance, visual potential, and impact. Scores: significance 7.2, artwork 8.6, narrative 5.4, uniqueness 6.8; weighted impact 72.2 → Uncommon.</x:t>
        </x:is>
      </x:c>
      <x:c r="R258" s="214" t="str">
        <x:f>IFERROR(INDEX('Final Card Catalog'!$J$4:$J$503,MATCH($C258,'Final Card Catalog'!$A$4:$A$503,0)),"Missing ID")</x:f>
        <x:v>Uncommon</x:v>
      </x:c>
      <x:c r="S258" s="214" t="str">
        <x:f>IF(IFERROR(INDEX('Final Card Catalog'!$S$4:$S$503,MATCH($C258,'Final Card Catalog'!$A$4:$A$503,0)),"Missing ID")="Locked - complete","Locked - complete",IF(COUNTIF('Final Card Catalog'!$A$4:$A$503,C258)&lt;&gt;1,"ID mismatch",IF(COUNT(H258:K258)&lt;COUNT($B$4:$B$7),"Needs scoring",IF(M258=R258,"Aligned","Approved tier / legacy differs"))))</x:f>
        <x:v>Aligned</x:v>
      </x:c>
    </x:row>
    <x:row r="259" s="202" customFormat="1" ht="25.5" customHeight="1">
      <x:c r="A259" s="261" t="n">
        <x:f>IF(L259="","",COUNTIF($L$14:$L$513,"&gt;"&amp;L259)+COUNTIF($L$14:L259,L259))</x:f>
        <x:v>250</x:v>
      </x:c>
      <x:c r="B259" s="231" t="str">
        <x:f>IFERROR(LEFT(IFERROR(INDEX('Final Card Catalog'!$D$4:$D$503,MATCH($C259,'Final Card Catalog'!$A$4:$A$503,0)),"Missing ID"),FIND(" — ",IFERROR(INDEX('Final Card Catalog'!$D$4:$D$503,MATCH($C259,'Final Card Catalog'!$A$4:$A$503,0)),"Missing ID"))-1),"Missing set")</x:f>
        <x:v>Early Church History</x:v>
      </x:c>
      <x:c r="C259" s="231" t="inlineStr">
        <x:is>
          <x:t xml:space="preserve">ECH-013</x:t>
        </x:is>
      </x:c>
      <x:c r="D259" s="231" t="str">
        <x:f>IFERROR(INDEX('Final Card Catalog'!$B$4:$B$503,MATCH($C259,'Final Card Catalog'!$A$4:$A$503,0)),"Missing ID")</x:f>
        <x:v>Origen's Hexapla</x:v>
      </x:c>
      <x:c r="E259" s="231" t="str">
        <x:f>IFERROR(INDEX('Final Card Catalog'!$E$4:$E$503,MATCH($C259,'Final Card Catalog'!$A$4:$A$503,0)),"Missing ID")</x:f>
        <x:v>Text / Scholarly Project</x:v>
      </x:c>
      <x:c r="F259" s="261" t="n">
        <x:f>IFERROR(INDEX('Final Card Catalog'!$G$4:$G$503,MATCH($C259,'Final Card Catalog'!$A$4:$A$503,0)),"Missing ID")</x:f>
        <x:v>5</x:v>
      </x:c>
      <x:c r="G259" s="231" t="inlineStr">
        <x:is>
          <x:t xml:space="preserve">Extraordinary</x:t>
        </x:is>
      </x:c>
      <x:c r="H259" s="260" t="n">
        <x:v>7.2</x:v>
      </x:c>
      <x:c r="I259" s="260" t="n">
        <x:v>8.6</x:v>
      </x:c>
      <x:c r="J259" s="260" t="n">
        <x:v>5.4</x:v>
      </x:c>
      <x:c r="K259" s="260" t="n">
        <x:v>6.8</x:v>
      </x:c>
      <x:c r="L259" s="239" t="n">
        <x:f>IF(COUNT(H259:K259)&lt;COUNT($B$4:$B$7),"",ROUND(($B$11/$B$9)*(H259*$B$4+I259*$B$5+J259*$B$6+K259*$B$7),1))</x:f>
        <x:v>72.2</x:v>
      </x:c>
      <x:c r="M259" s="231" t="str">
        <x:f>IF(L259="","",IF(L259&gt;=$E$4,$D$4,IF(L259&gt;=$E$5,$D$5,IF(L259&gt;=$E$6,$D$6,IF(L259&gt;=$E$7,$D$7,$D$8)))))</x:f>
        <x:v>Uncommon</x:v>
      </x:c>
      <x:c r="N259" s="231" t="str">
        <x:f>IF(M259="","Pending scoring",G259&amp;" → "&amp;M259)</x:f>
        <x:v>Extraordinary → Uncommon</x:v>
      </x:c>
      <x:c r="O259" s="231" t="inlineStr">
        <x:is>
          <x:t xml:space="preserve">Low</x:t>
        </x:is>
      </x:c>
      <x:c r="P259" s="231" t="inlineStr">
        <x:is>
          <x:t xml:space="preserve">Historical text / manuscript</x:t>
        </x:is>
      </x:c>
      <x:c r="Q259" s="231" t="inlineStr">
        <x:is>
          <x:t xml:space="preserve">Balanced collectible profile across significance, visual potential, and impact. Scores: significance 7.2, artwork 8.6, narrative 5.4, uniqueness 6.8; weighted impact 72.2 → Uncommon.</x:t>
        </x:is>
      </x:c>
      <x:c r="R259" s="214" t="str">
        <x:f>IFERROR(INDEX('Final Card Catalog'!$J$4:$J$503,MATCH($C259,'Final Card Catalog'!$A$4:$A$503,0)),"Missing ID")</x:f>
        <x:v>Uncommon</x:v>
      </x:c>
      <x:c r="S259" s="214" t="str">
        <x:f>IF(IFERROR(INDEX('Final Card Catalog'!$S$4:$S$503,MATCH($C259,'Final Card Catalog'!$A$4:$A$503,0)),"Missing ID")="Locked - complete","Locked - complete",IF(COUNTIF('Final Card Catalog'!$A$4:$A$503,C259)&lt;&gt;1,"ID mismatch",IF(COUNT(H259:K259)&lt;COUNT($B$4:$B$7),"Needs scoring",IF(M259=R259,"Aligned","Approved tier / legacy differs"))))</x:f>
        <x:v>Aligned</x:v>
      </x:c>
    </x:row>
    <x:row r="260" s="202" customFormat="1" ht="25.5" customHeight="1">
      <x:c r="A260" s="261" t="n">
        <x:f>IF(L260="","",COUNTIF($L$14:$L$513,"&gt;"&amp;L260)+COUNTIF($L$14:L260,L260))</x:f>
        <x:v>251</x:v>
      </x:c>
      <x:c r="B260" s="231" t="str">
        <x:f>IFERROR(LEFT(IFERROR(INDEX('Final Card Catalog'!$D$4:$D$503,MATCH($C260,'Final Card Catalog'!$A$4:$A$503,0)),"Missing ID"),FIND(" — ",IFERROR(INDEX('Final Card Catalog'!$D$4:$D$503,MATCH($C260,'Final Card Catalog'!$A$4:$A$503,0)),"Missing ID"))-1),"Missing set")</x:f>
        <x:v>Traditions &amp; Practices</x:v>
      </x:c>
      <x:c r="C260" s="231" t="inlineStr">
        <x:is>
          <x:t xml:space="preserve">TP-008</x:t>
        </x:is>
      </x:c>
      <x:c r="D260" s="231" t="str">
        <x:f>IFERROR(INDEX('Final Card Catalog'!$B$4:$B$503,MATCH($C260,'Final Card Catalog'!$A$4:$A$503,0)),"Missing ID")</x:f>
        <x:v>Eucharistic Adoration</x:v>
      </x:c>
      <x:c r="E260" s="231" t="str">
        <x:f>IFERROR(INDEX('Final Card Catalog'!$E$4:$E$503,MATCH($C260,'Final Card Catalog'!$A$4:$A$503,0)),"Missing ID")</x:f>
        <x:v>Eucharistic Devotion</x:v>
      </x:c>
      <x:c r="F260" s="261" t="n">
        <x:f>IFERROR(INDEX('Final Card Catalog'!$G$4:$G$503,MATCH($C260,'Final Card Catalog'!$A$4:$A$503,0)),"Missing ID")</x:f>
        <x:v>4</x:v>
      </x:c>
      <x:c r="G260" s="231" t="inlineStr">
        <x:is>
          <x:t xml:space="preserve">Rare</x:t>
        </x:is>
      </x:c>
      <x:c r="H260" s="260" t="n">
        <x:v>8</x:v>
      </x:c>
      <x:c r="I260" s="260" t="n">
        <x:v>7.8</x:v>
      </x:c>
      <x:c r="J260" s="260" t="n">
        <x:v>5.4</x:v>
      </x:c>
      <x:c r="K260" s="260" t="n">
        <x:v>5.8</x:v>
      </x:c>
      <x:c r="L260" s="239" t="n">
        <x:f>IF(COUNT(H260:K260)&lt;COUNT($B$4:$B$7),"",ROUND(($B$11/$B$9)*(H260*$B$4+I260*$B$5+J260*$B$6+K260*$B$7),1))</x:f>
        <x:v>72</x:v>
      </x:c>
      <x:c r="M260" s="231" t="str">
        <x:f>IF(L260="","",IF(L260&gt;=$E$4,$D$4,IF(L260&gt;=$E$5,$D$5,IF(L260&gt;=$E$6,$D$6,IF(L260&gt;=$E$7,$D$7,$D$8)))))</x:f>
        <x:v>Uncommon</x:v>
      </x:c>
      <x:c r="N260" s="231" t="str">
        <x:f>IF(M260="","Pending scoring",G260&amp;" → "&amp;M260)</x:f>
        <x:v>Rare → Uncommon</x:v>
      </x:c>
      <x:c r="O260" s="231" t="inlineStr">
        <x:is>
          <x:t xml:space="preserve">High</x:t>
        </x:is>
      </x:c>
      <x:c r="P260" s="231" t="inlineStr">
        <x:is>
          <x:t xml:space="preserve">Eucharistic practice</x:t>
        </x:is>
      </x:c>
      <x:c r="Q260" s="231" t="inlineStr">
        <x:is>
          <x:t xml:space="preserve">Balanced collectible profile across significance, visual potential, and impact. Scores: significance 8.0, artwork 7.8, narrative 5.4, uniqueness 5.8; weighted impact 72.0 → Uncommon.</x:t>
        </x:is>
      </x:c>
      <x:c r="R260" s="214" t="str">
        <x:f>IFERROR(INDEX('Final Card Catalog'!$J$4:$J$503,MATCH($C260,'Final Card Catalog'!$A$4:$A$503,0)),"Missing ID")</x:f>
        <x:v>Rare</x:v>
      </x:c>
      <x:c r="S260" s="214" t="str">
        <x:f>IF(IFERROR(INDEX('Final Card Catalog'!$S$4:$S$503,MATCH($C260,'Final Card Catalog'!$A$4:$A$503,0)),"Missing ID")="Locked - complete","Locked - complete",IF(COUNTIF('Final Card Catalog'!$A$4:$A$503,C260)&lt;&gt;1,"ID mismatch",IF(COUNT(H260:K260)&lt;COUNT($B$4:$B$7),"Needs scoring",IF(M260=R260,"Aligned","Approved tier / legacy differs"))))</x:f>
        <x:v>Approved tier / legacy differs</x:v>
      </x:c>
    </x:row>
    <x:row r="261" s="202" customFormat="1" ht="25.5" customHeight="1">
      <x:c r="A261" s="261" t="n">
        <x:f>IF(L261="","",COUNTIF($L$14:$L$513,"&gt;"&amp;L261)+COUNTIF($L$14:L261,L261))</x:f>
        <x:v>252</x:v>
      </x:c>
      <x:c r="B261" s="231" t="str">
        <x:f>IFERROR(LEFT(IFERROR(INDEX('Final Card Catalog'!$D$4:$D$503,MATCH($C261,'Final Card Catalog'!$A$4:$A$503,0)),"Missing ID"),FIND(" — ",IFERROR(INDEX('Final Card Catalog'!$D$4:$D$503,MATCH($C261,'Final Card Catalog'!$A$4:$A$503,0)),"Missing ID"))-1),"Missing set")</x:f>
        <x:v>Theologians</x:v>
      </x:c>
      <x:c r="C261" s="231" t="inlineStr">
        <x:is>
          <x:t xml:space="preserve">TH-019</x:t>
        </x:is>
      </x:c>
      <x:c r="D261" s="231" t="str">
        <x:f>IFERROR(INDEX('Final Card Catalog'!$B$4:$B$503,MATCH($C261,'Final Card Catalog'!$A$4:$A$503,0)),"Missing ID")</x:f>
        <x:v>John Wesley</x:v>
      </x:c>
      <x:c r="E261" s="231" t="str">
        <x:f>IFERROR(INDEX('Final Card Catalog'!$E$4:$E$503,MATCH($C261,'Final Card Catalog'!$A$4:$A$503,0)),"Missing ID")</x:f>
        <x:v>Revival / Practical Theologian</x:v>
      </x:c>
      <x:c r="F261" s="261" t="n">
        <x:f>IFERROR(INDEX('Final Card Catalog'!$G$4:$G$503,MATCH($C261,'Final Card Catalog'!$A$4:$A$503,0)),"Missing ID")</x:f>
        <x:v>4</x:v>
      </x:c>
      <x:c r="G261" s="231" t="inlineStr">
        <x:is>
          <x:t xml:space="preserve">Rare</x:t>
        </x:is>
      </x:c>
      <x:c r="H261" s="260" t="n">
        <x:v>8.199999999999999</x:v>
      </x:c>
      <x:c r="I261" s="260" t="n">
        <x:v>8.1</x:v>
      </x:c>
      <x:c r="J261" s="260" t="n">
        <x:v>4.8</x:v>
      </x:c>
      <x:c r="K261" s="260" t="n">
        <x:v>5.1</x:v>
      </x:c>
      <x:c r="L261" s="239" t="n">
        <x:f>IF(COUNT(H261:K261)&lt;COUNT($B$4:$B$7),"",ROUND(($B$11/$B$9)*(H261*$B$4+I261*$B$5+J261*$B$6+K261*$B$7),1))</x:f>
        <x:v>71.8</x:v>
      </x:c>
      <x:c r="M261" s="231" t="str">
        <x:f>IF(L261="","",IF(L261&gt;=$E$4,$D$4,IF(L261&gt;=$E$5,$D$5,IF(L261&gt;=$E$6,$D$6,IF(L261&gt;=$E$7,$D$7,$D$8)))))</x:f>
        <x:v>Uncommon</x:v>
      </x:c>
      <x:c r="N261" s="231" t="str">
        <x:f>IF(M261="","Pending scoring",G261&amp;" → "&amp;M261)</x:f>
        <x:v>Rare → Uncommon</x:v>
      </x:c>
      <x:c r="O261" s="231" t="inlineStr">
        <x:is>
          <x:t xml:space="preserve">Medium</x:t>
        </x:is>
      </x:c>
      <x:c r="P261" s="231" t="inlineStr">
        <x:is>
          <x:t xml:space="preserve">Theologian portrait / group</x:t>
        </x:is>
      </x:c>
      <x:c r="Q261" s="231" t="inlineStr">
        <x:is>
          <x:t xml:space="preserve">Balanced collectible profile across significance, visual potential, and impact. Scores: significance 8.2, artwork 8.1, narrative 4.8, uniqueness 5.1; weighted impact 71.8 → Uncommon.</x:t>
        </x:is>
      </x:c>
      <x:c r="R261" s="214" t="str">
        <x:f>IFERROR(INDEX('Final Card Catalog'!$J$4:$J$503,MATCH($C261,'Final Card Catalog'!$A$4:$A$503,0)),"Missing ID")</x:f>
        <x:v>Uncommon</x:v>
      </x:c>
      <x:c r="S261" s="214" t="str">
        <x:f>IF(IFERROR(INDEX('Final Card Catalog'!$S$4:$S$503,MATCH($C261,'Final Card Catalog'!$A$4:$A$503,0)),"Missing ID")="Locked - complete","Locked - complete",IF(COUNTIF('Final Card Catalog'!$A$4:$A$503,C261)&lt;&gt;1,"ID mismatch",IF(COUNT(H261:K261)&lt;COUNT($B$4:$B$7),"Needs scoring",IF(M261=R261,"Aligned","Approved tier / legacy differs"))))</x:f>
        <x:v>Aligned</x:v>
      </x:c>
    </x:row>
    <x:row r="262" s="202" customFormat="1" ht="25.5" customHeight="1">
      <x:c r="A262" s="261" t="n">
        <x:f>IF(L262="","",COUNTIF($L$14:$L$513,"&gt;"&amp;L262)+COUNTIF($L$14:L262,L262))</x:f>
        <x:v>253</x:v>
      </x:c>
      <x:c r="B262" s="231" t="str">
        <x:f>IFERROR(LEFT(IFERROR(INDEX('Final Card Catalog'!$D$4:$D$503,MATCH($C262,'Final Card Catalog'!$A$4:$A$503,0)),"Missing ID"),FIND(" — ",IFERROR(INDEX('Final Card Catalog'!$D$4:$D$503,MATCH($C262,'Final Card Catalog'!$A$4:$A$503,0)),"Missing ID"))-1),"Missing set")</x:f>
        <x:v>Biblical People</x:v>
      </x:c>
      <x:c r="C262" s="231" t="inlineStr">
        <x:is>
          <x:t xml:space="preserve">BP-081</x:t>
        </x:is>
      </x:c>
      <x:c r="D262" s="231" t="str">
        <x:f>IFERROR(INDEX('Final Card Catalog'!$B$4:$B$503,MATCH($C262,'Final Card Catalog'!$A$4:$A$503,0)),"Missing ID")</x:f>
        <x:v>Shadrach, Meshach &amp; Abednego</x:v>
      </x:c>
      <x:c r="E262" s="231" t="str">
        <x:f>IFERROR(INDEX('Final Card Catalog'!$E$4:$E$503,MATCH($C262,'Final Card Catalog'!$A$4:$A$503,0)),"Missing ID")</x:f>
        <x:v>People Group</x:v>
      </x:c>
      <x:c r="F262" s="261" t="n">
        <x:f>IFERROR(INDEX('Final Card Catalog'!$G$4:$G$503,MATCH($C262,'Final Card Catalog'!$A$4:$A$503,0)),"Missing ID")</x:f>
        <x:v>3</x:v>
      </x:c>
      <x:c r="G262" s="231" t="inlineStr">
        <x:is>
          <x:t xml:space="preserve">Uncommon</x:t>
        </x:is>
      </x:c>
      <x:c r="H262" s="260" t="n">
        <x:v>8</x:v>
      </x:c>
      <x:c r="I262" s="260" t="n">
        <x:v>7</x:v>
      </x:c>
      <x:c r="J262" s="260" t="n">
        <x:v>6.5</x:v>
      </x:c>
      <x:c r="K262" s="260" t="n">
        <x:v>5.7</x:v>
      </x:c>
      <x:c r="L262" s="239" t="n">
        <x:f>IF(COUNT(H262:K262)&lt;COUNT($B$4:$B$7),"",ROUND(($B$11/$B$9)*(H262*$B$4+I262*$B$5+J262*$B$6+K262*$B$7),1))</x:f>
        <x:v>71.7</x:v>
      </x:c>
      <x:c r="M262" s="231" t="str">
        <x:f>IF(L262="","",IF(L262&gt;=$E$4,$D$4,IF(L262&gt;=$E$5,$D$5,IF(L262&gt;=$E$6,$D$6,IF(L262&gt;=$E$7,$D$7,$D$8)))))</x:f>
        <x:v>Uncommon</x:v>
      </x:c>
      <x:c r="N262" s="231" t="str">
        <x:f>IF(M262="","Pending scoring",G262&amp;" → "&amp;M262)</x:f>
        <x:v>Uncommon → Uncommon</x:v>
      </x:c>
      <x:c r="O262" s="231" t="inlineStr">
        <x:is>
          <x:t xml:space="preserve">Medium</x:t>
        </x:is>
      </x:c>
      <x:c r="P262" s="231" t="inlineStr">
        <x:is>
          <x:t xml:space="preserve">Biblical character / group</x:t>
        </x:is>
      </x:c>
      <x:c r="Q262" s="231" t="inlineStr">
        <x:is>
          <x:t xml:space="preserve">Balanced collectible profile across significance, visual potential, and impact. Scores: significance 8.0, artwork 7.0, narrative 6.5, uniqueness 5.7; weighted impact 71.7 → Uncommon.</x:t>
        </x:is>
      </x:c>
      <x:c r="R262" s="214" t="str">
        <x:f>IFERROR(INDEX('Final Card Catalog'!$J$4:$J$503,MATCH($C262,'Final Card Catalog'!$A$4:$A$503,0)),"Missing ID")</x:f>
        <x:v>Uncommon</x:v>
      </x:c>
      <x:c r="S262" s="214" t="str">
        <x:f>IF(IFERROR(INDEX('Final Card Catalog'!$S$4:$S$503,MATCH($C262,'Final Card Catalog'!$A$4:$A$503,0)),"Missing ID")="Locked - complete","Locked - complete",IF(COUNTIF('Final Card Catalog'!$A$4:$A$503,C262)&lt;&gt;1,"ID mismatch",IF(COUNT(H262:K262)&lt;COUNT($B$4:$B$7),"Needs scoring",IF(M262=R262,"Aligned","Approved tier / legacy differs"))))</x:f>
        <x:v>Aligned</x:v>
      </x:c>
    </x:row>
    <x:row r="263" s="202" customFormat="1" ht="25.5" customHeight="1">
      <x:c r="A263" s="261" t="n">
        <x:f>IF(L263="","",COUNTIF($L$14:$L$513,"&gt;"&amp;L263)+COUNTIF($L$14:L263,L263))</x:f>
        <x:v>254</x:v>
      </x:c>
      <x:c r="B263" s="231" t="str">
        <x:f>IFERROR(LEFT(IFERROR(INDEX('Final Card Catalog'!$D$4:$D$503,MATCH($C263,'Final Card Catalog'!$A$4:$A$503,0)),"Missing ID"),FIND(" — ",IFERROR(INDEX('Final Card Catalog'!$D$4:$D$503,MATCH($C263,'Final Card Catalog'!$A$4:$A$503,0)),"Missing ID"))-1),"Missing set")</x:f>
        <x:v>Biblical Items</x:v>
      </x:c>
      <x:c r="C263" s="231" t="inlineStr">
        <x:is>
          <x:t xml:space="preserve">BI-043</x:t>
        </x:is>
      </x:c>
      <x:c r="D263" s="231" t="str">
        <x:f>IFERROR(INDEX('Final Card Catalog'!$B$4:$B$503,MATCH($C263,'Final Card Catalog'!$A$4:$A$503,0)),"Missing ID")</x:f>
        <x:v>Nebuchadnezzar's Golden Image</x:v>
      </x:c>
      <x:c r="E263" s="231" t="str">
        <x:f>IFERROR(INDEX('Final Card Catalog'!$E$4:$E$503,MATCH($C263,'Final Card Catalog'!$A$4:$A$503,0)),"Missing ID")</x:f>
        <x:v>Cult / Royal Object</x:v>
      </x:c>
      <x:c r="F263" s="261" t="n">
        <x:f>IFERROR(INDEX('Final Card Catalog'!$G$4:$G$503,MATCH($C263,'Final Card Catalog'!$A$4:$A$503,0)),"Missing ID")</x:f>
        <x:v>5</x:v>
      </x:c>
      <x:c r="G263" s="231" t="inlineStr">
        <x:is>
          <x:t xml:space="preserve">Extraordinary</x:t>
        </x:is>
      </x:c>
      <x:c r="H263" s="260" t="n">
        <x:v>6.8</x:v>
      </x:c>
      <x:c r="I263" s="260" t="n">
        <x:v>9</x:v>
      </x:c>
      <x:c r="J263" s="260" t="n">
        <x:v>4.8</x:v>
      </x:c>
      <x:c r="K263" s="260" t="n">
        <x:v>7.7</x:v>
      </x:c>
      <x:c r="L263" s="239" t="n">
        <x:f>IF(COUNT(H263:K263)&lt;COUNT($B$4:$B$7),"",ROUND(($B$11/$B$9)*(H263*$B$4+I263*$B$5+J263*$B$6+K263*$B$7),1))</x:f>
        <x:v>71.5</x:v>
      </x:c>
      <x:c r="M263" s="231" t="str">
        <x:f>IF(L263="","",IF(L263&gt;=$E$4,$D$4,IF(L263&gt;=$E$5,$D$5,IF(L263&gt;=$E$6,$D$6,IF(L263&gt;=$E$7,$D$7,$D$8)))))</x:f>
        <x:v>Uncommon</x:v>
      </x:c>
      <x:c r="N263" s="231" t="str">
        <x:f>IF(M263="","Pending scoring",G263&amp;" → "&amp;M263)</x:f>
        <x:v>Extraordinary → Uncommon</x:v>
      </x:c>
      <x:c r="O263" s="231" t="inlineStr">
        <x:is>
          <x:t xml:space="preserve">Low</x:t>
        </x:is>
      </x:c>
      <x:c r="P263" s="231" t="inlineStr">
        <x:is>
          <x:t xml:space="preserve">Biblical object / still life</x:t>
        </x:is>
      </x:c>
      <x:c r="Q263" s="231" t="inlineStr">
        <x:is>
          <x:t xml:space="preserve">Artwork-led: the visual concept is substantially stronger than the subject's global recognition. Scores: significance 6.8, artwork 9.0, narrative 4.8, uniqueness 7.7; weighted impact 71.5 → Uncommon.</x:t>
        </x:is>
      </x:c>
      <x:c r="R263" s="214" t="str">
        <x:f>IFERROR(INDEX('Final Card Catalog'!$J$4:$J$503,MATCH($C263,'Final Card Catalog'!$A$4:$A$503,0)),"Missing ID")</x:f>
        <x:v>Uncommon</x:v>
      </x:c>
      <x:c r="S263" s="214" t="str">
        <x:f>IF(IFERROR(INDEX('Final Card Catalog'!$S$4:$S$503,MATCH($C263,'Final Card Catalog'!$A$4:$A$503,0)),"Missing ID")="Locked - complete","Locked - complete",IF(COUNTIF('Final Card Catalog'!$A$4:$A$503,C263)&lt;&gt;1,"ID mismatch",IF(COUNT(H263:K263)&lt;COUNT($B$4:$B$7),"Needs scoring",IF(M263=R263,"Aligned","Approved tier / legacy differs"))))</x:f>
        <x:v>Aligned</x:v>
      </x:c>
    </x:row>
    <x:row r="264" s="202" customFormat="1" ht="25.5" customHeight="1">
      <x:c r="A264" s="261" t="n">
        <x:f>IF(L264="","",COUNTIF($L$14:$L$513,"&gt;"&amp;L264)+COUNTIF($L$14:L264,L264))</x:f>
        <x:v>255</x:v>
      </x:c>
      <x:c r="B264" s="231" t="str">
        <x:f>IFERROR(LEFT(IFERROR(INDEX('Final Card Catalog'!$D$4:$D$503,MATCH($C264,'Final Card Catalog'!$A$4:$A$503,0)),"Missing ID"),FIND(" — ",IFERROR(INDEX('Final Card Catalog'!$D$4:$D$503,MATCH($C264,'Final Card Catalog'!$A$4:$A$503,0)),"Missing ID"))-1),"Missing set")</x:f>
        <x:v>Biblical Items</x:v>
      </x:c>
      <x:c r="C264" s="231" t="inlineStr">
        <x:is>
          <x:t xml:space="preserve">BI-058</x:t>
        </x:is>
      </x:c>
      <x:c r="D264" s="231" t="str">
        <x:f>IFERROR(INDEX('Final Card Catalog'!$B$4:$B$503,MATCH($C264,'Final Card Catalog'!$A$4:$A$503,0)),"Missing ID")</x:f>
        <x:v>Thirty Pieces of Silver</x:v>
      </x:c>
      <x:c r="E264" s="231" t="str">
        <x:f>IFERROR(INDEX('Final Card Catalog'!$E$4:$E$503,MATCH($C264,'Final Card Catalog'!$A$4:$A$503,0)),"Missing ID")</x:f>
        <x:v>Currency</x:v>
      </x:c>
      <x:c r="F264" s="261" t="n">
        <x:f>IFERROR(INDEX('Final Card Catalog'!$G$4:$G$503,MATCH($C264,'Final Card Catalog'!$A$4:$A$503,0)),"Missing ID")</x:f>
        <x:v>5</x:v>
      </x:c>
      <x:c r="G264" s="231" t="inlineStr">
        <x:is>
          <x:t xml:space="preserve">Extraordinary</x:t>
        </x:is>
      </x:c>
      <x:c r="H264" s="260" t="n">
        <x:v>6.8</x:v>
      </x:c>
      <x:c r="I264" s="260" t="n">
        <x:v>9</x:v>
      </x:c>
      <x:c r="J264" s="260" t="n">
        <x:v>4.8</x:v>
      </x:c>
      <x:c r="K264" s="260" t="n">
        <x:v>7.7</x:v>
      </x:c>
      <x:c r="L264" s="239" t="n">
        <x:f>IF(COUNT(H264:K264)&lt;COUNT($B$4:$B$7),"",ROUND(($B$11/$B$9)*(H264*$B$4+I264*$B$5+J264*$B$6+K264*$B$7),1))</x:f>
        <x:v>71.5</x:v>
      </x:c>
      <x:c r="M264" s="231" t="str">
        <x:f>IF(L264="","",IF(L264&gt;=$E$4,$D$4,IF(L264&gt;=$E$5,$D$5,IF(L264&gt;=$E$6,$D$6,IF(L264&gt;=$E$7,$D$7,$D$8)))))</x:f>
        <x:v>Uncommon</x:v>
      </x:c>
      <x:c r="N264" s="231" t="str">
        <x:f>IF(M264="","Pending scoring",G264&amp;" → "&amp;M264)</x:f>
        <x:v>Extraordinary → Uncommon</x:v>
      </x:c>
      <x:c r="O264" s="231" t="inlineStr">
        <x:is>
          <x:t xml:space="preserve">Low</x:t>
        </x:is>
      </x:c>
      <x:c r="P264" s="231" t="inlineStr">
        <x:is>
          <x:t xml:space="preserve">Biblical object / still life</x:t>
        </x:is>
      </x:c>
      <x:c r="Q264" s="231" t="inlineStr">
        <x:is>
          <x:t xml:space="preserve">Artwork-led: the visual concept is substantially stronger than the subject's global recognition. Scores: significance 6.8, artwork 9.0, narrative 4.8, uniqueness 7.7; weighted impact 71.5 → Uncommon.</x:t>
        </x:is>
      </x:c>
      <x:c r="R264" s="214" t="str">
        <x:f>IFERROR(INDEX('Final Card Catalog'!$J$4:$J$503,MATCH($C264,'Final Card Catalog'!$A$4:$A$503,0)),"Missing ID")</x:f>
        <x:v>Uncommon</x:v>
      </x:c>
      <x:c r="S264" s="214" t="str">
        <x:f>IF(IFERROR(INDEX('Final Card Catalog'!$S$4:$S$503,MATCH($C264,'Final Card Catalog'!$A$4:$A$503,0)),"Missing ID")="Locked - complete","Locked - complete",IF(COUNTIF('Final Card Catalog'!$A$4:$A$503,C264)&lt;&gt;1,"ID mismatch",IF(COUNT(H264:K264)&lt;COUNT($B$4:$B$7),"Needs scoring",IF(M264=R264,"Aligned","Approved tier / legacy differs"))))</x:f>
        <x:v>Aligned</x:v>
      </x:c>
    </x:row>
    <x:row r="265" s="202" customFormat="1" ht="25.5" customHeight="1">
      <x:c r="A265" s="261" t="n">
        <x:f>IF(L265="","",COUNTIF($L$14:$L$513,"&gt;"&amp;L265)+COUNTIF($L$14:L265,L265))</x:f>
        <x:v>256</x:v>
      </x:c>
      <x:c r="B265" s="231" t="str">
        <x:f>IFERROR(LEFT(IFERROR(INDEX('Final Card Catalog'!$D$4:$D$503,MATCH($C265,'Final Card Catalog'!$A$4:$A$503,0)),"Missing ID"),FIND(" — ",IFERROR(INDEX('Final Card Catalog'!$D$4:$D$503,MATCH($C265,'Final Card Catalog'!$A$4:$A$503,0)),"Missing ID"))-1),"Missing set")</x:f>
        <x:v>Theologians</x:v>
      </x:c>
      <x:c r="C265" s="231" t="inlineStr">
        <x:is>
          <x:t xml:space="preserve">TH-008</x:t>
        </x:is>
      </x:c>
      <x:c r="D265" s="231" t="str">
        <x:f>IFERROR(INDEX('Final Card Catalog'!$B$4:$B$503,MATCH($C265,'Final Card Catalog'!$A$4:$A$503,0)),"Missing ID")</x:f>
        <x:v>John Chrysostom</x:v>
      </x:c>
      <x:c r="E265" s="231" t="str">
        <x:f>IFERROR(INDEX('Final Card Catalog'!$E$4:$E$503,MATCH($C265,'Final Card Catalog'!$A$4:$A$503,0)),"Missing ID")</x:f>
        <x:v>Church Father / Preacher-Theologian</x:v>
      </x:c>
      <x:c r="F265" s="261" t="n">
        <x:f>IFERROR(INDEX('Final Card Catalog'!$G$4:$G$503,MATCH($C265,'Final Card Catalog'!$A$4:$A$503,0)),"Missing ID")</x:f>
        <x:v>4</x:v>
      </x:c>
      <x:c r="G265" s="231" t="inlineStr">
        <x:is>
          <x:t xml:space="preserve">Rare</x:t>
        </x:is>
      </x:c>
      <x:c r="H265" s="260" t="n">
        <x:v>8.1</x:v>
      </x:c>
      <x:c r="I265" s="260" t="n">
        <x:v>8.1</x:v>
      </x:c>
      <x:c r="J265" s="260" t="n">
        <x:v>4.8</x:v>
      </x:c>
      <x:c r="K265" s="260" t="n">
        <x:v>5.1</x:v>
      </x:c>
      <x:c r="L265" s="239" t="n">
        <x:f>IF(COUNT(H265:K265)&lt;COUNT($B$4:$B$7),"",ROUND(($B$11/$B$9)*(H265*$B$4+I265*$B$5+J265*$B$6+K265*$B$7),1))</x:f>
        <x:v>71.4</x:v>
      </x:c>
      <x:c r="M265" s="231" t="str">
        <x:f>IF(L265="","",IF(L265&gt;=$E$4,$D$4,IF(L265&gt;=$E$5,$D$5,IF(L265&gt;=$E$6,$D$6,IF(L265&gt;=$E$7,$D$7,$D$8)))))</x:f>
        <x:v>Uncommon</x:v>
      </x:c>
      <x:c r="N265" s="231" t="str">
        <x:f>IF(M265="","Pending scoring",G265&amp;" → "&amp;M265)</x:f>
        <x:v>Rare → Uncommon</x:v>
      </x:c>
      <x:c r="O265" s="231" t="inlineStr">
        <x:is>
          <x:t xml:space="preserve">Medium</x:t>
        </x:is>
      </x:c>
      <x:c r="P265" s="231" t="inlineStr">
        <x:is>
          <x:t xml:space="preserve">Theologian portrait / group</x:t>
        </x:is>
      </x:c>
      <x:c r="Q265" s="231" t="inlineStr">
        <x:is>
          <x:t xml:space="preserve">Balanced collectible profile across significance, visual potential, and impact. Scores: significance 8.1, artwork 8.1, narrative 4.8, uniqueness 5.1; weighted impact 71.4 → Uncommon.</x:t>
        </x:is>
      </x:c>
      <x:c r="R265" s="214" t="str">
        <x:f>IFERROR(INDEX('Final Card Catalog'!$J$4:$J$503,MATCH($C265,'Final Card Catalog'!$A$4:$A$503,0)),"Missing ID")</x:f>
        <x:v>Uncommon</x:v>
      </x:c>
      <x:c r="S265" s="214" t="str">
        <x:f>IF(IFERROR(INDEX('Final Card Catalog'!$S$4:$S$503,MATCH($C265,'Final Card Catalog'!$A$4:$A$503,0)),"Missing ID")="Locked - complete","Locked - complete",IF(COUNTIF('Final Card Catalog'!$A$4:$A$503,C265)&lt;&gt;1,"ID mismatch",IF(COUNT(H265:K265)&lt;COUNT($B$4:$B$7),"Needs scoring",IF(M265=R265,"Aligned","Approved tier / legacy differs"))))</x:f>
        <x:v>Aligned</x:v>
      </x:c>
    </x:row>
    <x:row r="266" s="202" customFormat="1" ht="25.5" customHeight="1">
      <x:c r="A266" s="261" t="n">
        <x:f>IF(L266="","",COUNTIF($L$14:$L$513,"&gt;"&amp;L266)+COUNTIF($L$14:L266,L266))</x:f>
        <x:v>257</x:v>
      </x:c>
      <x:c r="B266" s="231" t="str">
        <x:f>IFERROR(LEFT(IFERROR(INDEX('Final Card Catalog'!$D$4:$D$503,MATCH($C266,'Final Card Catalog'!$A$4:$A$503,0)),"Missing ID"),FIND(" — ",IFERROR(INDEX('Final Card Catalog'!$D$4:$D$503,MATCH($C266,'Final Card Catalog'!$A$4:$A$503,0)),"Missing ID"))-1),"Missing set")</x:f>
        <x:v>Biblical People</x:v>
      </x:c>
      <x:c r="C266" s="231" t="inlineStr">
        <x:is>
          <x:t xml:space="preserve">BP-021</x:t>
        </x:is>
      </x:c>
      <x:c r="D266" s="231" t="str">
        <x:f>IFERROR(INDEX('Final Card Catalog'!$B$4:$B$503,MATCH($C266,'Final Card Catalog'!$A$4:$A$503,0)),"Missing ID")</x:f>
        <x:v>Aaron</x:v>
      </x:c>
      <x:c r="E266" s="231" t="str">
        <x:f>IFERROR(INDEX('Final Card Catalog'!$E$4:$E$503,MATCH($C266,'Final Card Catalog'!$A$4:$A$503,0)),"Missing ID")</x:f>
        <x:v>Person</x:v>
      </x:c>
      <x:c r="F266" s="261" t="n">
        <x:f>IFERROR(INDEX('Final Card Catalog'!$G$4:$G$503,MATCH($C266,'Final Card Catalog'!$A$4:$A$503,0)),"Missing ID")</x:f>
        <x:v>5</x:v>
      </x:c>
      <x:c r="G266" s="231" t="inlineStr">
        <x:is>
          <x:t xml:space="preserve">Extraordinary</x:t>
        </x:is>
      </x:c>
      <x:c r="H266" s="260" t="n">
        <x:v>8.300000000000001</x:v>
      </x:c>
      <x:c r="I266" s="260" t="n">
        <x:v>7</x:v>
      </x:c>
      <x:c r="J266" s="260" t="n">
        <x:v>5.7</x:v>
      </x:c>
      <x:c r="K266" s="260" t="n">
        <x:v>5.7</x:v>
      </x:c>
      <x:c r="L266" s="239" t="n">
        <x:f>IF(COUNT(H266:K266)&lt;COUNT($B$4:$B$7),"",ROUND(($B$11/$B$9)*(H266*$B$4+I266*$B$5+J266*$B$6+K266*$B$7),1))</x:f>
        <x:v>71.3</x:v>
      </x:c>
      <x:c r="M266" s="231" t="str">
        <x:f>IF(L266="","",IF(L266&gt;=$E$4,$D$4,IF(L266&gt;=$E$5,$D$5,IF(L266&gt;=$E$6,$D$6,IF(L266&gt;=$E$7,$D$7,$D$8)))))</x:f>
        <x:v>Uncommon</x:v>
      </x:c>
      <x:c r="N266" s="231" t="str">
        <x:f>IF(M266="","Pending scoring",G266&amp;" → "&amp;M266)</x:f>
        <x:v>Extraordinary → Uncommon</x:v>
      </x:c>
      <x:c r="O266" s="231" t="inlineStr">
        <x:is>
          <x:t xml:space="preserve">Medium</x:t>
        </x:is>
      </x:c>
      <x:c r="P266" s="231" t="inlineStr">
        <x:is>
          <x:t xml:space="preserve">Biblical character / group</x:t>
        </x:is>
      </x:c>
      <x:c r="Q266" s="231" t="inlineStr">
        <x:is>
          <x:t xml:space="preserve">Balanced collectible profile across significance, visual potential, and impact. Scores: significance 8.3, artwork 7.0, narrative 5.7, uniqueness 5.7; weighted impact 71.3 → Uncommon.</x:t>
        </x:is>
      </x:c>
      <x:c r="R266" s="214" t="str">
        <x:f>IFERROR(INDEX('Final Card Catalog'!$J$4:$J$503,MATCH($C266,'Final Card Catalog'!$A$4:$A$503,0)),"Missing ID")</x:f>
        <x:v>Uncommon</x:v>
      </x:c>
      <x:c r="S266" s="214" t="str">
        <x:f>IF(IFERROR(INDEX('Final Card Catalog'!$S$4:$S$503,MATCH($C266,'Final Card Catalog'!$A$4:$A$503,0)),"Missing ID")="Locked - complete","Locked - complete",IF(COUNTIF('Final Card Catalog'!$A$4:$A$503,C266)&lt;&gt;1,"ID mismatch",IF(COUNT(H266:K266)&lt;COUNT($B$4:$B$7),"Needs scoring",IF(M266=R266,"Aligned","Approved tier / legacy differs"))))</x:f>
        <x:v>Aligned</x:v>
      </x:c>
    </x:row>
    <x:row r="267" s="202" customFormat="1" ht="25.5" customHeight="1">
      <x:c r="A267" s="261" t="n">
        <x:f>IF(L267="","",COUNTIF($L$14:$L$513,"&gt;"&amp;L267)+COUNTIF($L$14:L267,L267))</x:f>
        <x:v>258</x:v>
      </x:c>
      <x:c r="B267" s="231" t="str">
        <x:f>IFERROR(LEFT(IFERROR(INDEX('Final Card Catalog'!$D$4:$D$503,MATCH($C267,'Final Card Catalog'!$A$4:$A$503,0)),"Missing ID"),FIND(" — ",IFERROR(INDEX('Final Card Catalog'!$D$4:$D$503,MATCH($C267,'Final Card Catalog'!$A$4:$A$503,0)),"Missing ID"))-1),"Missing set")</x:f>
        <x:v>Biblical Places</x:v>
      </x:c>
      <x:c r="C267" s="231" t="inlineStr">
        <x:is>
          <x:t xml:space="preserve">BPL-081</x:t>
        </x:is>
      </x:c>
      <x:c r="D267" s="231" t="str">
        <x:f>IFERROR(INDEX('Final Card Catalog'!$B$4:$B$503,MATCH($C267,'Final Card Catalog'!$A$4:$A$503,0)),"Missing ID")</x:f>
        <x:v>Rome</x:v>
      </x:c>
      <x:c r="E267" s="231" t="str">
        <x:f>IFERROR(INDEX('Final Card Catalog'!$E$4:$E$503,MATCH($C267,'Final Card Catalog'!$A$4:$A$503,0)),"Missing ID")</x:f>
        <x:v>Place</x:v>
      </x:c>
      <x:c r="F267" s="261" t="n">
        <x:f>IFERROR(INDEX('Final Card Catalog'!$G$4:$G$503,MATCH($C267,'Final Card Catalog'!$A$4:$A$503,0)),"Missing ID")</x:f>
        <x:v>5</x:v>
      </x:c>
      <x:c r="G267" s="231" t="inlineStr">
        <x:is>
          <x:t xml:space="preserve">Legendary</x:t>
        </x:is>
      </x:c>
      <x:c r="H267" s="260" t="n">
        <x:v>8.300000000000001</x:v>
      </x:c>
      <x:c r="I267" s="260" t="n">
        <x:v>8.5</x:v>
      </x:c>
      <x:c r="J267" s="260" t="n">
        <x:v>3.8</x:v>
      </x:c>
      <x:c r="K267" s="260" t="n">
        <x:v>5</x:v>
      </x:c>
      <x:c r="L267" s="239" t="n">
        <x:f>IF(COUNT(H267:K267)&lt;COUNT($B$4:$B$7),"",ROUND(($B$11/$B$9)*(H267*$B$4+I267*$B$5+J267*$B$6+K267*$B$7),1))</x:f>
        <x:v>71.3</x:v>
      </x:c>
      <x:c r="M267" s="231" t="str">
        <x:f>IF(L267="","",IF(L267&gt;=$E$4,$D$4,IF(L267&gt;=$E$5,$D$5,IF(L267&gt;=$E$6,$D$6,IF(L267&gt;=$E$7,$D$7,$D$8)))))</x:f>
        <x:v>Uncommon</x:v>
      </x:c>
      <x:c r="N267" s="231" t="str">
        <x:f>IF(M267="","Pending scoring",G267&amp;" → "&amp;M267)</x:f>
        <x:v>Legendary → Uncommon</x:v>
      </x:c>
      <x:c r="O267" s="231" t="inlineStr">
        <x:is>
          <x:t xml:space="preserve">Medium</x:t>
        </x:is>
      </x:c>
      <x:c r="P267" s="231" t="inlineStr">
        <x:is>
          <x:t xml:space="preserve">Biblical landscape / architecture</x:t>
        </x:is>
      </x:c>
      <x:c r="Q267" s="231" t="inlineStr">
        <x:is>
          <x:t xml:space="preserve">Balanced collectible profile across significance, visual potential, and impact. Scores: significance 8.3, artwork 8.5, narrative 3.8, uniqueness 5.0; weighted impact 71.3 → Uncommon.</x:t>
        </x:is>
      </x:c>
      <x:c r="R267" s="214" t="str">
        <x:f>IFERROR(INDEX('Final Card Catalog'!$J$4:$J$503,MATCH($C267,'Final Card Catalog'!$A$4:$A$503,0)),"Missing ID")</x:f>
        <x:v>Uncommon</x:v>
      </x:c>
      <x:c r="S267" s="214" t="str">
        <x:f>IF(IFERROR(INDEX('Final Card Catalog'!$S$4:$S$503,MATCH($C267,'Final Card Catalog'!$A$4:$A$503,0)),"Missing ID")="Locked - complete","Locked - complete",IF(COUNTIF('Final Card Catalog'!$A$4:$A$503,C267)&lt;&gt;1,"ID mismatch",IF(COUNT(H267:K267)&lt;COUNT($B$4:$B$7),"Needs scoring",IF(M267=R267,"Aligned","Approved tier / legacy differs"))))</x:f>
        <x:v>Aligned</x:v>
      </x:c>
    </x:row>
    <x:row r="268" s="202" customFormat="1" ht="25.5" customHeight="1">
      <x:c r="A268" s="261" t="n">
        <x:f>IF(L268="","",COUNTIF($L$14:$L$513,"&gt;"&amp;L268)+COUNTIF($L$14:L268,L268))</x:f>
        <x:v>259</x:v>
      </x:c>
      <x:c r="B268" s="231" t="str">
        <x:f>IFERROR(LEFT(IFERROR(INDEX('Final Card Catalog'!$D$4:$D$503,MATCH($C268,'Final Card Catalog'!$A$4:$A$503,0)),"Missing ID"),FIND(" — ",IFERROR(INDEX('Final Card Catalog'!$D$4:$D$503,MATCH($C268,'Final Card Catalog'!$A$4:$A$503,0)),"Missing ID"))-1),"Missing set")</x:f>
        <x:v>Theologians</x:v>
      </x:c>
      <x:c r="C268" s="231" t="inlineStr">
        <x:is>
          <x:t xml:space="preserve">TH-001</x:t>
        </x:is>
      </x:c>
      <x:c r="D268" s="231" t="str">
        <x:f>IFERROR(INDEX('Final Card Catalog'!$B$4:$B$503,MATCH($C268,'Final Card Catalog'!$A$4:$A$503,0)),"Missing ID")</x:f>
        <x:v>Irenaeus of Lyon</x:v>
      </x:c>
      <x:c r="E268" s="231" t="str">
        <x:f>IFERROR(INDEX('Final Card Catalog'!$E$4:$E$503,MATCH($C268,'Final Card Catalog'!$A$4:$A$503,0)),"Missing ID")</x:f>
        <x:v>Church Father / Theologian</x:v>
      </x:c>
      <x:c r="F268" s="261" t="n">
        <x:f>IFERROR(INDEX('Final Card Catalog'!$G$4:$G$503,MATCH($C268,'Final Card Catalog'!$A$4:$A$503,0)),"Missing ID")</x:f>
        <x:v>5</x:v>
      </x:c>
      <x:c r="G268" s="231" t="inlineStr">
        <x:is>
          <x:t xml:space="preserve">Extraordinary</x:t>
        </x:is>
      </x:c>
      <x:c r="H268" s="260" t="n">
        <x:v>8</x:v>
      </x:c>
      <x:c r="I268" s="260" t="n">
        <x:v>8.1</x:v>
      </x:c>
      <x:c r="J268" s="260" t="n">
        <x:v>4.8</x:v>
      </x:c>
      <x:c r="K268" s="260" t="n">
        <x:v>5.1</x:v>
      </x:c>
      <x:c r="L268" s="239" t="n">
        <x:f>IF(COUNT(H268:K268)&lt;COUNT($B$4:$B$7),"",ROUND(($B$11/$B$9)*(H268*$B$4+I268*$B$5+J268*$B$6+K268*$B$7),1))</x:f>
        <x:v>71</x:v>
      </x:c>
      <x:c r="M268" s="231" t="str">
        <x:f>IF(L268="","",IF(L268&gt;=$E$4,$D$4,IF(L268&gt;=$E$5,$D$5,IF(L268&gt;=$E$6,$D$6,IF(L268&gt;=$E$7,$D$7,$D$8)))))</x:f>
        <x:v>Uncommon</x:v>
      </x:c>
      <x:c r="N268" s="231" t="str">
        <x:f>IF(M268="","Pending scoring",G268&amp;" → "&amp;M268)</x:f>
        <x:v>Extraordinary → Uncommon</x:v>
      </x:c>
      <x:c r="O268" s="231" t="inlineStr">
        <x:is>
          <x:t xml:space="preserve">Medium</x:t>
        </x:is>
      </x:c>
      <x:c r="P268" s="231" t="inlineStr">
        <x:is>
          <x:t xml:space="preserve">Theologian portrait / group</x:t>
        </x:is>
      </x:c>
      <x:c r="Q268" s="231" t="inlineStr">
        <x:is>
          <x:t xml:space="preserve">Balanced collectible profile across significance, visual potential, and impact. Scores: significance 8.0, artwork 8.1, narrative 4.8, uniqueness 5.1; weighted impact 71.0 → Uncommon.</x:t>
        </x:is>
      </x:c>
      <x:c r="R268" s="214" t="str">
        <x:f>IFERROR(INDEX('Final Card Catalog'!$J$4:$J$503,MATCH($C268,'Final Card Catalog'!$A$4:$A$503,0)),"Missing ID")</x:f>
        <x:v>Uncommon</x:v>
      </x:c>
      <x:c r="S268" s="214" t="str">
        <x:f>IF(IFERROR(INDEX('Final Card Catalog'!$S$4:$S$503,MATCH($C268,'Final Card Catalog'!$A$4:$A$503,0)),"Missing ID")="Locked - complete","Locked - complete",IF(COUNTIF('Final Card Catalog'!$A$4:$A$503,C268)&lt;&gt;1,"ID mismatch",IF(COUNT(H268:K268)&lt;COUNT($B$4:$B$7),"Needs scoring",IF(M268=R268,"Aligned","Approved tier / legacy differs"))))</x:f>
        <x:v>Aligned</x:v>
      </x:c>
    </x:row>
    <x:row r="269" s="202" customFormat="1" ht="25.5" customHeight="1">
      <x:c r="A269" s="261" t="n">
        <x:f>IF(L269="","",COUNTIF($L$14:$L$513,"&gt;"&amp;L269)+COUNTIF($L$14:L269,L269))</x:f>
        <x:v>260</x:v>
      </x:c>
      <x:c r="B269" s="231" t="str">
        <x:f>IFERROR(LEFT(IFERROR(INDEX('Final Card Catalog'!$D$4:$D$503,MATCH($C269,'Final Card Catalog'!$A$4:$A$503,0)),"Missing ID"),FIND(" — ",IFERROR(INDEX('Final Card Catalog'!$D$4:$D$503,MATCH($C269,'Final Card Catalog'!$A$4:$A$503,0)),"Missing ID"))-1),"Missing set")</x:f>
        <x:v>Biblical People</x:v>
      </x:c>
      <x:c r="C269" s="231" t="inlineStr">
        <x:is>
          <x:t xml:space="preserve">BP-011</x:t>
        </x:is>
      </x:c>
      <x:c r="D269" s="231" t="str">
        <x:f>IFERROR(INDEX('Final Card Catalog'!$B$4:$B$503,MATCH($C269,'Final Card Catalog'!$A$4:$A$503,0)),"Missing ID")</x:f>
        <x:v>Isaac</x:v>
      </x:c>
      <x:c r="E269" s="231" t="str">
        <x:f>IFERROR(INDEX('Final Card Catalog'!$E$4:$E$503,MATCH($C269,'Final Card Catalog'!$A$4:$A$503,0)),"Missing ID")</x:f>
        <x:v>Person</x:v>
      </x:c>
      <x:c r="F269" s="261" t="n">
        <x:f>IFERROR(INDEX('Final Card Catalog'!$G$4:$G$503,MATCH($C269,'Final Card Catalog'!$A$4:$A$503,0)),"Missing ID")</x:f>
        <x:v>5</x:v>
      </x:c>
      <x:c r="G269" s="231" t="inlineStr">
        <x:is>
          <x:t xml:space="preserve">Extraordinary</x:t>
        </x:is>
      </x:c>
      <x:c r="H269" s="260" t="n">
        <x:v>8.199999999999999</x:v>
      </x:c>
      <x:c r="I269" s="260" t="n">
        <x:v>7</x:v>
      </x:c>
      <x:c r="J269" s="260" t="n">
        <x:v>5.7</x:v>
      </x:c>
      <x:c r="K269" s="260" t="n">
        <x:v>5.7</x:v>
      </x:c>
      <x:c r="L269" s="239" t="n">
        <x:f>IF(COUNT(H269:K269)&lt;COUNT($B$4:$B$7),"",ROUND(($B$11/$B$9)*(H269*$B$4+I269*$B$5+J269*$B$6+K269*$B$7),1))</x:f>
        <x:v>70.9</x:v>
      </x:c>
      <x:c r="M269" s="231" t="str">
        <x:f>IF(L269="","",IF(L269&gt;=$E$4,$D$4,IF(L269&gt;=$E$5,$D$5,IF(L269&gt;=$E$6,$D$6,IF(L269&gt;=$E$7,$D$7,$D$8)))))</x:f>
        <x:v>Uncommon</x:v>
      </x:c>
      <x:c r="N269" s="231" t="str">
        <x:f>IF(M269="","Pending scoring",G269&amp;" → "&amp;M269)</x:f>
        <x:v>Extraordinary → Uncommon</x:v>
      </x:c>
      <x:c r="O269" s="231" t="inlineStr">
        <x:is>
          <x:t xml:space="preserve">Medium</x:t>
        </x:is>
      </x:c>
      <x:c r="P269" s="231" t="inlineStr">
        <x:is>
          <x:t xml:space="preserve">Biblical character / group</x:t>
        </x:is>
      </x:c>
      <x:c r="Q269" s="231" t="inlineStr">
        <x:is>
          <x:t xml:space="preserve">Balanced collectible profile across significance, visual potential, and impact. Scores: significance 8.2, artwork 7.0, narrative 5.7, uniqueness 5.7; weighted impact 70.9 → Uncommon.</x:t>
        </x:is>
      </x:c>
      <x:c r="R269" s="214" t="str">
        <x:f>IFERROR(INDEX('Final Card Catalog'!$J$4:$J$503,MATCH($C269,'Final Card Catalog'!$A$4:$A$503,0)),"Missing ID")</x:f>
        <x:v>Uncommon</x:v>
      </x:c>
      <x:c r="S269" s="214" t="str">
        <x:f>IF(IFERROR(INDEX('Final Card Catalog'!$S$4:$S$503,MATCH($C269,'Final Card Catalog'!$A$4:$A$503,0)),"Missing ID")="Locked - complete","Locked - complete",IF(COUNTIF('Final Card Catalog'!$A$4:$A$503,C269)&lt;&gt;1,"ID mismatch",IF(COUNT(H269:K269)&lt;COUNT($B$4:$B$7),"Needs scoring",IF(M269=R269,"Aligned","Approved tier / legacy differs"))))</x:f>
        <x:v>Aligned</x:v>
      </x:c>
    </x:row>
    <x:row r="270" s="202" customFormat="1" ht="25.5" customHeight="1">
      <x:c r="A270" s="261" t="n">
        <x:f>IF(L270="","",COUNTIF($L$14:$L$513,"&gt;"&amp;L270)+COUNTIF($L$14:L270,L270))</x:f>
        <x:v>261</x:v>
      </x:c>
      <x:c r="B270" s="231" t="str">
        <x:f>IFERROR(LEFT(IFERROR(INDEX('Final Card Catalog'!$D$4:$D$503,MATCH($C270,'Final Card Catalog'!$A$4:$A$503,0)),"Missing ID"),FIND(" — ",IFERROR(INDEX('Final Card Catalog'!$D$4:$D$503,MATCH($C270,'Final Card Catalog'!$A$4:$A$503,0)),"Missing ID"))-1),"Missing set")</x:f>
        <x:v>Traditions &amp; Practices</x:v>
      </x:c>
      <x:c r="C270" s="231" t="inlineStr">
        <x:is>
          <x:t xml:space="preserve">TP-034</x:t>
        </x:is>
      </x:c>
      <x:c r="D270" s="231" t="str">
        <x:f>IFERROR(INDEX('Final Card Catalog'!$B$4:$B$503,MATCH($C270,'Final Card Catalog'!$A$4:$A$503,0)),"Missing ID")</x:f>
        <x:v>Prayer in Tongues</x:v>
      </x:c>
      <x:c r="E270" s="231" t="str">
        <x:f>IFERROR(INDEX('Final Card Catalog'!$E$4:$E$503,MATCH($C270,'Final Card Catalog'!$A$4:$A$503,0)),"Missing ID")</x:f>
        <x:v>Charismatic Prayer Practice</x:v>
      </x:c>
      <x:c r="F270" s="261" t="n">
        <x:f>IFERROR(INDEX('Final Card Catalog'!$G$4:$G$503,MATCH($C270,'Final Card Catalog'!$A$4:$A$503,0)),"Missing ID")</x:f>
        <x:v>4</x:v>
      </x:c>
      <x:c r="G270" s="231" t="inlineStr">
        <x:is>
          <x:t xml:space="preserve">Rare</x:t>
        </x:is>
      </x:c>
      <x:c r="H270" s="260" t="n">
        <x:v>7.7</x:v>
      </x:c>
      <x:c r="I270" s="260" t="n">
        <x:v>7.8</x:v>
      </x:c>
      <x:c r="J270" s="260" t="n">
        <x:v>5.4</x:v>
      </x:c>
      <x:c r="K270" s="260" t="n">
        <x:v>5.8</x:v>
      </x:c>
      <x:c r="L270" s="239" t="n">
        <x:f>IF(COUNT(H270:K270)&lt;COUNT($B$4:$B$7),"",ROUND(($B$11/$B$9)*(H270*$B$4+I270*$B$5+J270*$B$6+K270*$B$7),1))</x:f>
        <x:v>70.8</x:v>
      </x:c>
      <x:c r="M270" s="231" t="str">
        <x:f>IF(L270="","",IF(L270&gt;=$E$4,$D$4,IF(L270&gt;=$E$5,$D$5,IF(L270&gt;=$E$6,$D$6,IF(L270&gt;=$E$7,$D$7,$D$8)))))</x:f>
        <x:v>Uncommon</x:v>
      </x:c>
      <x:c r="N270" s="231" t="str">
        <x:f>IF(M270="","Pending scoring",G270&amp;" → "&amp;M270)</x:f>
        <x:v>Rare → Uncommon</x:v>
      </x:c>
      <x:c r="O270" s="231" t="inlineStr">
        <x:is>
          <x:t xml:space="preserve">High</x:t>
        </x:is>
      </x:c>
      <x:c r="P270" s="231" t="inlineStr">
        <x:is>
          <x:t xml:space="preserve">Prayer / office</x:t>
        </x:is>
      </x:c>
      <x:c r="Q270" s="231" t="inlineStr">
        <x:is>
          <x:t xml:space="preserve">Balanced collectible profile across significance, visual potential, and impact. Scores: significance 7.7, artwork 7.8, narrative 5.4, uniqueness 5.8; weighted impact 70.8 → Uncommon.</x:t>
        </x:is>
      </x:c>
      <x:c r="R270" s="214" t="str">
        <x:f>IFERROR(INDEX('Final Card Catalog'!$J$4:$J$503,MATCH($C270,'Final Card Catalog'!$A$4:$A$503,0)),"Missing ID")</x:f>
        <x:v>Uncommon</x:v>
      </x:c>
      <x:c r="S270" s="214" t="str">
        <x:f>IF(IFERROR(INDEX('Final Card Catalog'!$S$4:$S$503,MATCH($C270,'Final Card Catalog'!$A$4:$A$503,0)),"Missing ID")="Locked - complete","Locked - complete",IF(COUNTIF('Final Card Catalog'!$A$4:$A$503,C270)&lt;&gt;1,"ID mismatch",IF(COUNT(H270:K270)&lt;COUNT($B$4:$B$7),"Needs scoring",IF(M270=R270,"Aligned","Approved tier / legacy differs"))))</x:f>
        <x:v>Aligned</x:v>
      </x:c>
    </x:row>
    <x:row r="271" s="202" customFormat="1" ht="25.5" customHeight="1">
      <x:c r="A271" s="261" t="n">
        <x:f>IF(L271="","",COUNTIF($L$14:$L$513,"&gt;"&amp;L271)+COUNTIF($L$14:L271,L271))</x:f>
        <x:v>262</x:v>
      </x:c>
      <x:c r="B271" s="231" t="str">
        <x:f>IFERROR(LEFT(IFERROR(INDEX('Final Card Catalog'!$D$4:$D$503,MATCH($C271,'Final Card Catalog'!$A$4:$A$503,0)),"Missing ID"),FIND(" — ",IFERROR(INDEX('Final Card Catalog'!$D$4:$D$503,MATCH($C271,'Final Card Catalog'!$A$4:$A$503,0)),"Missing ID"))-1),"Missing set")</x:f>
        <x:v>Early Church History</x:v>
      </x:c>
      <x:c r="C271" s="231" t="inlineStr">
        <x:is>
          <x:t xml:space="preserve">ECH-035</x:t>
        </x:is>
      </x:c>
      <x:c r="D271" s="231" t="str">
        <x:f>IFERROR(INDEX('Final Card Catalog'!$B$4:$B$503,MATCH($C271,'Final Card Catalog'!$A$4:$A$503,0)),"Missing ID")</x:f>
        <x:v>Christianization of Armenia</x:v>
      </x:c>
      <x:c r="E271" s="231" t="str">
        <x:f>IFERROR(INDEX('Final Card Catalog'!$E$4:$E$503,MATCH($C271,'Final Card Catalog'!$A$4:$A$503,0)),"Missing ID")</x:f>
        <x:v>Development</x:v>
      </x:c>
      <x:c r="F271" s="261" t="n">
        <x:f>IFERROR(INDEX('Final Card Catalog'!$G$4:$G$503,MATCH($C271,'Final Card Catalog'!$A$4:$A$503,0)),"Missing ID")</x:f>
        <x:v>5</x:v>
      </x:c>
      <x:c r="G271" s="231" t="inlineStr">
        <x:is>
          <x:t xml:space="preserve">Extraordinary</x:t>
        </x:is>
      </x:c>
      <x:c r="H271" s="260" t="n">
        <x:v>7.2</x:v>
      </x:c>
      <x:c r="I271" s="260" t="n">
        <x:v>8.300000000000001</x:v>
      </x:c>
      <x:c r="J271" s="260" t="n">
        <x:v>5.4</x:v>
      </x:c>
      <x:c r="K271" s="260" t="n">
        <x:v>6.1</x:v>
      </x:c>
      <x:c r="L271" s="239" t="n">
        <x:f>IF(COUNT(H271:K271)&lt;COUNT($B$4:$B$7),"",ROUND(($B$11/$B$9)*(H271*$B$4+I271*$B$5+J271*$B$6+K271*$B$7),1))</x:f>
        <x:v>70.6</x:v>
      </x:c>
      <x:c r="M271" s="231" t="str">
        <x:f>IF(L271="","",IF(L271&gt;=$E$4,$D$4,IF(L271&gt;=$E$5,$D$5,IF(L271&gt;=$E$6,$D$6,IF(L271&gt;=$E$7,$D$7,$D$8)))))</x:f>
        <x:v>Uncommon</x:v>
      </x:c>
      <x:c r="N271" s="231" t="str">
        <x:f>IF(M271="","Pending scoring",G271&amp;" → "&amp;M271)</x:f>
        <x:v>Extraordinary → Uncommon</x:v>
      </x:c>
      <x:c r="O271" s="231" t="inlineStr">
        <x:is>
          <x:t xml:space="preserve">Medium</x:t>
        </x:is>
      </x:c>
      <x:c r="P271" s="231" t="inlineStr">
        <x:is>
          <x:t xml:space="preserve">Historical development</x:t>
        </x:is>
      </x:c>
      <x:c r="Q271" s="231" t="inlineStr">
        <x:is>
          <x:t xml:space="preserve">Balanced collectible profile across significance, visual potential, and impact. Scores: significance 7.2, artwork 8.3, narrative 5.4, uniqueness 6.1; weighted impact 70.6 → Uncommon.</x:t>
        </x:is>
      </x:c>
      <x:c r="R271" s="214" t="str">
        <x:f>IFERROR(INDEX('Final Card Catalog'!$J$4:$J$503,MATCH($C271,'Final Card Catalog'!$A$4:$A$503,0)),"Missing ID")</x:f>
        <x:v>Uncommon</x:v>
      </x:c>
      <x:c r="S271" s="214" t="str">
        <x:f>IF(IFERROR(INDEX('Final Card Catalog'!$S$4:$S$503,MATCH($C271,'Final Card Catalog'!$A$4:$A$503,0)),"Missing ID")="Locked - complete","Locked - complete",IF(COUNTIF('Final Card Catalog'!$A$4:$A$503,C271)&lt;&gt;1,"ID mismatch",IF(COUNT(H271:K271)&lt;COUNT($B$4:$B$7),"Needs scoring",IF(M271=R271,"Aligned","Approved tier / legacy differs"))))</x:f>
        <x:v>Aligned</x:v>
      </x:c>
    </x:row>
    <x:row r="272" s="202" customFormat="1" ht="25.5" customHeight="1">
      <x:c r="A272" s="261" t="n">
        <x:f>IF(L272="","",COUNTIF($L$14:$L$513,"&gt;"&amp;L272)+COUNTIF($L$14:L272,L272))</x:f>
        <x:v>263</x:v>
      </x:c>
      <x:c r="B272" s="231" t="str">
        <x:f>IFERROR(LEFT(IFERROR(INDEX('Final Card Catalog'!$D$4:$D$503,MATCH($C272,'Final Card Catalog'!$A$4:$A$503,0)),"Missing ID"),FIND(" — ",IFERROR(INDEX('Final Card Catalog'!$D$4:$D$503,MATCH($C272,'Final Card Catalog'!$A$4:$A$503,0)),"Missing ID"))-1),"Missing set")</x:f>
        <x:v>Early Church History</x:v>
      </x:c>
      <x:c r="C272" s="231" t="inlineStr">
        <x:is>
          <x:t xml:space="preserve">ECH-020</x:t>
        </x:is>
      </x:c>
      <x:c r="D272" s="231" t="str">
        <x:f>IFERROR(INDEX('Final Card Catalog'!$B$4:$B$503,MATCH($C272,'Final Card Catalog'!$A$4:$A$503,0)),"Missing ID")</x:f>
        <x:v>Martyrdom of Cyprian</x:v>
      </x:c>
      <x:c r="E272" s="231" t="str">
        <x:f>IFERROR(INDEX('Final Card Catalog'!$E$4:$E$503,MATCH($C272,'Final Card Catalog'!$A$4:$A$503,0)),"Missing ID")</x:f>
        <x:v>Event</x:v>
      </x:c>
      <x:c r="F272" s="261" t="n">
        <x:f>IFERROR(INDEX('Final Card Catalog'!$G$4:$G$503,MATCH($C272,'Final Card Catalog'!$A$4:$A$503,0)),"Missing ID")</x:f>
        <x:v>4</x:v>
      </x:c>
      <x:c r="G272" s="231" t="inlineStr">
        <x:is>
          <x:t xml:space="preserve">Rare</x:t>
        </x:is>
      </x:c>
      <x:c r="H272" s="260" t="n">
        <x:v>6.1</x:v>
      </x:c>
      <x:c r="I272" s="260" t="n">
        <x:v>8.6</x:v>
      </x:c>
      <x:c r="J272" s="260" t="n">
        <x:v>6.8</x:v>
      </x:c>
      <x:c r="K272" s="260" t="n">
        <x:v>6.8</x:v>
      </x:c>
      <x:c r="L272" s="239" t="n">
        <x:f>IF(COUNT(H272:K272)&lt;COUNT($B$4:$B$7),"",ROUND(($B$11/$B$9)*(H272*$B$4+I272*$B$5+J272*$B$6+K272*$B$7),1))</x:f>
        <x:v>70.6</x:v>
      </x:c>
      <x:c r="M272" s="231" t="str">
        <x:f>IF(L272="","",IF(L272&gt;=$E$4,$D$4,IF(L272&gt;=$E$5,$D$5,IF(L272&gt;=$E$6,$D$6,IF(L272&gt;=$E$7,$D$7,$D$8)))))</x:f>
        <x:v>Uncommon</x:v>
      </x:c>
      <x:c r="N272" s="231" t="str">
        <x:f>IF(M272="","Pending scoring",G272&amp;" → "&amp;M272)</x:f>
        <x:v>Rare → Uncommon</x:v>
      </x:c>
      <x:c r="O272" s="231" t="inlineStr">
        <x:is>
          <x:t xml:space="preserve">Low</x:t>
        </x:is>
      </x:c>
      <x:c r="P272" s="231" t="inlineStr">
        <x:is>
          <x:t xml:space="preserve">Early Church historical scene</x:t>
        </x:is>
      </x:c>
      <x:c r="Q272" s="231" t="inlineStr">
        <x:is>
          <x:t xml:space="preserve">Artwork-led: the visual concept is substantially stronger than the subject's global recognition. Scores: significance 6.1, artwork 8.6, narrative 6.8, uniqueness 6.8; weighted impact 70.6 → Uncommon.</x:t>
        </x:is>
      </x:c>
      <x:c r="R272" s="214" t="str">
        <x:f>IFERROR(INDEX('Final Card Catalog'!$J$4:$J$503,MATCH($C272,'Final Card Catalog'!$A$4:$A$503,0)),"Missing ID")</x:f>
        <x:v>Uncommon</x:v>
      </x:c>
      <x:c r="S272" s="214" t="str">
        <x:f>IF(IFERROR(INDEX('Final Card Catalog'!$S$4:$S$503,MATCH($C272,'Final Card Catalog'!$A$4:$A$503,0)),"Missing ID")="Locked - complete","Locked - complete",IF(COUNTIF('Final Card Catalog'!$A$4:$A$503,C272)&lt;&gt;1,"ID mismatch",IF(COUNT(H272:K272)&lt;COUNT($B$4:$B$7),"Needs scoring",IF(M272=R272,"Aligned","Approved tier / legacy differs"))))</x:f>
        <x:v>Aligned</x:v>
      </x:c>
    </x:row>
    <x:row r="273" s="202" customFormat="1" ht="25.5" customHeight="1">
      <x:c r="A273" s="261" t="n">
        <x:f>IF(L273="","",COUNTIF($L$14:$L$513,"&gt;"&amp;L273)+COUNTIF($L$14:L273,L273))</x:f>
        <x:v>264</x:v>
      </x:c>
      <x:c r="B273" s="231" t="str">
        <x:f>IFERROR(LEFT(IFERROR(INDEX('Final Card Catalog'!$D$4:$D$503,MATCH($C273,'Final Card Catalog'!$A$4:$A$503,0)),"Missing ID"),FIND(" — ",IFERROR(INDEX('Final Card Catalog'!$D$4:$D$503,MATCH($C273,'Final Card Catalog'!$A$4:$A$503,0)),"Missing ID"))-1),"Missing set")</x:f>
        <x:v>Early Church History</x:v>
      </x:c>
      <x:c r="C273" s="231" t="inlineStr">
        <x:is>
          <x:t xml:space="preserve">ECH-010</x:t>
        </x:is>
      </x:c>
      <x:c r="D273" s="231" t="str">
        <x:f>IFERROR(INDEX('Final Card Catalog'!$B$4:$B$503,MATCH($C273,'Final Card Catalog'!$A$4:$A$503,0)),"Missing ID")</x:f>
        <x:v>Persecution at Lyon and Vienne</x:v>
      </x:c>
      <x:c r="E273" s="231" t="str">
        <x:f>IFERROR(INDEX('Final Card Catalog'!$E$4:$E$503,MATCH($C273,'Final Card Catalog'!$A$4:$A$503,0)),"Missing ID")</x:f>
        <x:v>Event</x:v>
      </x:c>
      <x:c r="F273" s="261" t="n">
        <x:f>IFERROR(INDEX('Final Card Catalog'!$G$4:$G$503,MATCH($C273,'Final Card Catalog'!$A$4:$A$503,0)),"Missing ID")</x:f>
        <x:v>4</x:v>
      </x:c>
      <x:c r="G273" s="231" t="inlineStr">
        <x:is>
          <x:t xml:space="preserve">Rare</x:t>
        </x:is>
      </x:c>
      <x:c r="H273" s="260" t="n">
        <x:v>6.1</x:v>
      </x:c>
      <x:c r="I273" s="260" t="n">
        <x:v>8.6</x:v>
      </x:c>
      <x:c r="J273" s="260" t="n">
        <x:v>6.8</x:v>
      </x:c>
      <x:c r="K273" s="260" t="n">
        <x:v>6.8</x:v>
      </x:c>
      <x:c r="L273" s="239" t="n">
        <x:f>IF(COUNT(H273:K273)&lt;COUNT($B$4:$B$7),"",ROUND(($B$11/$B$9)*(H273*$B$4+I273*$B$5+J273*$B$6+K273*$B$7),1))</x:f>
        <x:v>70.6</x:v>
      </x:c>
      <x:c r="M273" s="231" t="str">
        <x:f>IF(L273="","",IF(L273&gt;=$E$4,$D$4,IF(L273&gt;=$E$5,$D$5,IF(L273&gt;=$E$6,$D$6,IF(L273&gt;=$E$7,$D$7,$D$8)))))</x:f>
        <x:v>Uncommon</x:v>
      </x:c>
      <x:c r="N273" s="231" t="str">
        <x:f>IF(M273="","Pending scoring",G273&amp;" → "&amp;M273)</x:f>
        <x:v>Rare → Uncommon</x:v>
      </x:c>
      <x:c r="O273" s="231" t="inlineStr">
        <x:is>
          <x:t xml:space="preserve">Low</x:t>
        </x:is>
      </x:c>
      <x:c r="P273" s="231" t="inlineStr">
        <x:is>
          <x:t xml:space="preserve">Early Church historical scene</x:t>
        </x:is>
      </x:c>
      <x:c r="Q273" s="231" t="inlineStr">
        <x:is>
          <x:t xml:space="preserve">Artwork-led: the visual concept is substantially stronger than the subject's global recognition. Scores: significance 6.1, artwork 8.6, narrative 6.8, uniqueness 6.8; weighted impact 70.6 → Uncommon.</x:t>
        </x:is>
      </x:c>
      <x:c r="R273" s="214" t="str">
        <x:f>IFERROR(INDEX('Final Card Catalog'!$J$4:$J$503,MATCH($C273,'Final Card Catalog'!$A$4:$A$503,0)),"Missing ID")</x:f>
        <x:v>Uncommon</x:v>
      </x:c>
      <x:c r="S273" s="214" t="str">
        <x:f>IF(IFERROR(INDEX('Final Card Catalog'!$S$4:$S$503,MATCH($C273,'Final Card Catalog'!$A$4:$A$503,0)),"Missing ID")="Locked - complete","Locked - complete",IF(COUNTIF('Final Card Catalog'!$A$4:$A$503,C273)&lt;&gt;1,"ID mismatch",IF(COUNT(H273:K273)&lt;COUNT($B$4:$B$7),"Needs scoring",IF(M273=R273,"Aligned","Approved tier / legacy differs"))))</x:f>
        <x:v>Aligned</x:v>
      </x:c>
    </x:row>
    <x:row r="274" s="202" customFormat="1" ht="25.5" customHeight="1">
      <x:c r="A274" s="261" t="n">
        <x:f>IF(L274="","",COUNTIF($L$14:$L$513,"&gt;"&amp;L274)+COUNTIF($L$14:L274,L274))</x:f>
        <x:v>265</x:v>
      </x:c>
      <x:c r="B274" s="231" t="str">
        <x:f>IFERROR(LEFT(IFERROR(INDEX('Final Card Catalog'!$D$4:$D$503,MATCH($C274,'Final Card Catalog'!$A$4:$A$503,0)),"Missing ID"),FIND(" — ",IFERROR(INDEX('Final Card Catalog'!$D$4:$D$503,MATCH($C274,'Final Card Catalog'!$A$4:$A$503,0)),"Missing ID"))-1),"Missing set")</x:f>
        <x:v>Early Church History</x:v>
      </x:c>
      <x:c r="C274" s="231" t="inlineStr">
        <x:is>
          <x:t xml:space="preserve">ECH-040</x:t>
        </x:is>
      </x:c>
      <x:c r="D274" s="231" t="str">
        <x:f>IFERROR(INDEX('Final Card Catalog'!$B$4:$B$503,MATCH($C274,'Final Card Catalog'!$A$4:$A$503,0)),"Missing ID")</x:f>
        <x:v>Sunday Christian Worship</x:v>
      </x:c>
      <x:c r="E274" s="231" t="str">
        <x:f>IFERROR(INDEX('Final Card Catalog'!$E$4:$E$503,MATCH($C274,'Final Card Catalog'!$A$4:$A$503,0)),"Missing ID")</x:f>
        <x:v>Practice / Development</x:v>
      </x:c>
      <x:c r="F274" s="261" t="n">
        <x:f>IFERROR(INDEX('Final Card Catalog'!$G$4:$G$503,MATCH($C274,'Final Card Catalog'!$A$4:$A$503,0)),"Missing ID")</x:f>
        <x:v>5</x:v>
      </x:c>
      <x:c r="G274" s="231" t="inlineStr">
        <x:is>
          <x:t xml:space="preserve">Extraordinary</x:t>
        </x:is>
      </x:c>
      <x:c r="H274" s="260" t="n">
        <x:v>7.2</x:v>
      </x:c>
      <x:c r="I274" s="260" t="n">
        <x:v>8.300000000000001</x:v>
      </x:c>
      <x:c r="J274" s="260" t="n">
        <x:v>5.4</x:v>
      </x:c>
      <x:c r="K274" s="260" t="n">
        <x:v>6.1</x:v>
      </x:c>
      <x:c r="L274" s="239" t="n">
        <x:f>IF(COUNT(H274:K274)&lt;COUNT($B$4:$B$7),"",ROUND(($B$11/$B$9)*(H274*$B$4+I274*$B$5+J274*$B$6+K274*$B$7),1))</x:f>
        <x:v>70.6</x:v>
      </x:c>
      <x:c r="M274" s="231" t="str">
        <x:f>IF(L274="","",IF(L274&gt;=$E$4,$D$4,IF(L274&gt;=$E$5,$D$5,IF(L274&gt;=$E$6,$D$6,IF(L274&gt;=$E$7,$D$7,$D$8)))))</x:f>
        <x:v>Uncommon</x:v>
      </x:c>
      <x:c r="N274" s="231" t="str">
        <x:f>IF(M274="","Pending scoring",G274&amp;" → "&amp;M274)</x:f>
        <x:v>Extraordinary → Uncommon</x:v>
      </x:c>
      <x:c r="O274" s="231" t="inlineStr">
        <x:is>
          <x:t xml:space="preserve">Medium</x:t>
        </x:is>
      </x:c>
      <x:c r="P274" s="231" t="inlineStr">
        <x:is>
          <x:t xml:space="preserve">Historical development</x:t>
        </x:is>
      </x:c>
      <x:c r="Q274" s="231" t="inlineStr">
        <x:is>
          <x:t xml:space="preserve">Balanced collectible profile across significance, visual potential, and impact. Scores: significance 7.2, artwork 8.3, narrative 5.4, uniqueness 6.1; weighted impact 70.6 → Uncommon.</x:t>
        </x:is>
      </x:c>
      <x:c r="R274" s="214" t="str">
        <x:f>IFERROR(INDEX('Final Card Catalog'!$J$4:$J$503,MATCH($C274,'Final Card Catalog'!$A$4:$A$503,0)),"Missing ID")</x:f>
        <x:v>Uncommon</x:v>
      </x:c>
      <x:c r="S274" s="214" t="str">
        <x:f>IF(IFERROR(INDEX('Final Card Catalog'!$S$4:$S$503,MATCH($C274,'Final Card Catalog'!$A$4:$A$503,0)),"Missing ID")="Locked - complete","Locked - complete",IF(COUNTIF('Final Card Catalog'!$A$4:$A$503,C274)&lt;&gt;1,"ID mismatch",IF(COUNT(H274:K274)&lt;COUNT($B$4:$B$7),"Needs scoring",IF(M274=R274,"Aligned","Approved tier / legacy differs"))))</x:f>
        <x:v>Aligned</x:v>
      </x:c>
    </x:row>
    <x:row r="275" s="202" customFormat="1" ht="25.5" customHeight="1">
      <x:c r="A275" s="261" t="n">
        <x:f>IF(L275="","",COUNTIF($L$14:$L$513,"&gt;"&amp;L275)+COUNTIF($L$14:L275,L275))</x:f>
        <x:v>266</x:v>
      </x:c>
      <x:c r="B275" s="231" t="str">
        <x:f>IFERROR(LEFT(IFERROR(INDEX('Final Card Catalog'!$D$4:$D$503,MATCH($C275,'Final Card Catalog'!$A$4:$A$503,0)),"Missing ID"),FIND(" — ",IFERROR(INDEX('Final Card Catalog'!$D$4:$D$503,MATCH($C275,'Final Card Catalog'!$A$4:$A$503,0)),"Missing ID"))-1),"Missing set")</x:f>
        <x:v>Biblical People</x:v>
      </x:c>
      <x:c r="C275" s="231" t="inlineStr">
        <x:is>
          <x:t xml:space="preserve">BP-027</x:t>
        </x:is>
      </x:c>
      <x:c r="D275" s="231" t="str">
        <x:f>IFERROR(INDEX('Final Card Catalog'!$B$4:$B$503,MATCH($C275,'Final Card Catalog'!$A$4:$A$503,0)),"Missing ID")</x:f>
        <x:v>Job</x:v>
      </x:c>
      <x:c r="E275" s="231" t="str">
        <x:f>IFERROR(INDEX('Final Card Catalog'!$E$4:$E$503,MATCH($C275,'Final Card Catalog'!$A$4:$A$503,0)),"Missing ID")</x:f>
        <x:v>Person</x:v>
      </x:c>
      <x:c r="F275" s="261" t="n">
        <x:f>IFERROR(INDEX('Final Card Catalog'!$G$4:$G$503,MATCH($C275,'Final Card Catalog'!$A$4:$A$503,0)),"Missing ID")</x:f>
        <x:v>4</x:v>
      </x:c>
      <x:c r="G275" s="231" t="inlineStr">
        <x:is>
          <x:t xml:space="preserve">Rare</x:t>
        </x:is>
      </x:c>
      <x:c r="H275" s="260" t="n">
        <x:v>8.1</x:v>
      </x:c>
      <x:c r="I275" s="260" t="n">
        <x:v>7</x:v>
      </x:c>
      <x:c r="J275" s="260" t="n">
        <x:v>5.7</x:v>
      </x:c>
      <x:c r="K275" s="260" t="n">
        <x:v>5.7</x:v>
      </x:c>
      <x:c r="L275" s="239" t="n">
        <x:f>IF(COUNT(H275:K275)&lt;COUNT($B$4:$B$7),"",ROUND(($B$11/$B$9)*(H275*$B$4+I275*$B$5+J275*$B$6+K275*$B$7),1))</x:f>
        <x:v>70.5</x:v>
      </x:c>
      <x:c r="M275" s="231" t="str">
        <x:f>IF(L275="","",IF(L275&gt;=$E$4,$D$4,IF(L275&gt;=$E$5,$D$5,IF(L275&gt;=$E$6,$D$6,IF(L275&gt;=$E$7,$D$7,$D$8)))))</x:f>
        <x:v>Uncommon</x:v>
      </x:c>
      <x:c r="N275" s="231" t="str">
        <x:f>IF(M275="","Pending scoring",G275&amp;" → "&amp;M275)</x:f>
        <x:v>Rare → Uncommon</x:v>
      </x:c>
      <x:c r="O275" s="231" t="inlineStr">
        <x:is>
          <x:t xml:space="preserve">Medium</x:t>
        </x:is>
      </x:c>
      <x:c r="P275" s="231" t="inlineStr">
        <x:is>
          <x:t xml:space="preserve">Biblical character / group</x:t>
        </x:is>
      </x:c>
      <x:c r="Q275" s="231" t="inlineStr">
        <x:is>
          <x:t xml:space="preserve">Balanced collectible profile across significance, visual potential, and impact. Scores: significance 8.1, artwork 7.0, narrative 5.7, uniqueness 5.7; weighted impact 70.5 → Uncommon.</x:t>
        </x:is>
      </x:c>
      <x:c r="R275" s="214" t="str">
        <x:f>IFERROR(INDEX('Final Card Catalog'!$J$4:$J$503,MATCH($C275,'Final Card Catalog'!$A$4:$A$503,0)),"Missing ID")</x:f>
        <x:v>Rare</x:v>
      </x:c>
      <x:c r="S275" s="214" t="str">
        <x:f>IF(IFERROR(INDEX('Final Card Catalog'!$S$4:$S$503,MATCH($C275,'Final Card Catalog'!$A$4:$A$503,0)),"Missing ID")="Locked - complete","Locked - complete",IF(COUNTIF('Final Card Catalog'!$A$4:$A$503,C275)&lt;&gt;1,"ID mismatch",IF(COUNT(H275:K275)&lt;COUNT($B$4:$B$7),"Needs scoring",IF(M275=R275,"Aligned","Approved tier / legacy differs"))))</x:f>
        <x:v>Approved tier / legacy differs</x:v>
      </x:c>
    </x:row>
    <x:row r="276" s="202" customFormat="1" ht="25.5" customHeight="1">
      <x:c r="A276" s="261" t="n">
        <x:f>IF(L276="","",COUNTIF($L$14:$L$513,"&gt;"&amp;L276)+COUNTIF($L$14:L276,L276))</x:f>
        <x:v>267</x:v>
      </x:c>
      <x:c r="B276" s="231" t="str">
        <x:f>IFERROR(LEFT(IFERROR(INDEX('Final Card Catalog'!$D$4:$D$503,MATCH($C276,'Final Card Catalog'!$A$4:$A$503,0)),"Missing ID"),FIND(" — ",IFERROR(INDEX('Final Card Catalog'!$D$4:$D$503,MATCH($C276,'Final Card Catalog'!$A$4:$A$503,0)),"Missing ID"))-1),"Missing set")</x:f>
        <x:v>Biblical Places</x:v>
      </x:c>
      <x:c r="C276" s="231" t="inlineStr">
        <x:is>
          <x:t xml:space="preserve">BPL-057</x:t>
        </x:is>
      </x:c>
      <x:c r="D276" s="231" t="str">
        <x:f>IFERROR(INDEX('Final Card Catalog'!$B$4:$B$503,MATCH($C276,'Final Card Catalog'!$A$4:$A$503,0)),"Missing ID")</x:f>
        <x:v>Nazareth</x:v>
      </x:c>
      <x:c r="E276" s="231" t="str">
        <x:f>IFERROR(INDEX('Final Card Catalog'!$E$4:$E$503,MATCH($C276,'Final Card Catalog'!$A$4:$A$503,0)),"Missing ID")</x:f>
        <x:v>Place</x:v>
      </x:c>
      <x:c r="F276" s="261" t="n">
        <x:f>IFERROR(INDEX('Final Card Catalog'!$G$4:$G$503,MATCH($C276,'Final Card Catalog'!$A$4:$A$503,0)),"Missing ID")</x:f>
        <x:v>5</x:v>
      </x:c>
      <x:c r="G276" s="231" t="inlineStr">
        <x:is>
          <x:t xml:space="preserve">Extraordinary</x:t>
        </x:is>
      </x:c>
      <x:c r="H276" s="260" t="n">
        <x:v>8.1</x:v>
      </x:c>
      <x:c r="I276" s="260" t="n">
        <x:v>8.5</x:v>
      </x:c>
      <x:c r="J276" s="260" t="n">
        <x:v>3.8</x:v>
      </x:c>
      <x:c r="K276" s="260" t="n">
        <x:v>5</x:v>
      </x:c>
      <x:c r="L276" s="239" t="n">
        <x:f>IF(COUNT(H276:K276)&lt;COUNT($B$4:$B$7),"",ROUND(($B$11/$B$9)*(H276*$B$4+I276*$B$5+J276*$B$6+K276*$B$7),1))</x:f>
        <x:v>70.5</x:v>
      </x:c>
      <x:c r="M276" s="231" t="str">
        <x:f>IF(L276="","",IF(L276&gt;=$E$4,$D$4,IF(L276&gt;=$E$5,$D$5,IF(L276&gt;=$E$6,$D$6,IF(L276&gt;=$E$7,$D$7,$D$8)))))</x:f>
        <x:v>Uncommon</x:v>
      </x:c>
      <x:c r="N276" s="231" t="str">
        <x:f>IF(M276="","Pending scoring",G276&amp;" → "&amp;M276)</x:f>
        <x:v>Extraordinary → Uncommon</x:v>
      </x:c>
      <x:c r="O276" s="231" t="inlineStr">
        <x:is>
          <x:t xml:space="preserve">Medium</x:t>
        </x:is>
      </x:c>
      <x:c r="P276" s="231" t="inlineStr">
        <x:is>
          <x:t xml:space="preserve">Biblical landscape / architecture</x:t>
        </x:is>
      </x:c>
      <x:c r="Q276" s="231" t="inlineStr">
        <x:is>
          <x:t xml:space="preserve">Balanced collectible profile across significance, visual potential, and impact. Scores: significance 8.1, artwork 8.5, narrative 3.8, uniqueness 5.0; weighted impact 70.5 → Uncommon.</x:t>
        </x:is>
      </x:c>
      <x:c r="R276" s="214" t="str">
        <x:f>IFERROR(INDEX('Final Card Catalog'!$J$4:$J$503,MATCH($C276,'Final Card Catalog'!$A$4:$A$503,0)),"Missing ID")</x:f>
        <x:v>Uncommon</x:v>
      </x:c>
      <x:c r="S276" s="214" t="str">
        <x:f>IF(IFERROR(INDEX('Final Card Catalog'!$S$4:$S$503,MATCH($C276,'Final Card Catalog'!$A$4:$A$503,0)),"Missing ID")="Locked - complete","Locked - complete",IF(COUNTIF('Final Card Catalog'!$A$4:$A$503,C276)&lt;&gt;1,"ID mismatch",IF(COUNT(H276:K276)&lt;COUNT($B$4:$B$7),"Needs scoring",IF(M276=R276,"Aligned","Approved tier / legacy differs"))))</x:f>
        <x:v>Aligned</x:v>
      </x:c>
    </x:row>
    <x:row r="277" s="202" customFormat="1" ht="25.5" customHeight="1">
      <x:c r="A277" s="261" t="n">
        <x:f>IF(L277="","",COUNTIF($L$14:$L$513,"&gt;"&amp;L277)+COUNTIF($L$14:L277,L277))</x:f>
        <x:v>268</x:v>
      </x:c>
      <x:c r="B277" s="231" t="str">
        <x:f>IFERROR(LEFT(IFERROR(INDEX('Final Card Catalog'!$D$4:$D$503,MATCH($C277,'Final Card Catalog'!$A$4:$A$503,0)),"Missing ID"),FIND(" — ",IFERROR(INDEX('Final Card Catalog'!$D$4:$D$503,MATCH($C277,'Final Card Catalog'!$A$4:$A$503,0)),"Missing ID"))-1),"Missing set")</x:f>
        <x:v>Biblical People</x:v>
      </x:c>
      <x:c r="C277" s="231" t="inlineStr">
        <x:is>
          <x:t xml:space="preserve">BP-018</x:t>
        </x:is>
      </x:c>
      <x:c r="D277" s="231" t="str">
        <x:f>IFERROR(INDEX('Final Card Catalog'!$B$4:$B$503,MATCH($C277,'Final Card Catalog'!$A$4:$A$503,0)),"Missing ID")</x:f>
        <x:v>Samuel</x:v>
      </x:c>
      <x:c r="E277" s="231" t="str">
        <x:f>IFERROR(INDEX('Final Card Catalog'!$E$4:$E$503,MATCH($C277,'Final Card Catalog'!$A$4:$A$503,0)),"Missing ID")</x:f>
        <x:v>Person</x:v>
      </x:c>
      <x:c r="F277" s="261" t="n">
        <x:f>IFERROR(INDEX('Final Card Catalog'!$G$4:$G$503,MATCH($C277,'Final Card Catalog'!$A$4:$A$503,0)),"Missing ID")</x:f>
        <x:v>5</x:v>
      </x:c>
      <x:c r="G277" s="231" t="inlineStr">
        <x:is>
          <x:t xml:space="preserve">Extraordinary</x:t>
        </x:is>
      </x:c>
      <x:c r="H277" s="260" t="n">
        <x:v>8.1</x:v>
      </x:c>
      <x:c r="I277" s="260" t="n">
        <x:v>7</x:v>
      </x:c>
      <x:c r="J277" s="260" t="n">
        <x:v>5.7</x:v>
      </x:c>
      <x:c r="K277" s="260" t="n">
        <x:v>5.7</x:v>
      </x:c>
      <x:c r="L277" s="239" t="n">
        <x:f>IF(COUNT(H277:K277)&lt;COUNT($B$4:$B$7),"",ROUND(($B$11/$B$9)*(H277*$B$4+I277*$B$5+J277*$B$6+K277*$B$7),1))</x:f>
        <x:v>70.5</x:v>
      </x:c>
      <x:c r="M277" s="231" t="str">
        <x:f>IF(L277="","",IF(L277&gt;=$E$4,$D$4,IF(L277&gt;=$E$5,$D$5,IF(L277&gt;=$E$6,$D$6,IF(L277&gt;=$E$7,$D$7,$D$8)))))</x:f>
        <x:v>Uncommon</x:v>
      </x:c>
      <x:c r="N277" s="231" t="str">
        <x:f>IF(M277="","Pending scoring",G277&amp;" → "&amp;M277)</x:f>
        <x:v>Extraordinary → Uncommon</x:v>
      </x:c>
      <x:c r="O277" s="231" t="inlineStr">
        <x:is>
          <x:t xml:space="preserve">Medium</x:t>
        </x:is>
      </x:c>
      <x:c r="P277" s="231" t="inlineStr">
        <x:is>
          <x:t xml:space="preserve">Biblical character / group</x:t>
        </x:is>
      </x:c>
      <x:c r="Q277" s="231" t="inlineStr">
        <x:is>
          <x:t xml:space="preserve">Balanced collectible profile across significance, visual potential, and impact. Scores: significance 8.1, artwork 7.0, narrative 5.7, uniqueness 5.7; weighted impact 70.5 → Uncommon.</x:t>
        </x:is>
      </x:c>
      <x:c r="R277" s="214" t="str">
        <x:f>IFERROR(INDEX('Final Card Catalog'!$J$4:$J$503,MATCH($C277,'Final Card Catalog'!$A$4:$A$503,0)),"Missing ID")</x:f>
        <x:v>Uncommon</x:v>
      </x:c>
      <x:c r="S277" s="214" t="str">
        <x:f>IF(IFERROR(INDEX('Final Card Catalog'!$S$4:$S$503,MATCH($C277,'Final Card Catalog'!$A$4:$A$503,0)),"Missing ID")="Locked - complete","Locked - complete",IF(COUNTIF('Final Card Catalog'!$A$4:$A$503,C277)&lt;&gt;1,"ID mismatch",IF(COUNT(H277:K277)&lt;COUNT($B$4:$B$7),"Needs scoring",IF(M277=R277,"Aligned","Approved tier / legacy differs"))))</x:f>
        <x:v>Aligned</x:v>
      </x:c>
    </x:row>
    <x:row r="278" s="202" customFormat="1" ht="25.5" customHeight="1">
      <x:c r="A278" s="261" t="n">
        <x:f>IF(L278="","",COUNTIF($L$14:$L$513,"&gt;"&amp;L278)+COUNTIF($L$14:L278,L278))</x:f>
        <x:v>269</x:v>
      </x:c>
      <x:c r="B278" s="231" t="str">
        <x:f>IFERROR(LEFT(IFERROR(INDEX('Final Card Catalog'!$D$4:$D$503,MATCH($C278,'Final Card Catalog'!$A$4:$A$503,0)),"Missing ID"),FIND(" — ",IFERROR(INDEX('Final Card Catalog'!$D$4:$D$503,MATCH($C278,'Final Card Catalog'!$A$4:$A$503,0)),"Missing ID"))-1),"Missing set")</x:f>
        <x:v>Traditions &amp; Practices</x:v>
      </x:c>
      <x:c r="C278" s="231" t="inlineStr">
        <x:is>
          <x:t xml:space="preserve">TP-028</x:t>
        </x:is>
      </x:c>
      <x:c r="D278" s="231" t="str">
        <x:f>IFERROR(INDEX('Final Card Catalog'!$B$4:$B$503,MATCH($C278,'Final Card Catalog'!$A$4:$A$503,0)),"Missing ID")</x:f>
        <x:v>Evensong</x:v>
      </x:c>
      <x:c r="E278" s="231" t="str">
        <x:f>IFERROR(INDEX('Final Card Catalog'!$E$4:$E$503,MATCH($C278,'Final Card Catalog'!$A$4:$A$503,0)),"Missing ID")</x:f>
        <x:v>Choral Daily Office</x:v>
      </x:c>
      <x:c r="F278" s="261" t="n">
        <x:f>IFERROR(INDEX('Final Card Catalog'!$G$4:$G$503,MATCH($C278,'Final Card Catalog'!$A$4:$A$503,0)),"Missing ID")</x:f>
        <x:v>4</x:v>
      </x:c>
      <x:c r="G278" s="231" t="inlineStr">
        <x:is>
          <x:t xml:space="preserve">Rare</x:t>
        </x:is>
      </x:c>
      <x:c r="H278" s="260" t="n">
        <x:v>7.6</x:v>
      </x:c>
      <x:c r="I278" s="260" t="n">
        <x:v>7.8</x:v>
      </x:c>
      <x:c r="J278" s="260" t="n">
        <x:v>5.4</x:v>
      </x:c>
      <x:c r="K278" s="260" t="n">
        <x:v>5.8</x:v>
      </x:c>
      <x:c r="L278" s="239" t="n">
        <x:f>IF(COUNT(H278:K278)&lt;COUNT($B$4:$B$7),"",ROUND(($B$11/$B$9)*(H278*$B$4+I278*$B$5+J278*$B$6+K278*$B$7),1))</x:f>
        <x:v>70.4</x:v>
      </x:c>
      <x:c r="M278" s="231" t="str">
        <x:f>IF(L278="","",IF(L278&gt;=$E$4,$D$4,IF(L278&gt;=$E$5,$D$5,IF(L278&gt;=$E$6,$D$6,IF(L278&gt;=$E$7,$D$7,$D$8)))))</x:f>
        <x:v>Uncommon</x:v>
      </x:c>
      <x:c r="N278" s="231" t="str">
        <x:f>IF(M278="","Pending scoring",G278&amp;" → "&amp;M278)</x:f>
        <x:v>Rare → Uncommon</x:v>
      </x:c>
      <x:c r="O278" s="231" t="inlineStr">
        <x:is>
          <x:t xml:space="preserve">High</x:t>
        </x:is>
      </x:c>
      <x:c r="P278" s="231" t="inlineStr">
        <x:is>
          <x:t xml:space="preserve">Prayer / office</x:t>
        </x:is>
      </x:c>
      <x:c r="Q278" s="231" t="inlineStr">
        <x:is>
          <x:t xml:space="preserve">Balanced collectible profile across significance, visual potential, and impact. Scores: significance 7.6, artwork 7.8, narrative 5.4, uniqueness 5.8; weighted impact 70.4 → Uncommon.</x:t>
        </x:is>
      </x:c>
      <x:c r="R278" s="214" t="str">
        <x:f>IFERROR(INDEX('Final Card Catalog'!$J$4:$J$503,MATCH($C278,'Final Card Catalog'!$A$4:$A$503,0)),"Missing ID")</x:f>
        <x:v>Uncommon</x:v>
      </x:c>
      <x:c r="S278" s="214" t="str">
        <x:f>IF(IFERROR(INDEX('Final Card Catalog'!$S$4:$S$503,MATCH($C278,'Final Card Catalog'!$A$4:$A$503,0)),"Missing ID")="Locked - complete","Locked - complete",IF(COUNTIF('Final Card Catalog'!$A$4:$A$503,C278)&lt;&gt;1,"ID mismatch",IF(COUNT(H278:K278)&lt;COUNT($B$4:$B$7),"Needs scoring",IF(M278=R278,"Aligned","Approved tier / legacy differs"))))</x:f>
        <x:v>Aligned</x:v>
      </x:c>
    </x:row>
    <x:row r="279" s="202" customFormat="1" ht="25.5" customHeight="1">
      <x:c r="A279" s="261" t="n">
        <x:f>IF(L279="","",COUNTIF($L$14:$L$513,"&gt;"&amp;L279)+COUNTIF($L$14:L279,L279))</x:f>
        <x:v>270</x:v>
      </x:c>
      <x:c r="B279" s="231" t="str">
        <x:f>IFERROR(LEFT(IFERROR(INDEX('Final Card Catalog'!$D$4:$D$503,MATCH($C279,'Final Card Catalog'!$A$4:$A$503,0)),"Missing ID"),FIND(" — ",IFERROR(INDEX('Final Card Catalog'!$D$4:$D$503,MATCH($C279,'Final Card Catalog'!$A$4:$A$503,0)),"Missing ID"))-1),"Missing set")</x:f>
        <x:v>Theologians</x:v>
      </x:c>
      <x:c r="C279" s="231" t="inlineStr">
        <x:is>
          <x:t xml:space="preserve">TH-016</x:t>
        </x:is>
      </x:c>
      <x:c r="D279" s="231" t="str">
        <x:f>IFERROR(INDEX('Final Card Catalog'!$B$4:$B$503,MATCH($C279,'Final Card Catalog'!$A$4:$A$503,0)),"Missing ID")</x:f>
        <x:v>Gregory Palamas</x:v>
      </x:c>
      <x:c r="E279" s="231" t="str">
        <x:f>IFERROR(INDEX('Final Card Catalog'!$E$4:$E$503,MATCH($C279,'Final Card Catalog'!$A$4:$A$503,0)),"Missing ID")</x:f>
        <x:v>Monastic Theologian</x:v>
      </x:c>
      <x:c r="F279" s="261" t="n">
        <x:f>IFERROR(INDEX('Final Card Catalog'!$G$4:$G$503,MATCH($C279,'Final Card Catalog'!$A$4:$A$503,0)),"Missing ID")</x:f>
        <x:v>4</x:v>
      </x:c>
      <x:c r="G279" s="231" t="inlineStr">
        <x:is>
          <x:t xml:space="preserve">Rare</x:t>
        </x:is>
      </x:c>
      <x:c r="H279" s="260" t="n">
        <x:v>7.8</x:v>
      </x:c>
      <x:c r="I279" s="260" t="n">
        <x:v>8.1</x:v>
      </x:c>
      <x:c r="J279" s="260" t="n">
        <x:v>4.8</x:v>
      </x:c>
      <x:c r="K279" s="260" t="n">
        <x:v>5.1</x:v>
      </x:c>
      <x:c r="L279" s="239" t="n">
        <x:f>IF(COUNT(H279:K279)&lt;COUNT($B$4:$B$7),"",ROUND(($B$11/$B$9)*(H279*$B$4+I279*$B$5+J279*$B$6+K279*$B$7),1))</x:f>
        <x:v>70.2</x:v>
      </x:c>
      <x:c r="M279" s="231" t="str">
        <x:f>IF(L279="","",IF(L279&gt;=$E$4,$D$4,IF(L279&gt;=$E$5,$D$5,IF(L279&gt;=$E$6,$D$6,IF(L279&gt;=$E$7,$D$7,$D$8)))))</x:f>
        <x:v>Uncommon</x:v>
      </x:c>
      <x:c r="N279" s="231" t="str">
        <x:f>IF(M279="","Pending scoring",G279&amp;" → "&amp;M279)</x:f>
        <x:v>Rare → Uncommon</x:v>
      </x:c>
      <x:c r="O279" s="231" t="inlineStr">
        <x:is>
          <x:t xml:space="preserve">Medium</x:t>
        </x:is>
      </x:c>
      <x:c r="P279" s="231" t="inlineStr">
        <x:is>
          <x:t xml:space="preserve">Theologian portrait / group</x:t>
        </x:is>
      </x:c>
      <x:c r="Q279" s="231" t="inlineStr">
        <x:is>
          <x:t xml:space="preserve">Balanced collectible profile across significance, visual potential, and impact. Scores: significance 7.8, artwork 8.1, narrative 4.8, uniqueness 5.1; weighted impact 70.2 → Uncommon.</x:t>
        </x:is>
      </x:c>
      <x:c r="R279" s="214" t="str">
        <x:f>IFERROR(INDEX('Final Card Catalog'!$J$4:$J$503,MATCH($C279,'Final Card Catalog'!$A$4:$A$503,0)),"Missing ID")</x:f>
        <x:v>Uncommon</x:v>
      </x:c>
      <x:c r="S279" s="214" t="str">
        <x:f>IF(IFERROR(INDEX('Final Card Catalog'!$S$4:$S$503,MATCH($C279,'Final Card Catalog'!$A$4:$A$503,0)),"Missing ID")="Locked - complete","Locked - complete",IF(COUNTIF('Final Card Catalog'!$A$4:$A$503,C279)&lt;&gt;1,"ID mismatch",IF(COUNT(H279:K279)&lt;COUNT($B$4:$B$7),"Needs scoring",IF(M279=R279,"Aligned","Approved tier / legacy differs"))))</x:f>
        <x:v>Aligned</x:v>
      </x:c>
    </x:row>
    <x:row r="280" s="202" customFormat="1" ht="25.5" customHeight="1">
      <x:c r="A280" s="261" t="n">
        <x:f>IF(L280="","",COUNTIF($L$14:$L$513,"&gt;"&amp;L280)+COUNTIF($L$14:L280,L280))</x:f>
        <x:v>271</x:v>
      </x:c>
      <x:c r="B280" s="231" t="str">
        <x:f>IFERROR(LEFT(IFERROR(INDEX('Final Card Catalog'!$D$4:$D$503,MATCH($C280,'Final Card Catalog'!$A$4:$A$503,0)),"Missing ID"),FIND(" — ",IFERROR(INDEX('Final Card Catalog'!$D$4:$D$503,MATCH($C280,'Final Card Catalog'!$A$4:$A$503,0)),"Missing ID"))-1),"Missing set")</x:f>
        <x:v>Biblical People</x:v>
      </x:c>
      <x:c r="C280" s="231" t="inlineStr">
        <x:is>
          <x:t xml:space="preserve">BP-026</x:t>
        </x:is>
      </x:c>
      <x:c r="D280" s="231" t="str">
        <x:f>IFERROR(INDEX('Final Card Catalog'!$B$4:$B$503,MATCH($C280,'Final Card Catalog'!$A$4:$A$503,0)),"Missing ID")</x:f>
        <x:v>Joseph of Nazareth</x:v>
      </x:c>
      <x:c r="E280" s="231" t="str">
        <x:f>IFERROR(INDEX('Final Card Catalog'!$E$4:$E$503,MATCH($C280,'Final Card Catalog'!$A$4:$A$503,0)),"Missing ID")</x:f>
        <x:v>Person</x:v>
      </x:c>
      <x:c r="F280" s="261" t="n">
        <x:f>IFERROR(INDEX('Final Card Catalog'!$G$4:$G$503,MATCH($C280,'Final Card Catalog'!$A$4:$A$503,0)),"Missing ID")</x:f>
        <x:v>4</x:v>
      </x:c>
      <x:c r="G280" s="231" t="inlineStr">
        <x:is>
          <x:t xml:space="preserve">Uncommon</x:t>
        </x:is>
      </x:c>
      <x:c r="H280" s="260" t="n">
        <x:v>8</x:v>
      </x:c>
      <x:c r="I280" s="260" t="n">
        <x:v>7</x:v>
      </x:c>
      <x:c r="J280" s="260" t="n">
        <x:v>5.7</x:v>
      </x:c>
      <x:c r="K280" s="260" t="n">
        <x:v>5.7</x:v>
      </x:c>
      <x:c r="L280" s="239" t="n">
        <x:f>IF(COUNT(H280:K280)&lt;COUNT($B$4:$B$7),"",ROUND(($B$11/$B$9)*(H280*$B$4+I280*$B$5+J280*$B$6+K280*$B$7),1))</x:f>
        <x:v>70.1</x:v>
      </x:c>
      <x:c r="M280" s="231" t="str">
        <x:f>IF(L280="","",IF(L280&gt;=$E$4,$D$4,IF(L280&gt;=$E$5,$D$5,IF(L280&gt;=$E$6,$D$6,IF(L280&gt;=$E$7,$D$7,$D$8)))))</x:f>
        <x:v>Uncommon</x:v>
      </x:c>
      <x:c r="N280" s="231" t="str">
        <x:f>IF(M280="","Pending scoring",G280&amp;" → "&amp;M280)</x:f>
        <x:v>Uncommon → Uncommon</x:v>
      </x:c>
      <x:c r="O280" s="231" t="inlineStr">
        <x:is>
          <x:t xml:space="preserve">Medium</x:t>
        </x:is>
      </x:c>
      <x:c r="P280" s="231" t="inlineStr">
        <x:is>
          <x:t xml:space="preserve">Biblical character / group</x:t>
        </x:is>
      </x:c>
      <x:c r="Q280" s="231" t="inlineStr">
        <x:is>
          <x:t xml:space="preserve">Balanced collectible profile across significance, visual potential, and impact. Scores: significance 8.0, artwork 7.0, narrative 5.7, uniqueness 5.7; weighted impact 70.1 → Uncommon.</x:t>
        </x:is>
      </x:c>
      <x:c r="R280" s="214" t="str">
        <x:f>IFERROR(INDEX('Final Card Catalog'!$J$4:$J$503,MATCH($C280,'Final Card Catalog'!$A$4:$A$503,0)),"Missing ID")</x:f>
        <x:v>Uncommon</x:v>
      </x:c>
      <x:c r="S280" s="214" t="str">
        <x:f>IF(IFERROR(INDEX('Final Card Catalog'!$S$4:$S$503,MATCH($C280,'Final Card Catalog'!$A$4:$A$503,0)),"Missing ID")="Locked - complete","Locked - complete",IF(COUNTIF('Final Card Catalog'!$A$4:$A$503,C280)&lt;&gt;1,"ID mismatch",IF(COUNT(H280:K280)&lt;COUNT($B$4:$B$7),"Needs scoring",IF(M280=R280,"Aligned","Approved tier / legacy differs"))))</x:f>
        <x:v>Aligned</x:v>
      </x:c>
    </x:row>
    <x:row r="281" s="202" customFormat="1" ht="25.5" customHeight="1">
      <x:c r="A281" s="261" t="n">
        <x:f>IF(L281="","",COUNTIF($L$14:$L$513,"&gt;"&amp;L281)+COUNTIF($L$14:L281,L281))</x:f>
        <x:v>272</x:v>
      </x:c>
      <x:c r="B281" s="231" t="str">
        <x:f>IFERROR(LEFT(IFERROR(INDEX('Final Card Catalog'!$D$4:$D$503,MATCH($C281,'Final Card Catalog'!$A$4:$A$503,0)),"Missing ID"),FIND(" — ",IFERROR(INDEX('Final Card Catalog'!$D$4:$D$503,MATCH($C281,'Final Card Catalog'!$A$4:$A$503,0)),"Missing ID"))-1),"Missing set")</x:f>
        <x:v>Biblical Places</x:v>
      </x:c>
      <x:c r="C281" s="231" t="inlineStr">
        <x:is>
          <x:t xml:space="preserve">BPL-023</x:t>
        </x:is>
      </x:c>
      <x:c r="D281" s="231" t="str">
        <x:f>IFERROR(INDEX('Final Card Catalog'!$B$4:$B$503,MATCH($C281,'Final Card Catalog'!$A$4:$A$503,0)),"Missing ID")</x:f>
        <x:v>The Jordan River</x:v>
      </x:c>
      <x:c r="E281" s="231" t="str">
        <x:f>IFERROR(INDEX('Final Card Catalog'!$E$4:$E$503,MATCH($C281,'Final Card Catalog'!$A$4:$A$503,0)),"Missing ID")</x:f>
        <x:v>Place</x:v>
      </x:c>
      <x:c r="F281" s="261" t="n">
        <x:f>IFERROR(INDEX('Final Card Catalog'!$G$4:$G$503,MATCH($C281,'Final Card Catalog'!$A$4:$A$503,0)),"Missing ID")</x:f>
        <x:v>5</x:v>
      </x:c>
      <x:c r="G281" s="231" t="inlineStr">
        <x:is>
          <x:t xml:space="preserve">Extraordinary</x:t>
        </x:is>
      </x:c>
      <x:c r="H281" s="260" t="n">
        <x:v>7.7</x:v>
      </x:c>
      <x:c r="I281" s="260" t="n">
        <x:v>8.5</x:v>
      </x:c>
      <x:c r="J281" s="260" t="n">
        <x:v>4.4</x:v>
      </x:c>
      <x:c r="K281" s="260" t="n">
        <x:v>5</x:v>
      </x:c>
      <x:c r="L281" s="239" t="n">
        <x:f>IF(COUNT(H281:K281)&lt;COUNT($B$4:$B$7),"",ROUND(($B$11/$B$9)*(H281*$B$4+I281*$B$5+J281*$B$6+K281*$B$7),1))</x:f>
        <x:v>70.1</x:v>
      </x:c>
      <x:c r="M281" s="231" t="str">
        <x:f>IF(L281="","",IF(L281&gt;=$E$4,$D$4,IF(L281&gt;=$E$5,$D$5,IF(L281&gt;=$E$6,$D$6,IF(L281&gt;=$E$7,$D$7,$D$8)))))</x:f>
        <x:v>Uncommon</x:v>
      </x:c>
      <x:c r="N281" s="231" t="str">
        <x:f>IF(M281="","Pending scoring",G281&amp;" → "&amp;M281)</x:f>
        <x:v>Extraordinary → Uncommon</x:v>
      </x:c>
      <x:c r="O281" s="231" t="inlineStr">
        <x:is>
          <x:t xml:space="preserve">Medium</x:t>
        </x:is>
      </x:c>
      <x:c r="P281" s="231" t="inlineStr">
        <x:is>
          <x:t xml:space="preserve">Biblical landscape / architecture</x:t>
        </x:is>
      </x:c>
      <x:c r="Q281" s="231" t="inlineStr">
        <x:is>
          <x:t xml:space="preserve">Balanced collectible profile across significance, visual potential, and impact. Scores: significance 7.7, artwork 8.5, narrative 4.4, uniqueness 5.0; weighted impact 70.1 → Uncommon.</x:t>
        </x:is>
      </x:c>
      <x:c r="R281" s="214" t="str">
        <x:f>IFERROR(INDEX('Final Card Catalog'!$J$4:$J$503,MATCH($C281,'Final Card Catalog'!$A$4:$A$503,0)),"Missing ID")</x:f>
        <x:v>Uncommon</x:v>
      </x:c>
      <x:c r="S281" s="214" t="str">
        <x:f>IF(IFERROR(INDEX('Final Card Catalog'!$S$4:$S$503,MATCH($C281,'Final Card Catalog'!$A$4:$A$503,0)),"Missing ID")="Locked - complete","Locked - complete",IF(COUNTIF('Final Card Catalog'!$A$4:$A$503,C281)&lt;&gt;1,"ID mismatch",IF(COUNT(H281:K281)&lt;COUNT($B$4:$B$7),"Needs scoring",IF(M281=R281,"Aligned","Approved tier / legacy differs"))))</x:f>
        <x:v>Aligned</x:v>
      </x:c>
    </x:row>
    <x:row r="282" s="202" customFormat="1" ht="38.25" customHeight="1">
      <x:c r="A282" s="261" t="n">
        <x:f>IF(L282="","",COUNTIF($L$14:$L$513,"&gt;"&amp;L282)+COUNTIF($L$14:L282,L282))</x:f>
        <x:v>273</x:v>
      </x:c>
      <x:c r="B282" s="231" t="str">
        <x:f>IFERROR(LEFT(IFERROR(INDEX('Final Card Catalog'!$D$4:$D$503,MATCH($C282,'Final Card Catalog'!$A$4:$A$503,0)),"Missing ID"),FIND(" — ",IFERROR(INDEX('Final Card Catalog'!$D$4:$D$503,MATCH($C282,'Final Card Catalog'!$A$4:$A$503,0)),"Missing ID"))-1),"Missing set")</x:f>
        <x:v>Parables, Dreams &amp; Visions</x:v>
      </x:c>
      <x:c r="C282" s="231" t="inlineStr">
        <x:is>
          <x:t xml:space="preserve">PDV-030</x:t>
        </x:is>
      </x:c>
      <x:c r="D282" s="231" t="str">
        <x:f>IFERROR(INDEX('Final Card Catalog'!$B$4:$B$503,MATCH($C282,'Final Card Catalog'!$A$4:$A$503,0)),"Missing ID")</x:f>
        <x:v>Children in the Marketplace</x:v>
      </x:c>
      <x:c r="E282" s="231" t="str">
        <x:f>IFERROR(INDEX('Final Card Catalog'!$E$4:$E$503,MATCH($C282,'Final Card Catalog'!$A$4:$A$503,0)),"Missing ID")</x:f>
        <x:v>Parabolic Image</x:v>
      </x:c>
      <x:c r="F282" s="261" t="n">
        <x:f>IFERROR(INDEX('Final Card Catalog'!$G$4:$G$503,MATCH($C282,'Final Card Catalog'!$A$4:$A$503,0)),"Missing ID")</x:f>
        <x:v>3</x:v>
      </x:c>
      <x:c r="G282" s="231" t="inlineStr">
        <x:is>
          <x:t xml:space="preserve">Uncommon</x:t>
        </x:is>
      </x:c>
      <x:c r="H282" s="260" t="n">
        <x:v>5.5</x:v>
      </x:c>
      <x:c r="I282" s="260" t="n">
        <x:v>8</x:v>
      </x:c>
      <x:c r="J282" s="260" t="n">
        <x:v>7.6</x:v>
      </x:c>
      <x:c r="K282" s="260" t="n">
        <x:v>8.5</x:v>
      </x:c>
      <x:c r="L282" s="239" t="n">
        <x:f>IF(COUNT(H282:K282)&lt;COUNT($B$4:$B$7),"",ROUND(($B$11/$B$9)*(H282*$B$4+I282*$B$5+J282*$B$6+K282*$B$7),1))</x:f>
        <x:v>69.7</x:v>
      </x:c>
      <x:c r="M282" s="231" t="str">
        <x:f>IF(L282="","",IF(L282&gt;=$E$4,$D$4,IF(L282&gt;=$E$5,$D$5,IF(L282&gt;=$E$6,$D$6,IF(L282&gt;=$E$7,$D$7,$D$8)))))</x:f>
        <x:v>Uncommon</x:v>
      </x:c>
      <x:c r="N282" s="231" t="str">
        <x:f>IF(M282="","Pending scoring",G282&amp;" → "&amp;M282)</x:f>
        <x:v>Uncommon → Uncommon</x:v>
      </x:c>
      <x:c r="O282" s="231" t="inlineStr">
        <x:is>
          <x:t xml:space="preserve">Low</x:t>
        </x:is>
      </x:c>
      <x:c r="P282" s="231" t="inlineStr">
        <x:is>
          <x:t xml:space="preserve">Dream / vision</x:t>
        </x:is>
      </x:c>
      <x:c r="Q282" s="231" t="inlineStr">
        <x:is>
          <x:t xml:space="preserve">Artwork-led: the visual concept is substantially stronger than the subject's global recognition. Scores: significance 5.5, artwork 8.0, narrative 7.6, uniqueness 8.5; weighted impact 69.7 → Uncommon.</x:t>
        </x:is>
      </x:c>
      <x:c r="R282" s="214" t="str">
        <x:f>IFERROR(INDEX('Final Card Catalog'!$J$4:$J$503,MATCH($C282,'Final Card Catalog'!$A$4:$A$503,0)),"Missing ID")</x:f>
        <x:v>Uncommon</x:v>
      </x:c>
      <x:c r="S282" s="214" t="str">
        <x:f>IF(IFERROR(INDEX('Final Card Catalog'!$S$4:$S$503,MATCH($C282,'Final Card Catalog'!$A$4:$A$503,0)),"Missing ID")="Locked - complete","Locked - complete",IF(COUNTIF('Final Card Catalog'!$A$4:$A$503,C282)&lt;&gt;1,"ID mismatch",IF(COUNT(H282:K282)&lt;COUNT($B$4:$B$7),"Needs scoring",IF(M282=R282,"Aligned","Approved tier / legacy differs"))))</x:f>
        <x:v>Aligned</x:v>
      </x:c>
    </x:row>
    <x:row r="283" s="202" customFormat="1" ht="25.5" customHeight="1">
      <x:c r="A283" s="261" t="n">
        <x:f>IF(L283="","",COUNTIF($L$14:$L$513,"&gt;"&amp;L283)+COUNTIF($L$14:L283,L283))</x:f>
        <x:v>274</x:v>
      </x:c>
      <x:c r="B283" s="231" t="str">
        <x:f>IFERROR(LEFT(IFERROR(INDEX('Final Card Catalog'!$D$4:$D$503,MATCH($C283,'Final Card Catalog'!$A$4:$A$503,0)),"Missing ID"),FIND(" — ",IFERROR(INDEX('Final Card Catalog'!$D$4:$D$503,MATCH($C283,'Final Card Catalog'!$A$4:$A$503,0)),"Missing ID"))-1),"Missing set")</x:f>
        <x:v>Biblical People</x:v>
      </x:c>
      <x:c r="C283" s="231" t="inlineStr">
        <x:is>
          <x:t xml:space="preserve">BP-031</x:t>
        </x:is>
      </x:c>
      <x:c r="D283" s="231" t="str">
        <x:f>IFERROR(INDEX('Final Card Catalog'!$B$4:$B$503,MATCH($C283,'Final Card Catalog'!$A$4:$A$503,0)),"Missing ID")</x:f>
        <x:v>Samson</x:v>
      </x:c>
      <x:c r="E283" s="231" t="str">
        <x:f>IFERROR(INDEX('Final Card Catalog'!$E$4:$E$503,MATCH($C283,'Final Card Catalog'!$A$4:$A$503,0)),"Missing ID")</x:f>
        <x:v>Person</x:v>
      </x:c>
      <x:c r="F283" s="261" t="n">
        <x:f>IFERROR(INDEX('Final Card Catalog'!$G$4:$G$503,MATCH($C283,'Final Card Catalog'!$A$4:$A$503,0)),"Missing ID")</x:f>
        <x:v>4</x:v>
      </x:c>
      <x:c r="G283" s="231" t="inlineStr">
        <x:is>
          <x:t xml:space="preserve">Rare</x:t>
        </x:is>
      </x:c>
      <x:c r="H283" s="260" t="n">
        <x:v>6.8</x:v>
      </x:c>
      <x:c r="I283" s="260" t="n">
        <x:v>8.4</x:v>
      </x:c>
      <x:c r="J283" s="260" t="n">
        <x:v>5.7</x:v>
      </x:c>
      <x:c r="K283" s="260" t="n">
        <x:v>5.7</x:v>
      </x:c>
      <x:c r="L283" s="239" t="n">
        <x:f>IF(COUNT(H283:K283)&lt;COUNT($B$4:$B$7),"",ROUND(($B$11/$B$9)*(H283*$B$4+I283*$B$5+J283*$B$6+K283*$B$7),1))</x:f>
        <x:v>69.5</x:v>
      </x:c>
      <x:c r="M283" s="231" t="str">
        <x:f>IF(L283="","",IF(L283&gt;=$E$4,$D$4,IF(L283&gt;=$E$5,$D$5,IF(L283&gt;=$E$6,$D$6,IF(L283&gt;=$E$7,$D$7,$D$8)))))</x:f>
        <x:v>Uncommon</x:v>
      </x:c>
      <x:c r="N283" s="231" t="str">
        <x:f>IF(M283="","Pending scoring",G283&amp;" → "&amp;M283)</x:f>
        <x:v>Rare → Uncommon</x:v>
      </x:c>
      <x:c r="O283" s="231" t="inlineStr">
        <x:is>
          <x:t xml:space="preserve">Medium</x:t>
        </x:is>
      </x:c>
      <x:c r="P283" s="231" t="inlineStr">
        <x:is>
          <x:t xml:space="preserve">Biblical character / group</x:t>
        </x:is>
      </x:c>
      <x:c r="Q283" s="231" t="inlineStr">
        <x:is>
          <x:t xml:space="preserve">Artwork-led: the visual concept is substantially stronger than the subject's global recognition. Scores: significance 6.8, artwork 8.4, narrative 5.7, uniqueness 5.7; weighted impact 69.5 → Uncommon.</x:t>
        </x:is>
      </x:c>
      <x:c r="R283" s="214" t="str">
        <x:f>IFERROR(INDEX('Final Card Catalog'!$J$4:$J$503,MATCH($C283,'Final Card Catalog'!$A$4:$A$503,0)),"Missing ID")</x:f>
        <x:v>Uncommon</x:v>
      </x:c>
      <x:c r="S283" s="214" t="str">
        <x:f>IF(IFERROR(INDEX('Final Card Catalog'!$S$4:$S$503,MATCH($C283,'Final Card Catalog'!$A$4:$A$503,0)),"Missing ID")="Locked - complete","Locked - complete",IF(COUNTIF('Final Card Catalog'!$A$4:$A$503,C283)&lt;&gt;1,"ID mismatch",IF(COUNT(H283:K283)&lt;COUNT($B$4:$B$7),"Needs scoring",IF(M283=R283,"Aligned","Approved tier / legacy differs"))))</x:f>
        <x:v>Aligned</x:v>
      </x:c>
    </x:row>
    <x:row r="284" s="202" customFormat="1" ht="25.5" customHeight="1">
      <x:c r="A284" s="261" t="n">
        <x:f>IF(L284="","",COUNTIF($L$14:$L$513,"&gt;"&amp;L284)+COUNTIF($L$14:L284,L284))</x:f>
        <x:v>275</x:v>
      </x:c>
      <x:c r="B284" s="231" t="str">
        <x:f>IFERROR(LEFT(IFERROR(INDEX('Final Card Catalog'!$D$4:$D$503,MATCH($C284,'Final Card Catalog'!$A$4:$A$503,0)),"Missing ID"),FIND(" — ",IFERROR(INDEX('Final Card Catalog'!$D$4:$D$503,MATCH($C284,'Final Card Catalog'!$A$4:$A$503,0)),"Missing ID"))-1),"Missing set")</x:f>
        <x:v>Controversies &amp; Movements</x:v>
      </x:c>
      <x:c r="C284" s="231" t="inlineStr">
        <x:is>
          <x:t xml:space="preserve">CM-034</x:t>
        </x:is>
      </x:c>
      <x:c r="D284" s="231" t="str">
        <x:f>IFERROR(INDEX('Final Card Catalog'!$B$4:$B$503,MATCH($C284,'Final Card Catalog'!$A$4:$A$503,0)),"Missing ID")</x:f>
        <x:v>Ecumenical Movement</x:v>
      </x:c>
      <x:c r="E284" s="231" t="str">
        <x:f>IFERROR(INDEX('Final Card Catalog'!$E$4:$E$503,MATCH($C284,'Final Card Catalog'!$A$4:$A$503,0)),"Missing ID")</x:f>
        <x:v>Unity Movement</x:v>
      </x:c>
      <x:c r="F284" s="261" t="n">
        <x:f>IFERROR(INDEX('Final Card Catalog'!$G$4:$G$503,MATCH($C284,'Final Card Catalog'!$A$4:$A$503,0)),"Missing ID")</x:f>
        <x:v>5</x:v>
      </x:c>
      <x:c r="G284" s="231" t="inlineStr">
        <x:is>
          <x:t xml:space="preserve">Extraordinary</x:t>
        </x:is>
      </x:c>
      <x:c r="H284" s="260" t="n">
        <x:v>7.8</x:v>
      </x:c>
      <x:c r="I284" s="260" t="n">
        <x:v>7.5</x:v>
      </x:c>
      <x:c r="J284" s="260" t="n">
        <x:v>5.4</x:v>
      </x:c>
      <x:c r="K284" s="260" t="n">
        <x:v>4.9</x:v>
      </x:c>
      <x:c r="L284" s="239" t="n">
        <x:f>IF(COUNT(H284:K284)&lt;COUNT($B$4:$B$7),"",ROUND(($B$11/$B$9)*(H284*$B$4+I284*$B$5+J284*$B$6+K284*$B$7),1))</x:f>
        <x:v>69.4</x:v>
      </x:c>
      <x:c r="M284" s="231" t="str">
        <x:f>IF(L284="","",IF(L284&gt;=$E$4,$D$4,IF(L284&gt;=$E$5,$D$5,IF(L284&gt;=$E$6,$D$6,IF(L284&gt;=$E$7,$D$7,$D$8)))))</x:f>
        <x:v>Uncommon</x:v>
      </x:c>
      <x:c r="N284" s="231" t="str">
        <x:f>IF(M284="","Pending scoring",G284&amp;" → "&amp;M284)</x:f>
        <x:v>Extraordinary → Uncommon</x:v>
      </x:c>
      <x:c r="O284" s="231" t="inlineStr">
        <x:is>
          <x:t xml:space="preserve">High</x:t>
        </x:is>
      </x:c>
      <x:c r="P284" s="231" t="inlineStr">
        <x:is>
          <x:t xml:space="preserve">Historical movement / controversy</x:t>
        </x:is>
      </x:c>
      <x:c r="Q284" s="231" t="inlineStr">
        <x:is>
          <x:t xml:space="preserve">Balanced collectible profile across significance, visual potential, and impact. Scores: significance 7.8, artwork 7.5, narrative 5.4, uniqueness 4.9; weighted impact 69.4 → Uncommon.</x:t>
        </x:is>
      </x:c>
      <x:c r="R284" s="214" t="str">
        <x:f>IFERROR(INDEX('Final Card Catalog'!$J$4:$J$503,MATCH($C284,'Final Card Catalog'!$A$4:$A$503,0)),"Missing ID")</x:f>
        <x:v>Uncommon</x:v>
      </x:c>
      <x:c r="S284" s="214" t="str">
        <x:f>IF(IFERROR(INDEX('Final Card Catalog'!$S$4:$S$503,MATCH($C284,'Final Card Catalog'!$A$4:$A$503,0)),"Missing ID")="Locked - complete","Locked - complete",IF(COUNTIF('Final Card Catalog'!$A$4:$A$503,C284)&lt;&gt;1,"ID mismatch",IF(COUNT(H284:K284)&lt;COUNT($B$4:$B$7),"Needs scoring",IF(M284=R284,"Aligned","Approved tier / legacy differs"))))</x:f>
        <x:v>Aligned</x:v>
      </x:c>
    </x:row>
    <x:row r="285" s="202" customFormat="1" ht="25.5" customHeight="1">
      <x:c r="A285" s="261" t="n">
        <x:f>IF(L285="","",COUNTIF($L$14:$L$513,"&gt;"&amp;L285)+COUNTIF($L$14:L285,L285))</x:f>
        <x:v>276</x:v>
      </x:c>
      <x:c r="B285" s="231" t="str">
        <x:f>IFERROR(LEFT(IFERROR(INDEX('Final Card Catalog'!$D$4:$D$503,MATCH($C285,'Final Card Catalog'!$A$4:$A$503,0)),"Missing ID"),FIND(" — ",IFERROR(INDEX('Final Card Catalog'!$D$4:$D$503,MATCH($C285,'Final Card Catalog'!$A$4:$A$503,0)),"Missing ID"))-1),"Missing set")</x:f>
        <x:v>Controversies &amp; Movements</x:v>
      </x:c>
      <x:c r="C285" s="231" t="inlineStr">
        <x:is>
          <x:t xml:space="preserve">CM-017</x:t>
        </x:is>
      </x:c>
      <x:c r="D285" s="231" t="str">
        <x:f>IFERROR(INDEX('Final Card Catalog'!$B$4:$B$503,MATCH($C285,'Final Card Catalog'!$A$4:$A$503,0)),"Missing ID")</x:f>
        <x:v>English Reformation</x:v>
      </x:c>
      <x:c r="E285" s="231" t="str">
        <x:f>IFERROR(INDEX('Final Card Catalog'!$E$4:$E$503,MATCH($C285,'Final Card Catalog'!$A$4:$A$503,0)),"Missing ID")</x:f>
        <x:v>Reform Movement</x:v>
      </x:c>
      <x:c r="F285" s="261" t="n">
        <x:f>IFERROR(INDEX('Final Card Catalog'!$G$4:$G$503,MATCH($C285,'Final Card Catalog'!$A$4:$A$503,0)),"Missing ID")</x:f>
        <x:v>5</x:v>
      </x:c>
      <x:c r="G285" s="231" t="inlineStr">
        <x:is>
          <x:t xml:space="preserve">Extraordinary</x:t>
        </x:is>
      </x:c>
      <x:c r="H285" s="260" t="n">
        <x:v>7.8</x:v>
      </x:c>
      <x:c r="I285" s="260" t="n">
        <x:v>7.5</x:v>
      </x:c>
      <x:c r="J285" s="260" t="n">
        <x:v>5.4</x:v>
      </x:c>
      <x:c r="K285" s="260" t="n">
        <x:v>4.9</x:v>
      </x:c>
      <x:c r="L285" s="239" t="n">
        <x:f>IF(COUNT(H285:K285)&lt;COUNT($B$4:$B$7),"",ROUND(($B$11/$B$9)*(H285*$B$4+I285*$B$5+J285*$B$6+K285*$B$7),1))</x:f>
        <x:v>69.4</x:v>
      </x:c>
      <x:c r="M285" s="231" t="str">
        <x:f>IF(L285="","",IF(L285&gt;=$E$4,$D$4,IF(L285&gt;=$E$5,$D$5,IF(L285&gt;=$E$6,$D$6,IF(L285&gt;=$E$7,$D$7,$D$8)))))</x:f>
        <x:v>Uncommon</x:v>
      </x:c>
      <x:c r="N285" s="231" t="str">
        <x:f>IF(M285="","Pending scoring",G285&amp;" → "&amp;M285)</x:f>
        <x:v>Extraordinary → Uncommon</x:v>
      </x:c>
      <x:c r="O285" s="231" t="inlineStr">
        <x:is>
          <x:t xml:space="preserve">High</x:t>
        </x:is>
      </x:c>
      <x:c r="P285" s="231" t="inlineStr">
        <x:is>
          <x:t xml:space="preserve">Historical movement / controversy</x:t>
        </x:is>
      </x:c>
      <x:c r="Q285" s="231" t="inlineStr">
        <x:is>
          <x:t xml:space="preserve">Balanced collectible profile across significance, visual potential, and impact. Scores: significance 7.8, artwork 7.5, narrative 5.4, uniqueness 4.9; weighted impact 69.4 → Uncommon.</x:t>
        </x:is>
      </x:c>
      <x:c r="R285" s="214" t="str">
        <x:f>IFERROR(INDEX('Final Card Catalog'!$J$4:$J$503,MATCH($C285,'Final Card Catalog'!$A$4:$A$503,0)),"Missing ID")</x:f>
        <x:v>Uncommon</x:v>
      </x:c>
      <x:c r="S285" s="214" t="str">
        <x:f>IF(IFERROR(INDEX('Final Card Catalog'!$S$4:$S$503,MATCH($C285,'Final Card Catalog'!$A$4:$A$503,0)),"Missing ID")="Locked - complete","Locked - complete",IF(COUNTIF('Final Card Catalog'!$A$4:$A$503,C285)&lt;&gt;1,"ID mismatch",IF(COUNT(H285:K285)&lt;COUNT($B$4:$B$7),"Needs scoring",IF(M285=R285,"Aligned","Approved tier / legacy differs"))))</x:f>
        <x:v>Aligned</x:v>
      </x:c>
    </x:row>
    <x:row r="286" s="202" customFormat="1" ht="25.5" customHeight="1">
      <x:c r="A286" s="261" t="n">
        <x:f>IF(L286="","",COUNTIF($L$14:$L$513,"&gt;"&amp;L286)+COUNTIF($L$14:L286,L286))</x:f>
        <x:v>277</x:v>
      </x:c>
      <x:c r="B286" s="231" t="str">
        <x:f>IFERROR(LEFT(IFERROR(INDEX('Final Card Catalog'!$D$4:$D$503,MATCH($C286,'Final Card Catalog'!$A$4:$A$503,0)),"Missing ID"),FIND(" — ",IFERROR(INDEX('Final Card Catalog'!$D$4:$D$503,MATCH($C286,'Final Card Catalog'!$A$4:$A$503,0)),"Missing ID"))-1),"Missing set")</x:f>
        <x:v>Early Church History</x:v>
      </x:c>
      <x:c r="C286" s="231" t="inlineStr">
        <x:is>
          <x:t xml:space="preserve">ECH-015</x:t>
        </x:is>
      </x:c>
      <x:c r="D286" s="231" t="str">
        <x:f>IFERROR(INDEX('Final Card Catalog'!$B$4:$B$503,MATCH($C286,'Final Card Catalog'!$A$4:$A$503,0)),"Missing ID")</x:f>
        <x:v>Rise of the Roman Catacombs</x:v>
      </x:c>
      <x:c r="E286" s="231" t="str">
        <x:f>IFERROR(INDEX('Final Card Catalog'!$E$4:$E$503,MATCH($C286,'Final Card Catalog'!$A$4:$A$503,0)),"Missing ID")</x:f>
        <x:v>Place / Practice</x:v>
      </x:c>
      <x:c r="F286" s="261" t="n">
        <x:f>IFERROR(INDEX('Final Card Catalog'!$G$4:$G$503,MATCH($C286,'Final Card Catalog'!$A$4:$A$503,0)),"Missing ID")</x:f>
        <x:v>4</x:v>
      </x:c>
      <x:c r="G286" s="231" t="inlineStr">
        <x:is>
          <x:t xml:space="preserve">Rare</x:t>
        </x:is>
      </x:c>
      <x:c r="H286" s="260" t="n">
        <x:v>6.1</x:v>
      </x:c>
      <x:c r="I286" s="260" t="n">
        <x:v>8.6</x:v>
      </x:c>
      <x:c r="J286" s="260" t="n">
        <x:v>6.2</x:v>
      </x:c>
      <x:c r="K286" s="260" t="n">
        <x:v>6.8</x:v>
      </x:c>
      <x:c r="L286" s="239" t="n">
        <x:f>IF(COUNT(H286:K286)&lt;COUNT($B$4:$B$7),"",ROUND(($B$11/$B$9)*(H286*$B$4+I286*$B$5+J286*$B$6+K286*$B$7),1))</x:f>
        <x:v>69.4</x:v>
      </x:c>
      <x:c r="M286" s="231" t="str">
        <x:f>IF(L286="","",IF(L286&gt;=$E$4,$D$4,IF(L286&gt;=$E$5,$D$5,IF(L286&gt;=$E$6,$D$6,IF(L286&gt;=$E$7,$D$7,$D$8)))))</x:f>
        <x:v>Uncommon</x:v>
      </x:c>
      <x:c r="N286" s="231" t="str">
        <x:f>IF(M286="","Pending scoring",G286&amp;" → "&amp;M286)</x:f>
        <x:v>Rare → Uncommon</x:v>
      </x:c>
      <x:c r="O286" s="231" t="inlineStr">
        <x:is>
          <x:t xml:space="preserve">Low</x:t>
        </x:is>
      </x:c>
      <x:c r="P286" s="231" t="inlineStr">
        <x:is>
          <x:t xml:space="preserve">Early Church historical scene</x:t>
        </x:is>
      </x:c>
      <x:c r="Q286" s="231" t="inlineStr">
        <x:is>
          <x:t xml:space="preserve">Artwork-led: the visual concept is substantially stronger than the subject's global recognition. Scores: significance 6.1, artwork 8.6, narrative 6.2, uniqueness 6.8; weighted impact 69.4 → Uncommon.</x:t>
        </x:is>
      </x:c>
      <x:c r="R286" s="214" t="str">
        <x:f>IFERROR(INDEX('Final Card Catalog'!$J$4:$J$503,MATCH($C286,'Final Card Catalog'!$A$4:$A$503,0)),"Missing ID")</x:f>
        <x:v>Uncommon</x:v>
      </x:c>
      <x:c r="S286" s="214" t="str">
        <x:f>IF(IFERROR(INDEX('Final Card Catalog'!$S$4:$S$503,MATCH($C286,'Final Card Catalog'!$A$4:$A$503,0)),"Missing ID")="Locked - complete","Locked - complete",IF(COUNTIF('Final Card Catalog'!$A$4:$A$503,C286)&lt;&gt;1,"ID mismatch",IF(COUNT(H286:K286)&lt;COUNT($B$4:$B$7),"Needs scoring",IF(M286=R286,"Aligned","Approved tier / legacy differs"))))</x:f>
        <x:v>Aligned</x:v>
      </x:c>
    </x:row>
    <x:row r="287" s="202" customFormat="1" ht="25.5" customHeight="1">
      <x:c r="A287" s="261" t="n">
        <x:f>IF(L287="","",COUNTIF($L$14:$L$513,"&gt;"&amp;L287)+COUNTIF($L$14:L287,L287))</x:f>
        <x:v>278</x:v>
      </x:c>
      <x:c r="B287" s="231" t="str">
        <x:f>IFERROR(LEFT(IFERROR(INDEX('Final Card Catalog'!$D$4:$D$503,MATCH($C287,'Final Card Catalog'!$A$4:$A$503,0)),"Missing ID"),FIND(" — ",IFERROR(INDEX('Final Card Catalog'!$D$4:$D$503,MATCH($C287,'Final Card Catalog'!$A$4:$A$503,0)),"Missing ID"))-1),"Missing set")</x:f>
        <x:v>Biblical Places</x:v>
      </x:c>
      <x:c r="C287" s="231" t="inlineStr">
        <x:is>
          <x:t xml:space="preserve">BPL-051</x:t>
        </x:is>
      </x:c>
      <x:c r="D287" s="231" t="str">
        <x:f>IFERROR(INDEX('Final Card Catalog'!$B$4:$B$503,MATCH($C287,'Final Card Catalog'!$A$4:$A$503,0)),"Missing ID")</x:f>
        <x:v>Babylon</x:v>
      </x:c>
      <x:c r="E287" s="231" t="str">
        <x:f>IFERROR(INDEX('Final Card Catalog'!$E$4:$E$503,MATCH($C287,'Final Card Catalog'!$A$4:$A$503,0)),"Missing ID")</x:f>
        <x:v>Place</x:v>
      </x:c>
      <x:c r="F287" s="261" t="n">
        <x:f>IFERROR(INDEX('Final Card Catalog'!$G$4:$G$503,MATCH($C287,'Final Card Catalog'!$A$4:$A$503,0)),"Missing ID")</x:f>
        <x:v>5</x:v>
      </x:c>
      <x:c r="G287" s="231" t="inlineStr">
        <x:is>
          <x:t xml:space="preserve">Legendary</x:t>
        </x:is>
      </x:c>
      <x:c r="H287" s="260" t="n">
        <x:v>7.8</x:v>
      </x:c>
      <x:c r="I287" s="260" t="n">
        <x:v>8.5</x:v>
      </x:c>
      <x:c r="J287" s="260" t="n">
        <x:v>3.8</x:v>
      </x:c>
      <x:c r="K287" s="260" t="n">
        <x:v>5</x:v>
      </x:c>
      <x:c r="L287" s="239" t="n">
        <x:f>IF(COUNT(H287:K287)&lt;COUNT($B$4:$B$7),"",ROUND(($B$11/$B$9)*(H287*$B$4+I287*$B$5+J287*$B$6+K287*$B$7),1))</x:f>
        <x:v>69.3</x:v>
      </x:c>
      <x:c r="M287" s="231" t="str">
        <x:f>IF(L287="","",IF(L287&gt;=$E$4,$D$4,IF(L287&gt;=$E$5,$D$5,IF(L287&gt;=$E$6,$D$6,IF(L287&gt;=$E$7,$D$7,$D$8)))))</x:f>
        <x:v>Uncommon</x:v>
      </x:c>
      <x:c r="N287" s="231" t="str">
        <x:f>IF(M287="","Pending scoring",G287&amp;" → "&amp;M287)</x:f>
        <x:v>Legendary → Uncommon</x:v>
      </x:c>
      <x:c r="O287" s="231" t="inlineStr">
        <x:is>
          <x:t xml:space="preserve">Medium</x:t>
        </x:is>
      </x:c>
      <x:c r="P287" s="231" t="inlineStr">
        <x:is>
          <x:t xml:space="preserve">Biblical landscape / architecture</x:t>
        </x:is>
      </x:c>
      <x:c r="Q287" s="231" t="inlineStr">
        <x:is>
          <x:t xml:space="preserve">Balanced collectible profile across significance, visual potential, and impact. Scores: significance 7.8, artwork 8.5, narrative 3.8, uniqueness 5.0; weighted impact 69.3 → Uncommon.</x:t>
        </x:is>
      </x:c>
      <x:c r="R287" s="214" t="str">
        <x:f>IFERROR(INDEX('Final Card Catalog'!$J$4:$J$503,MATCH($C287,'Final Card Catalog'!$A$4:$A$503,0)),"Missing ID")</x:f>
        <x:v>Uncommon</x:v>
      </x:c>
      <x:c r="S287" s="214" t="str">
        <x:f>IF(IFERROR(INDEX('Final Card Catalog'!$S$4:$S$503,MATCH($C287,'Final Card Catalog'!$A$4:$A$503,0)),"Missing ID")="Locked - complete","Locked - complete",IF(COUNTIF('Final Card Catalog'!$A$4:$A$503,C287)&lt;&gt;1,"ID mismatch",IF(COUNT(H287:K287)&lt;COUNT($B$4:$B$7),"Needs scoring",IF(M287=R287,"Aligned","Approved tier / legacy differs"))))</x:f>
        <x:v>Aligned</x:v>
      </x:c>
    </x:row>
    <x:row r="288" s="202" customFormat="1" ht="25.5" customHeight="1">
      <x:c r="A288" s="261" t="n">
        <x:f>IF(L288="","",COUNTIF($L$14:$L$513,"&gt;"&amp;L288)+COUNTIF($L$14:L288,L288))</x:f>
        <x:v>279</x:v>
      </x:c>
      <x:c r="B288" s="231" t="str">
        <x:f>IFERROR(LEFT(IFERROR(INDEX('Final Card Catalog'!$D$4:$D$503,MATCH($C288,'Final Card Catalog'!$A$4:$A$503,0)),"Missing ID"),FIND(" — ",IFERROR(INDEX('Final Card Catalog'!$D$4:$D$503,MATCH($C288,'Final Card Catalog'!$A$4:$A$503,0)),"Missing ID"))-1),"Missing set")</x:f>
        <x:v>Biblical Places</x:v>
      </x:c>
      <x:c r="C288" s="231" t="inlineStr">
        <x:is>
          <x:t xml:space="preserve">BPL-058</x:t>
        </x:is>
      </x:c>
      <x:c r="D288" s="231" t="str">
        <x:f>IFERROR(INDEX('Final Card Catalog'!$B$4:$B$503,MATCH($C288,'Final Card Catalog'!$A$4:$A$503,0)),"Missing ID")</x:f>
        <x:v>Capernaum</x:v>
      </x:c>
      <x:c r="E288" s="231" t="str">
        <x:f>IFERROR(INDEX('Final Card Catalog'!$E$4:$E$503,MATCH($C288,'Final Card Catalog'!$A$4:$A$503,0)),"Missing ID")</x:f>
        <x:v>Place</x:v>
      </x:c>
      <x:c r="F288" s="261" t="n">
        <x:f>IFERROR(INDEX('Final Card Catalog'!$G$4:$G$503,MATCH($C288,'Final Card Catalog'!$A$4:$A$503,0)),"Missing ID")</x:f>
        <x:v>5</x:v>
      </x:c>
      <x:c r="G288" s="231" t="inlineStr">
        <x:is>
          <x:t xml:space="preserve">Extraordinary</x:t>
        </x:is>
      </x:c>
      <x:c r="H288" s="260" t="n">
        <x:v>7.8</x:v>
      </x:c>
      <x:c r="I288" s="260" t="n">
        <x:v>8.5</x:v>
      </x:c>
      <x:c r="J288" s="260" t="n">
        <x:v>3.8</x:v>
      </x:c>
      <x:c r="K288" s="260" t="n">
        <x:v>5</x:v>
      </x:c>
      <x:c r="L288" s="239" t="n">
        <x:f>IF(COUNT(H288:K288)&lt;COUNT($B$4:$B$7),"",ROUND(($B$11/$B$9)*(H288*$B$4+I288*$B$5+J288*$B$6+K288*$B$7),1))</x:f>
        <x:v>69.3</x:v>
      </x:c>
      <x:c r="M288" s="231" t="str">
        <x:f>IF(L288="","",IF(L288&gt;=$E$4,$D$4,IF(L288&gt;=$E$5,$D$5,IF(L288&gt;=$E$6,$D$6,IF(L288&gt;=$E$7,$D$7,$D$8)))))</x:f>
        <x:v>Uncommon</x:v>
      </x:c>
      <x:c r="N288" s="231" t="str">
        <x:f>IF(M288="","Pending scoring",G288&amp;" → "&amp;M288)</x:f>
        <x:v>Extraordinary → Uncommon</x:v>
      </x:c>
      <x:c r="O288" s="231" t="inlineStr">
        <x:is>
          <x:t xml:space="preserve">Medium</x:t>
        </x:is>
      </x:c>
      <x:c r="P288" s="231" t="inlineStr">
        <x:is>
          <x:t xml:space="preserve">Biblical landscape / architecture</x:t>
        </x:is>
      </x:c>
      <x:c r="Q288" s="231" t="inlineStr">
        <x:is>
          <x:t xml:space="preserve">Balanced collectible profile across significance, visual potential, and impact. Scores: significance 7.8, artwork 8.5, narrative 3.8, uniqueness 5.0; weighted impact 69.3 → Uncommon.</x:t>
        </x:is>
      </x:c>
      <x:c r="R288" s="214" t="str">
        <x:f>IFERROR(INDEX('Final Card Catalog'!$J$4:$J$503,MATCH($C288,'Final Card Catalog'!$A$4:$A$503,0)),"Missing ID")</x:f>
        <x:v>Uncommon</x:v>
      </x:c>
      <x:c r="S288" s="214" t="str">
        <x:f>IF(IFERROR(INDEX('Final Card Catalog'!$S$4:$S$503,MATCH($C288,'Final Card Catalog'!$A$4:$A$503,0)),"Missing ID")="Locked - complete","Locked - complete",IF(COUNTIF('Final Card Catalog'!$A$4:$A$503,C288)&lt;&gt;1,"ID mismatch",IF(COUNT(H288:K288)&lt;COUNT($B$4:$B$7),"Needs scoring",IF(M288=R288,"Aligned","Approved tier / legacy differs"))))</x:f>
        <x:v>Aligned</x:v>
      </x:c>
    </x:row>
    <x:row r="289" s="202" customFormat="1" ht="25.5" customHeight="1">
      <x:c r="A289" s="261" t="n">
        <x:f>IF(L289="","",COUNTIF($L$14:$L$513,"&gt;"&amp;L289)+COUNTIF($L$14:L289,L289))</x:f>
        <x:v>280</x:v>
      </x:c>
      <x:c r="B289" s="231" t="str">
        <x:f>IFERROR(LEFT(IFERROR(INDEX('Final Card Catalog'!$D$4:$D$503,MATCH($C289,'Final Card Catalog'!$A$4:$A$503,0)),"Missing ID"),FIND(" — ",IFERROR(INDEX('Final Card Catalog'!$D$4:$D$503,MATCH($C289,'Final Card Catalog'!$A$4:$A$503,0)),"Missing ID"))-1),"Missing set")</x:f>
        <x:v>Biblical People</x:v>
      </x:c>
      <x:c r="C289" s="231" t="inlineStr">
        <x:is>
          <x:t xml:space="preserve">BP-022</x:t>
        </x:is>
      </x:c>
      <x:c r="D289" s="231" t="str">
        <x:f>IFERROR(INDEX('Final Card Catalog'!$B$4:$B$503,MATCH($C289,'Final Card Catalog'!$A$4:$A$503,0)),"Missing ID")</x:f>
        <x:v>Ruth</x:v>
      </x:c>
      <x:c r="E289" s="231" t="str">
        <x:f>IFERROR(INDEX('Final Card Catalog'!$E$4:$E$503,MATCH($C289,'Final Card Catalog'!$A$4:$A$503,0)),"Missing ID")</x:f>
        <x:v>Person</x:v>
      </x:c>
      <x:c r="F289" s="261" t="n">
        <x:f>IFERROR(INDEX('Final Card Catalog'!$G$4:$G$503,MATCH($C289,'Final Card Catalog'!$A$4:$A$503,0)),"Missing ID")</x:f>
        <x:v>4</x:v>
      </x:c>
      <x:c r="G289" s="231" t="inlineStr">
        <x:is>
          <x:t xml:space="preserve">Common</x:t>
        </x:is>
      </x:c>
      <x:c r="H289" s="260" t="n">
        <x:v>7.8</x:v>
      </x:c>
      <x:c r="I289" s="260" t="n">
        <x:v>7</x:v>
      </x:c>
      <x:c r="J289" s="260" t="n">
        <x:v>5.7</x:v>
      </x:c>
      <x:c r="K289" s="260" t="n">
        <x:v>5.7</x:v>
      </x:c>
      <x:c r="L289" s="239" t="n">
        <x:f>IF(COUNT(H289:K289)&lt;COUNT($B$4:$B$7),"",ROUND(($B$11/$B$9)*(H289*$B$4+I289*$B$5+J289*$B$6+K289*$B$7),1))</x:f>
        <x:v>69.3</x:v>
      </x:c>
      <x:c r="M289" s="231" t="str">
        <x:f>IF(L289="","",IF(L289&gt;=$E$4,$D$4,IF(L289&gt;=$E$5,$D$5,IF(L289&gt;=$E$6,$D$6,IF(L289&gt;=$E$7,$D$7,$D$8)))))</x:f>
        <x:v>Uncommon</x:v>
      </x:c>
      <x:c r="N289" s="231" t="str">
        <x:f>IF(M289="","Pending scoring",G289&amp;" → "&amp;M289)</x:f>
        <x:v>Common → Uncommon</x:v>
      </x:c>
      <x:c r="O289" s="231" t="inlineStr">
        <x:is>
          <x:t xml:space="preserve">Medium</x:t>
        </x:is>
      </x:c>
      <x:c r="P289" s="231" t="inlineStr">
        <x:is>
          <x:t xml:space="preserve">Biblical character / group</x:t>
        </x:is>
      </x:c>
      <x:c r="Q289" s="231" t="inlineStr">
        <x:is>
          <x:t xml:space="preserve">Balanced collectible profile across significance, visual potential, and impact. Scores: significance 7.8, artwork 7.0, narrative 5.7, uniqueness 5.7; weighted impact 69.3 → Uncommon.</x:t>
        </x:is>
      </x:c>
      <x:c r="R289" s="214" t="str">
        <x:f>IFERROR(INDEX('Final Card Catalog'!$J$4:$J$503,MATCH($C289,'Final Card Catalog'!$A$4:$A$503,0)),"Missing ID")</x:f>
        <x:v>Uncommon</x:v>
      </x:c>
      <x:c r="S289" s="214" t="str">
        <x:f>IF(IFERROR(INDEX('Final Card Catalog'!$S$4:$S$503,MATCH($C289,'Final Card Catalog'!$A$4:$A$503,0)),"Missing ID")="Locked - complete","Locked - complete",IF(COUNTIF('Final Card Catalog'!$A$4:$A$503,C289)&lt;&gt;1,"ID mismatch",IF(COUNT(H289:K289)&lt;COUNT($B$4:$B$7),"Needs scoring",IF(M289=R289,"Aligned","Approved tier / legacy differs"))))</x:f>
        <x:v>Aligned</x:v>
      </x:c>
    </x:row>
    <x:row r="290" s="202" customFormat="1" ht="25.5" customHeight="1">
      <x:c r="A290" s="261" t="n">
        <x:f>IF(L290="","",COUNTIF($L$14:$L$513,"&gt;"&amp;L290)+COUNTIF($L$14:L290,L290))</x:f>
        <x:v>281</x:v>
      </x:c>
      <x:c r="B290" s="231" t="str">
        <x:f>IFERROR(LEFT(IFERROR(INDEX('Final Card Catalog'!$D$4:$D$503,MATCH($C290,'Final Card Catalog'!$A$4:$A$503,0)),"Missing ID"),FIND(" — ",IFERROR(INDEX('Final Card Catalog'!$D$4:$D$503,MATCH($C290,'Final Card Catalog'!$A$4:$A$503,0)),"Missing ID"))-1),"Missing set")</x:f>
        <x:v>Traditions &amp; Practices</x:v>
      </x:c>
      <x:c r="C290" s="231" t="inlineStr">
        <x:is>
          <x:t xml:space="preserve">TP-016</x:t>
        </x:is>
      </x:c>
      <x:c r="D290" s="231" t="str">
        <x:f>IFERROR(INDEX('Final Card Catalog'!$B$4:$B$503,MATCH($C290,'Final Card Catalog'!$A$4:$A$503,0)),"Missing ID")</x:f>
        <x:v>Anointing of the Sick / Holy Unction</x:v>
      </x:c>
      <x:c r="E290" s="231" t="str">
        <x:f>IFERROR(INDEX('Final Card Catalog'!$E$4:$E$503,MATCH($C290,'Final Card Catalog'!$A$4:$A$503,0)),"Missing ID")</x:f>
        <x:v>Sacramental Practice</x:v>
      </x:c>
      <x:c r="F290" s="261" t="n">
        <x:f>IFERROR(INDEX('Final Card Catalog'!$G$4:$G$503,MATCH($C290,'Final Card Catalog'!$A$4:$A$503,0)),"Missing ID")</x:f>
        <x:v>4</x:v>
      </x:c>
      <x:c r="G290" s="231" t="inlineStr">
        <x:is>
          <x:t xml:space="preserve">Rare</x:t>
        </x:is>
      </x:c>
      <x:c r="H290" s="260" t="n">
        <x:v>6.6</x:v>
      </x:c>
      <x:c r="I290" s="260" t="n">
        <x:v>8.4</x:v>
      </x:c>
      <x:c r="J290" s="260" t="n">
        <x:v>5.4</x:v>
      </x:c>
      <x:c r="K290" s="260" t="n">
        <x:v>6.8</x:v>
      </x:c>
      <x:c r="L290" s="239" t="n">
        <x:f>IF(COUNT(H290:K290)&lt;COUNT($B$4:$B$7),"",ROUND(($B$11/$B$9)*(H290*$B$4+I290*$B$5+J290*$B$6+K290*$B$7),1))</x:f>
        <x:v>69.2</x:v>
      </x:c>
      <x:c r="M290" s="231" t="str">
        <x:f>IF(L290="","",IF(L290&gt;=$E$4,$D$4,IF(L290&gt;=$E$5,$D$5,IF(L290&gt;=$E$6,$D$6,IF(L290&gt;=$E$7,$D$7,$D$8)))))</x:f>
        <x:v>Uncommon</x:v>
      </x:c>
      <x:c r="N290" s="231" t="str">
        <x:f>IF(M290="","Pending scoring",G290&amp;" → "&amp;M290)</x:f>
        <x:v>Rare → Uncommon</x:v>
      </x:c>
      <x:c r="O290" s="231" t="inlineStr">
        <x:is>
          <x:t xml:space="preserve">Medium</x:t>
        </x:is>
      </x:c>
      <x:c r="P290" s="231" t="inlineStr">
        <x:is>
          <x:t xml:space="preserve">Distinctive tradition / practice</x:t>
        </x:is>
      </x:c>
      <x:c r="Q290" s="231" t="inlineStr">
        <x:is>
          <x:t xml:space="preserve">Artwork-led: the visual concept is substantially stronger than the subject's global recognition. Scores: significance 6.6, artwork 8.4, narrative 5.4, uniqueness 6.8; weighted impact 69.2 → Uncommon.</x:t>
        </x:is>
      </x:c>
      <x:c r="R290" s="214" t="str">
        <x:f>IFERROR(INDEX('Final Card Catalog'!$J$4:$J$503,MATCH($C290,'Final Card Catalog'!$A$4:$A$503,0)),"Missing ID")</x:f>
        <x:v>Uncommon</x:v>
      </x:c>
      <x:c r="S290" s="214" t="str">
        <x:f>IF(IFERROR(INDEX('Final Card Catalog'!$S$4:$S$503,MATCH($C290,'Final Card Catalog'!$A$4:$A$503,0)),"Missing ID")="Locked - complete","Locked - complete",IF(COUNTIF('Final Card Catalog'!$A$4:$A$503,C290)&lt;&gt;1,"ID mismatch",IF(COUNT(H290:K290)&lt;COUNT($B$4:$B$7),"Needs scoring",IF(M290=R290,"Aligned","Approved tier / legacy differs"))))</x:f>
        <x:v>Aligned</x:v>
      </x:c>
    </x:row>
    <x:row r="291" s="202" customFormat="1" ht="25.5" customHeight="1">
      <x:c r="A291" s="261" t="n">
        <x:f>IF(L291="","",COUNTIF($L$14:$L$513,"&gt;"&amp;L291)+COUNTIF($L$14:L291,L291))</x:f>
        <x:v>282</x:v>
      </x:c>
      <x:c r="B291" s="231" t="str">
        <x:f>IFERROR(LEFT(IFERROR(INDEX('Final Card Catalog'!$D$4:$D$503,MATCH($C291,'Final Card Catalog'!$A$4:$A$503,0)),"Missing ID"),FIND(" — ",IFERROR(INDEX('Final Card Catalog'!$D$4:$D$503,MATCH($C291,'Final Card Catalog'!$A$4:$A$503,0)),"Missing ID"))-1),"Missing set")</x:f>
        <x:v>Traditions &amp; Practices</x:v>
      </x:c>
      <x:c r="C291" s="231" t="inlineStr">
        <x:is>
          <x:t xml:space="preserve">TP-032</x:t>
        </x:is>
      </x:c>
      <x:c r="D291" s="231" t="str">
        <x:f>IFERROR(INDEX('Final Card Catalog'!$B$4:$B$503,MATCH($C291,'Final Card Catalog'!$A$4:$A$503,0)),"Missing ID")</x:f>
        <x:v>Covenant Renewal / Watch Night</x:v>
      </x:c>
      <x:c r="E291" s="231" t="str">
        <x:f>IFERROR(INDEX('Final Card Catalog'!$E$4:$E$503,MATCH($C291,'Final Card Catalog'!$A$4:$A$503,0)),"Missing ID")</x:f>
        <x:v>Renewal Service</x:v>
      </x:c>
      <x:c r="F291" s="261" t="n">
        <x:f>IFERROR(INDEX('Final Card Catalog'!$G$4:$G$503,MATCH($C291,'Final Card Catalog'!$A$4:$A$503,0)),"Missing ID")</x:f>
        <x:v>4</x:v>
      </x:c>
      <x:c r="G291" s="231" t="inlineStr">
        <x:is>
          <x:t xml:space="preserve">Rare</x:t>
        </x:is>
      </x:c>
      <x:c r="H291" s="260" t="n">
        <x:v>6.6</x:v>
      </x:c>
      <x:c r="I291" s="260" t="n">
        <x:v>8.4</x:v>
      </x:c>
      <x:c r="J291" s="260" t="n">
        <x:v>5.4</x:v>
      </x:c>
      <x:c r="K291" s="260" t="n">
        <x:v>6.8</x:v>
      </x:c>
      <x:c r="L291" s="239" t="n">
        <x:f>IF(COUNT(H291:K291)&lt;COUNT($B$4:$B$7),"",ROUND(($B$11/$B$9)*(H291*$B$4+I291*$B$5+J291*$B$6+K291*$B$7),1))</x:f>
        <x:v>69.2</x:v>
      </x:c>
      <x:c r="M291" s="231" t="str">
        <x:f>IF(L291="","",IF(L291&gt;=$E$4,$D$4,IF(L291&gt;=$E$5,$D$5,IF(L291&gt;=$E$6,$D$6,IF(L291&gt;=$E$7,$D$7,$D$8)))))</x:f>
        <x:v>Uncommon</x:v>
      </x:c>
      <x:c r="N291" s="231" t="str">
        <x:f>IF(M291="","Pending scoring",G291&amp;" → "&amp;M291)</x:f>
        <x:v>Rare → Uncommon</x:v>
      </x:c>
      <x:c r="O291" s="231" t="inlineStr">
        <x:is>
          <x:t xml:space="preserve">Medium</x:t>
        </x:is>
      </x:c>
      <x:c r="P291" s="231" t="inlineStr">
        <x:is>
          <x:t xml:space="preserve">Distinctive tradition / practice</x:t>
        </x:is>
      </x:c>
      <x:c r="Q291" s="231" t="inlineStr">
        <x:is>
          <x:t xml:space="preserve">Artwork-led: the visual concept is substantially stronger than the subject's global recognition. Scores: significance 6.6, artwork 8.4, narrative 5.4, uniqueness 6.8; weighted impact 69.2 → Uncommon.</x:t>
        </x:is>
      </x:c>
      <x:c r="R291" s="214" t="str">
        <x:f>IFERROR(INDEX('Final Card Catalog'!$J$4:$J$503,MATCH($C291,'Final Card Catalog'!$A$4:$A$503,0)),"Missing ID")</x:f>
        <x:v>Uncommon</x:v>
      </x:c>
      <x:c r="S291" s="214" t="str">
        <x:f>IF(IFERROR(INDEX('Final Card Catalog'!$S$4:$S$503,MATCH($C291,'Final Card Catalog'!$A$4:$A$503,0)),"Missing ID")="Locked - complete","Locked - complete",IF(COUNTIF('Final Card Catalog'!$A$4:$A$503,C291)&lt;&gt;1,"ID mismatch",IF(COUNT(H291:K291)&lt;COUNT($B$4:$B$7),"Needs scoring",IF(M291=R291,"Aligned","Approved tier / legacy differs"))))</x:f>
        <x:v>Aligned</x:v>
      </x:c>
    </x:row>
    <x:row r="292" s="202" customFormat="1" ht="25.5" customHeight="1">
      <x:c r="A292" s="261" t="n">
        <x:f>IF(L292="","",COUNTIF($L$14:$L$513,"&gt;"&amp;L292)+COUNTIF($L$14:L292,L292))</x:f>
        <x:v>283</x:v>
      </x:c>
      <x:c r="B292" s="231" t="str">
        <x:f>IFERROR(LEFT(IFERROR(INDEX('Final Card Catalog'!$D$4:$D$503,MATCH($C292,'Final Card Catalog'!$A$4:$A$503,0)),"Missing ID"),FIND(" — ",IFERROR(INDEX('Final Card Catalog'!$D$4:$D$503,MATCH($C292,'Final Card Catalog'!$A$4:$A$503,0)),"Missing ID"))-1),"Missing set")</x:f>
        <x:v>Traditions &amp; Practices</x:v>
      </x:c>
      <x:c r="C292" s="231" t="inlineStr">
        <x:is>
          <x:t xml:space="preserve">TP-021</x:t>
        </x:is>
      </x:c>
      <x:c r="D292" s="231" t="str">
        <x:f>IFERROR(INDEX('Final Card Catalog'!$B$4:$B$503,MATCH($C292,'Final Card Catalog'!$A$4:$A$503,0)),"Missing ID")</x:f>
        <x:v>Liturgy of the Presanctified Gifts</x:v>
      </x:c>
      <x:c r="E292" s="231" t="str">
        <x:f>IFERROR(INDEX('Final Card Catalog'!$E$4:$E$503,MATCH($C292,'Final Card Catalog'!$A$4:$A$503,0)),"Missing ID")</x:f>
        <x:v>Lenten Liturgy</x:v>
      </x:c>
      <x:c r="F292" s="261" t="n">
        <x:f>IFERROR(INDEX('Final Card Catalog'!$G$4:$G$503,MATCH($C292,'Final Card Catalog'!$A$4:$A$503,0)),"Missing ID")</x:f>
        <x:v>4</x:v>
      </x:c>
      <x:c r="G292" s="231" t="inlineStr">
        <x:is>
          <x:t xml:space="preserve">Rare</x:t>
        </x:is>
      </x:c>
      <x:c r="H292" s="260" t="n">
        <x:v>6.6</x:v>
      </x:c>
      <x:c r="I292" s="260" t="n">
        <x:v>8.4</x:v>
      </x:c>
      <x:c r="J292" s="260" t="n">
        <x:v>5.4</x:v>
      </x:c>
      <x:c r="K292" s="260" t="n">
        <x:v>6.8</x:v>
      </x:c>
      <x:c r="L292" s="239" t="n">
        <x:f>IF(COUNT(H292:K292)&lt;COUNT($B$4:$B$7),"",ROUND(($B$11/$B$9)*(H292*$B$4+I292*$B$5+J292*$B$6+K292*$B$7),1))</x:f>
        <x:v>69.2</x:v>
      </x:c>
      <x:c r="M292" s="231" t="str">
        <x:f>IF(L292="","",IF(L292&gt;=$E$4,$D$4,IF(L292&gt;=$E$5,$D$5,IF(L292&gt;=$E$6,$D$6,IF(L292&gt;=$E$7,$D$7,$D$8)))))</x:f>
        <x:v>Uncommon</x:v>
      </x:c>
      <x:c r="N292" s="231" t="str">
        <x:f>IF(M292="","Pending scoring",G292&amp;" → "&amp;M292)</x:f>
        <x:v>Rare → Uncommon</x:v>
      </x:c>
      <x:c r="O292" s="231" t="inlineStr">
        <x:is>
          <x:t xml:space="preserve">Medium</x:t>
        </x:is>
      </x:c>
      <x:c r="P292" s="231" t="inlineStr">
        <x:is>
          <x:t xml:space="preserve">Distinctive tradition / practice</x:t>
        </x:is>
      </x:c>
      <x:c r="Q292" s="231" t="inlineStr">
        <x:is>
          <x:t xml:space="preserve">Artwork-led: the visual concept is substantially stronger than the subject's global recognition. Scores: significance 6.6, artwork 8.4, narrative 5.4, uniqueness 6.8; weighted impact 69.2 → Uncommon.</x:t>
        </x:is>
      </x:c>
      <x:c r="R292" s="214" t="str">
        <x:f>IFERROR(INDEX('Final Card Catalog'!$J$4:$J$503,MATCH($C292,'Final Card Catalog'!$A$4:$A$503,0)),"Missing ID")</x:f>
        <x:v>Uncommon</x:v>
      </x:c>
      <x:c r="S292" s="214" t="str">
        <x:f>IF(IFERROR(INDEX('Final Card Catalog'!$S$4:$S$503,MATCH($C292,'Final Card Catalog'!$A$4:$A$503,0)),"Missing ID")="Locked - complete","Locked - complete",IF(COUNTIF('Final Card Catalog'!$A$4:$A$503,C292)&lt;&gt;1,"ID mismatch",IF(COUNT(H292:K292)&lt;COUNT($B$4:$B$7),"Needs scoring",IF(M292=R292,"Aligned","Approved tier / legacy differs"))))</x:f>
        <x:v>Aligned</x:v>
      </x:c>
    </x:row>
    <x:row r="293" s="202" customFormat="1" ht="25.5" customHeight="1">
      <x:c r="A293" s="261" t="n">
        <x:f>IF(L293="","",COUNTIF($L$14:$L$513,"&gt;"&amp;L293)+COUNTIF($L$14:L293,L293))</x:f>
        <x:v>284</x:v>
      </x:c>
      <x:c r="B293" s="231" t="str">
        <x:f>IFERROR(LEFT(IFERROR(INDEX('Final Card Catalog'!$D$4:$D$503,MATCH($C293,'Final Card Catalog'!$A$4:$A$503,0)),"Missing ID"),FIND(" — ",IFERROR(INDEX('Final Card Catalog'!$D$4:$D$503,MATCH($C293,'Final Card Catalog'!$A$4:$A$503,0)),"Missing ID"))-1),"Missing set")</x:f>
        <x:v>Traditions &amp; Practices</x:v>
      </x:c>
      <x:c r="C293" s="231" t="inlineStr">
        <x:is>
          <x:t xml:space="preserve">TP-031</x:t>
        </x:is>
      </x:c>
      <x:c r="D293" s="231" t="str">
        <x:f>IFERROR(INDEX('Final Card Catalog'!$B$4:$B$503,MATCH($C293,'Final Card Catalog'!$A$4:$A$503,0)),"Missing ID")</x:f>
        <x:v>Methodist Class Meeting</x:v>
      </x:c>
      <x:c r="E293" s="231" t="str">
        <x:f>IFERROR(INDEX('Final Card Catalog'!$E$4:$E$503,MATCH($C293,'Final Card Catalog'!$A$4:$A$503,0)),"Missing ID")</x:f>
        <x:v>Discipleship Practice</x:v>
      </x:c>
      <x:c r="F293" s="261" t="n">
        <x:f>IFERROR(INDEX('Final Card Catalog'!$G$4:$G$503,MATCH($C293,'Final Card Catalog'!$A$4:$A$503,0)),"Missing ID")</x:f>
        <x:v>4</x:v>
      </x:c>
      <x:c r="G293" s="231" t="inlineStr">
        <x:is>
          <x:t xml:space="preserve">Rare</x:t>
        </x:is>
      </x:c>
      <x:c r="H293" s="260" t="n">
        <x:v>6.6</x:v>
      </x:c>
      <x:c r="I293" s="260" t="n">
        <x:v>8.4</x:v>
      </x:c>
      <x:c r="J293" s="260" t="n">
        <x:v>5.4</x:v>
      </x:c>
      <x:c r="K293" s="260" t="n">
        <x:v>6.8</x:v>
      </x:c>
      <x:c r="L293" s="239" t="n">
        <x:f>IF(COUNT(H293:K293)&lt;COUNT($B$4:$B$7),"",ROUND(($B$11/$B$9)*(H293*$B$4+I293*$B$5+J293*$B$6+K293*$B$7),1))</x:f>
        <x:v>69.2</x:v>
      </x:c>
      <x:c r="M293" s="231" t="str">
        <x:f>IF(L293="","",IF(L293&gt;=$E$4,$D$4,IF(L293&gt;=$E$5,$D$5,IF(L293&gt;=$E$6,$D$6,IF(L293&gt;=$E$7,$D$7,$D$8)))))</x:f>
        <x:v>Uncommon</x:v>
      </x:c>
      <x:c r="N293" s="231" t="str">
        <x:f>IF(M293="","Pending scoring",G293&amp;" → "&amp;M293)</x:f>
        <x:v>Rare → Uncommon</x:v>
      </x:c>
      <x:c r="O293" s="231" t="inlineStr">
        <x:is>
          <x:t xml:space="preserve">Medium</x:t>
        </x:is>
      </x:c>
      <x:c r="P293" s="231" t="inlineStr">
        <x:is>
          <x:t xml:space="preserve">Distinctive tradition / practice</x:t>
        </x:is>
      </x:c>
      <x:c r="Q293" s="231" t="inlineStr">
        <x:is>
          <x:t xml:space="preserve">Artwork-led: the visual concept is substantially stronger than the subject's global recognition. Scores: significance 6.6, artwork 8.4, narrative 5.4, uniqueness 6.8; weighted impact 69.2 → Uncommon.</x:t>
        </x:is>
      </x:c>
      <x:c r="R293" s="214" t="str">
        <x:f>IFERROR(INDEX('Final Card Catalog'!$J$4:$J$503,MATCH($C293,'Final Card Catalog'!$A$4:$A$503,0)),"Missing ID")</x:f>
        <x:v>Uncommon</x:v>
      </x:c>
      <x:c r="S293" s="214" t="str">
        <x:f>IF(IFERROR(INDEX('Final Card Catalog'!$S$4:$S$503,MATCH($C293,'Final Card Catalog'!$A$4:$A$503,0)),"Missing ID")="Locked - complete","Locked - complete",IF(COUNTIF('Final Card Catalog'!$A$4:$A$503,C293)&lt;&gt;1,"ID mismatch",IF(COUNT(H293:K293)&lt;COUNT($B$4:$B$7),"Needs scoring",IF(M293=R293,"Aligned","Approved tier / legacy differs"))))</x:f>
        <x:v>Aligned</x:v>
      </x:c>
    </x:row>
    <x:row r="294" s="202" customFormat="1" ht="25.5" customHeight="1">
      <x:c r="A294" s="261" t="n">
        <x:f>IF(L294="","",COUNTIF($L$14:$L$513,"&gt;"&amp;L294)+COUNTIF($L$14:L294,L294))</x:f>
        <x:v>285</x:v>
      </x:c>
      <x:c r="B294" s="231" t="str">
        <x:f>IFERROR(LEFT(IFERROR(INDEX('Final Card Catalog'!$D$4:$D$503,MATCH($C294,'Final Card Catalog'!$A$4:$A$503,0)),"Missing ID"),FIND(" — ",IFERROR(INDEX('Final Card Catalog'!$D$4:$D$503,MATCH($C294,'Final Card Catalog'!$A$4:$A$503,0)),"Missing ID"))-1),"Missing set")</x:f>
        <x:v>Traditions &amp; Practices</x:v>
      </x:c>
      <x:c r="C294" s="231" t="inlineStr">
        <x:is>
          <x:t xml:space="preserve">TP-025</x:t>
        </x:is>
      </x:c>
      <x:c r="D294" s="231" t="str">
        <x:f>IFERROR(INDEX('Final Card Catalog'!$B$4:$B$503,MATCH($C294,'Final Card Catalog'!$A$4:$A$503,0)),"Missing ID")</x:f>
        <x:v>Prosphora and Antidoron</x:v>
      </x:c>
      <x:c r="E294" s="231" t="str">
        <x:f>IFERROR(INDEX('Final Card Catalog'!$E$4:$E$503,MATCH($C294,'Final Card Catalog'!$A$4:$A$503,0)),"Missing ID")</x:f>
        <x:v>Eucharistic Bread Practice</x:v>
      </x:c>
      <x:c r="F294" s="261" t="n">
        <x:f>IFERROR(INDEX('Final Card Catalog'!$G$4:$G$503,MATCH($C294,'Final Card Catalog'!$A$4:$A$503,0)),"Missing ID")</x:f>
        <x:v>4</x:v>
      </x:c>
      <x:c r="G294" s="231" t="inlineStr">
        <x:is>
          <x:t xml:space="preserve">Rare</x:t>
        </x:is>
      </x:c>
      <x:c r="H294" s="260" t="n">
        <x:v>6.6</x:v>
      </x:c>
      <x:c r="I294" s="260" t="n">
        <x:v>8.4</x:v>
      </x:c>
      <x:c r="J294" s="260" t="n">
        <x:v>5.4</x:v>
      </x:c>
      <x:c r="K294" s="260" t="n">
        <x:v>6.8</x:v>
      </x:c>
      <x:c r="L294" s="239" t="n">
        <x:f>IF(COUNT(H294:K294)&lt;COUNT($B$4:$B$7),"",ROUND(($B$11/$B$9)*(H294*$B$4+I294*$B$5+J294*$B$6+K294*$B$7),1))</x:f>
        <x:v>69.2</x:v>
      </x:c>
      <x:c r="M294" s="231" t="str">
        <x:f>IF(L294="","",IF(L294&gt;=$E$4,$D$4,IF(L294&gt;=$E$5,$D$5,IF(L294&gt;=$E$6,$D$6,IF(L294&gt;=$E$7,$D$7,$D$8)))))</x:f>
        <x:v>Uncommon</x:v>
      </x:c>
      <x:c r="N294" s="231" t="str">
        <x:f>IF(M294="","Pending scoring",G294&amp;" → "&amp;M294)</x:f>
        <x:v>Rare → Uncommon</x:v>
      </x:c>
      <x:c r="O294" s="231" t="inlineStr">
        <x:is>
          <x:t xml:space="preserve">Medium</x:t>
        </x:is>
      </x:c>
      <x:c r="P294" s="231" t="inlineStr">
        <x:is>
          <x:t xml:space="preserve">Distinctive tradition / practice</x:t>
        </x:is>
      </x:c>
      <x:c r="Q294" s="231" t="inlineStr">
        <x:is>
          <x:t xml:space="preserve">Artwork-led: the visual concept is substantially stronger than the subject's global recognition. Scores: significance 6.6, artwork 8.4, narrative 5.4, uniqueness 6.8; weighted impact 69.2 → Uncommon.</x:t>
        </x:is>
      </x:c>
      <x:c r="R294" s="214" t="str">
        <x:f>IFERROR(INDEX('Final Card Catalog'!$J$4:$J$503,MATCH($C294,'Final Card Catalog'!$A$4:$A$503,0)),"Missing ID")</x:f>
        <x:v>Uncommon</x:v>
      </x:c>
      <x:c r="S294" s="214" t="str">
        <x:f>IF(IFERROR(INDEX('Final Card Catalog'!$S$4:$S$503,MATCH($C294,'Final Card Catalog'!$A$4:$A$503,0)),"Missing ID")="Locked - complete","Locked - complete",IF(COUNTIF('Final Card Catalog'!$A$4:$A$503,C294)&lt;&gt;1,"ID mismatch",IF(COUNT(H294:K294)&lt;COUNT($B$4:$B$7),"Needs scoring",IF(M294=R294,"Aligned","Approved tier / legacy differs"))))</x:f>
        <x:v>Aligned</x:v>
      </x:c>
    </x:row>
    <x:row r="295" s="202" customFormat="1" ht="25.5" customHeight="1">
      <x:c r="A295" s="261" t="n">
        <x:f>IF(L295="","",COUNTIF($L$14:$L$513,"&gt;"&amp;L295)+COUNTIF($L$14:L295,L295))</x:f>
        <x:v>286</x:v>
      </x:c>
      <x:c r="B295" s="231" t="str">
        <x:f>IFERROR(LEFT(IFERROR(INDEX('Final Card Catalog'!$D$4:$D$503,MATCH($C295,'Final Card Catalog'!$A$4:$A$503,0)),"Missing ID"),FIND(" — ",IFERROR(INDEX('Final Card Catalog'!$D$4:$D$503,MATCH($C295,'Final Card Catalog'!$A$4:$A$503,0)),"Missing ID"))-1),"Missing set")</x:f>
        <x:v>Traditions &amp; Practices</x:v>
      </x:c>
      <x:c r="C295" s="231" t="inlineStr">
        <x:is>
          <x:t xml:space="preserve">TP-015</x:t>
        </x:is>
      </x:c>
      <x:c r="D295" s="231" t="str">
        <x:f>IFERROR(INDEX('Final Card Catalog'!$B$4:$B$503,MATCH($C295,'Final Card Catalog'!$A$4:$A$503,0)),"Missing ID")</x:f>
        <x:v>Sacred Heart Devotion</x:v>
      </x:c>
      <x:c r="E295" s="231" t="str">
        <x:f>IFERROR(INDEX('Final Card Catalog'!$E$4:$E$503,MATCH($C295,'Final Card Catalog'!$A$4:$A$503,0)),"Missing ID")</x:f>
        <x:v>Christological Devotion</x:v>
      </x:c>
      <x:c r="F295" s="261" t="n">
        <x:f>IFERROR(INDEX('Final Card Catalog'!$G$4:$G$503,MATCH($C295,'Final Card Catalog'!$A$4:$A$503,0)),"Missing ID")</x:f>
        <x:v>4</x:v>
      </x:c>
      <x:c r="G295" s="231" t="inlineStr">
        <x:is>
          <x:t xml:space="preserve">Rare</x:t>
        </x:is>
      </x:c>
      <x:c r="H295" s="260" t="n">
        <x:v>6.6</x:v>
      </x:c>
      <x:c r="I295" s="260" t="n">
        <x:v>8.4</x:v>
      </x:c>
      <x:c r="J295" s="260" t="n">
        <x:v>5.4</x:v>
      </x:c>
      <x:c r="K295" s="260" t="n">
        <x:v>6.8</x:v>
      </x:c>
      <x:c r="L295" s="239" t="n">
        <x:f>IF(COUNT(H295:K295)&lt;COUNT($B$4:$B$7),"",ROUND(($B$11/$B$9)*(H295*$B$4+I295*$B$5+J295*$B$6+K295*$B$7),1))</x:f>
        <x:v>69.2</x:v>
      </x:c>
      <x:c r="M295" s="231" t="str">
        <x:f>IF(L295="","",IF(L295&gt;=$E$4,$D$4,IF(L295&gt;=$E$5,$D$5,IF(L295&gt;=$E$6,$D$6,IF(L295&gt;=$E$7,$D$7,$D$8)))))</x:f>
        <x:v>Uncommon</x:v>
      </x:c>
      <x:c r="N295" s="231" t="str">
        <x:f>IF(M295="","Pending scoring",G295&amp;" → "&amp;M295)</x:f>
        <x:v>Rare → Uncommon</x:v>
      </x:c>
      <x:c r="O295" s="231" t="inlineStr">
        <x:is>
          <x:t xml:space="preserve">Medium</x:t>
        </x:is>
      </x:c>
      <x:c r="P295" s="231" t="inlineStr">
        <x:is>
          <x:t xml:space="preserve">Distinctive tradition / practice</x:t>
        </x:is>
      </x:c>
      <x:c r="Q295" s="231" t="inlineStr">
        <x:is>
          <x:t xml:space="preserve">Artwork-led: the visual concept is substantially stronger than the subject's global recognition. Scores: significance 6.6, artwork 8.4, narrative 5.4, uniqueness 6.8; weighted impact 69.2 → Uncommon.</x:t>
        </x:is>
      </x:c>
      <x:c r="R295" s="214" t="str">
        <x:f>IFERROR(INDEX('Final Card Catalog'!$J$4:$J$503,MATCH($C295,'Final Card Catalog'!$A$4:$A$503,0)),"Missing ID")</x:f>
        <x:v>Uncommon</x:v>
      </x:c>
      <x:c r="S295" s="214" t="str">
        <x:f>IF(IFERROR(INDEX('Final Card Catalog'!$S$4:$S$503,MATCH($C295,'Final Card Catalog'!$A$4:$A$503,0)),"Missing ID")="Locked - complete","Locked - complete",IF(COUNTIF('Final Card Catalog'!$A$4:$A$503,C295)&lt;&gt;1,"ID mismatch",IF(COUNT(H295:K295)&lt;COUNT($B$4:$B$7),"Needs scoring",IF(M295=R295,"Aligned","Approved tier / legacy differs"))))</x:f>
        <x:v>Aligned</x:v>
      </x:c>
    </x:row>
    <x:row r="296" s="202" customFormat="1" ht="25.5" customHeight="1">
      <x:c r="A296" s="261" t="n">
        <x:f>IF(L296="","",COUNTIF($L$14:$L$513,"&gt;"&amp;L296)+COUNTIF($L$14:L296,L296))</x:f>
        <x:v>287</x:v>
      </x:c>
      <x:c r="B296" s="231" t="str">
        <x:f>IFERROR(LEFT(IFERROR(INDEX('Final Card Catalog'!$D$4:$D$503,MATCH($C296,'Final Card Catalog'!$A$4:$A$503,0)),"Missing ID"),FIND(" — ",IFERROR(INDEX('Final Card Catalog'!$D$4:$D$503,MATCH($C296,'Final Card Catalog'!$A$4:$A$503,0)),"Missing ID"))-1),"Missing set")</x:f>
        <x:v>Traditions &amp; Practices</x:v>
      </x:c>
      <x:c r="C296" s="231" t="inlineStr">
        <x:is>
          <x:t xml:space="preserve">TP-029</x:t>
        </x:is>
      </x:c>
      <x:c r="D296" s="231" t="str">
        <x:f>IFERROR(INDEX('Final Card Catalog'!$B$4:$B$503,MATCH($C296,'Final Card Catalog'!$A$4:$A$503,0)),"Missing ID")</x:f>
        <x:v>The Lutheran Divine Service</x:v>
      </x:c>
      <x:c r="E296" s="231" t="str">
        <x:f>IFERROR(INDEX('Final Card Catalog'!$E$4:$E$503,MATCH($C296,'Final Card Catalog'!$A$4:$A$503,0)),"Missing ID")</x:f>
        <x:v>Liturgical Tradition</x:v>
      </x:c>
      <x:c r="F296" s="261" t="n">
        <x:f>IFERROR(INDEX('Final Card Catalog'!$G$4:$G$503,MATCH($C296,'Final Card Catalog'!$A$4:$A$503,0)),"Missing ID")</x:f>
        <x:v>4</x:v>
      </x:c>
      <x:c r="G296" s="231" t="inlineStr">
        <x:is>
          <x:t xml:space="preserve">Rare</x:t>
        </x:is>
      </x:c>
      <x:c r="H296" s="260" t="n">
        <x:v>6.6</x:v>
      </x:c>
      <x:c r="I296" s="260" t="n">
        <x:v>8.4</x:v>
      </x:c>
      <x:c r="J296" s="260" t="n">
        <x:v>5.4</x:v>
      </x:c>
      <x:c r="K296" s="260" t="n">
        <x:v>6.8</x:v>
      </x:c>
      <x:c r="L296" s="239" t="n">
        <x:f>IF(COUNT(H296:K296)&lt;COUNT($B$4:$B$7),"",ROUND(($B$11/$B$9)*(H296*$B$4+I296*$B$5+J296*$B$6+K296*$B$7),1))</x:f>
        <x:v>69.2</x:v>
      </x:c>
      <x:c r="M296" s="231" t="str">
        <x:f>IF(L296="","",IF(L296&gt;=$E$4,$D$4,IF(L296&gt;=$E$5,$D$5,IF(L296&gt;=$E$6,$D$6,IF(L296&gt;=$E$7,$D$7,$D$8)))))</x:f>
        <x:v>Uncommon</x:v>
      </x:c>
      <x:c r="N296" s="231" t="str">
        <x:f>IF(M296="","Pending scoring",G296&amp;" → "&amp;M296)</x:f>
        <x:v>Rare → Uncommon</x:v>
      </x:c>
      <x:c r="O296" s="231" t="inlineStr">
        <x:is>
          <x:t xml:space="preserve">Medium</x:t>
        </x:is>
      </x:c>
      <x:c r="P296" s="231" t="inlineStr">
        <x:is>
          <x:t xml:space="preserve">Distinctive tradition / practice</x:t>
        </x:is>
      </x:c>
      <x:c r="Q296" s="231" t="inlineStr">
        <x:is>
          <x:t xml:space="preserve">Artwork-led: the visual concept is substantially stronger than the subject's global recognition. Scores: significance 6.6, artwork 8.4, narrative 5.4, uniqueness 6.8; weighted impact 69.2 → Uncommon.</x:t>
        </x:is>
      </x:c>
      <x:c r="R296" s="214" t="str">
        <x:f>IFERROR(INDEX('Final Card Catalog'!$J$4:$J$503,MATCH($C296,'Final Card Catalog'!$A$4:$A$503,0)),"Missing ID")</x:f>
        <x:v>Uncommon</x:v>
      </x:c>
      <x:c r="S296" s="214" t="str">
        <x:f>IF(IFERROR(INDEX('Final Card Catalog'!$S$4:$S$503,MATCH($C296,'Final Card Catalog'!$A$4:$A$503,0)),"Missing ID")="Locked - complete","Locked - complete",IF(COUNTIF('Final Card Catalog'!$A$4:$A$503,C296)&lt;&gt;1,"ID mismatch",IF(COUNT(H296:K296)&lt;COUNT($B$4:$B$7),"Needs scoring",IF(M296=R296,"Aligned","Approved tier / legacy differs"))))</x:f>
        <x:v>Aligned</x:v>
      </x:c>
    </x:row>
    <x:row r="297" s="202" customFormat="1" ht="25.5" customHeight="1">
      <x:c r="A297" s="261" t="n">
        <x:f>IF(L297="","",COUNTIF($L$14:$L$513,"&gt;"&amp;L297)+COUNTIF($L$14:L297,L297))</x:f>
        <x:v>288</x:v>
      </x:c>
      <x:c r="B297" s="231" t="str">
        <x:f>IFERROR(LEFT(IFERROR(INDEX('Final Card Catalog'!$D$4:$D$503,MATCH($C297,'Final Card Catalog'!$A$4:$A$503,0)),"Missing ID"),FIND(" — ",IFERROR(INDEX('Final Card Catalog'!$D$4:$D$503,MATCH($C297,'Final Card Catalog'!$A$4:$A$503,0)),"Missing ID"))-1),"Missing set")</x:f>
        <x:v>Parables, Dreams &amp; Visions</x:v>
      </x:c>
      <x:c r="C297" s="231" t="inlineStr">
        <x:is>
          <x:t xml:space="preserve">PDV-021</x:t>
        </x:is>
      </x:c>
      <x:c r="D297" s="231" t="str">
        <x:f>IFERROR(INDEX('Final Card Catalog'!$B$4:$B$503,MATCH($C297,'Final Card Catalog'!$A$4:$A$503,0)),"Missing ID")</x:f>
        <x:v>Parable of the Dishonest Manager</x:v>
      </x:c>
      <x:c r="E297" s="231" t="str">
        <x:f>IFERROR(INDEX('Final Card Catalog'!$E$4:$E$503,MATCH($C297,'Final Card Catalog'!$A$4:$A$503,0)),"Missing ID")</x:f>
        <x:v>Parable</x:v>
      </x:c>
      <x:c r="F297" s="261" t="n">
        <x:f>IFERROR(INDEX('Final Card Catalog'!$G$4:$G$503,MATCH($C297,'Final Card Catalog'!$A$4:$A$503,0)),"Missing ID")</x:f>
        <x:v>3</x:v>
      </x:c>
      <x:c r="G297" s="231" t="inlineStr">
        <x:is>
          <x:t xml:space="preserve">Uncommon</x:t>
        </x:is>
      </x:c>
      <x:c r="H297" s="260" t="n">
        <x:v>5.5</x:v>
      </x:c>
      <x:c r="I297" s="260" t="n">
        <x:v>8</x:v>
      </x:c>
      <x:c r="J297" s="260" t="n">
        <x:v>7.3</x:v>
      </x:c>
      <x:c r="K297" s="260" t="n">
        <x:v>8.5</x:v>
      </x:c>
      <x:c r="L297" s="239" t="n">
        <x:f>IF(COUNT(H297:K297)&lt;COUNT($B$4:$B$7),"",ROUND(($B$11/$B$9)*(H297*$B$4+I297*$B$5+J297*$B$6+K297*$B$7),1))</x:f>
        <x:v>69.1</x:v>
      </x:c>
      <x:c r="M297" s="231" t="str">
        <x:f>IF(L297="","",IF(L297&gt;=$E$4,$D$4,IF(L297&gt;=$E$5,$D$5,IF(L297&gt;=$E$6,$D$6,IF(L297&gt;=$E$7,$D$7,$D$8)))))</x:f>
        <x:v>Uncommon</x:v>
      </x:c>
      <x:c r="N297" s="231" t="str">
        <x:f>IF(M297="","Pending scoring",G297&amp;" → "&amp;M297)</x:f>
        <x:v>Uncommon → Uncommon</x:v>
      </x:c>
      <x:c r="O297" s="231" t="inlineStr">
        <x:is>
          <x:t xml:space="preserve">Low</x:t>
        </x:is>
      </x:c>
      <x:c r="P297" s="231" t="inlineStr">
        <x:is>
          <x:t xml:space="preserve">Parable scene</x:t>
        </x:is>
      </x:c>
      <x:c r="Q297" s="231" t="inlineStr">
        <x:is>
          <x:t xml:space="preserve">Artwork-led: the visual concept is substantially stronger than the subject's global recognition. Scores: significance 5.5, artwork 8.0, narrative 7.3, uniqueness 8.5; weighted impact 69.1 → Uncommon.</x:t>
        </x:is>
      </x:c>
      <x:c r="R297" s="214" t="str">
        <x:f>IFERROR(INDEX('Final Card Catalog'!$J$4:$J$503,MATCH($C297,'Final Card Catalog'!$A$4:$A$503,0)),"Missing ID")</x:f>
        <x:v>Uncommon</x:v>
      </x:c>
      <x:c r="S297" s="214" t="str">
        <x:f>IF(IFERROR(INDEX('Final Card Catalog'!$S$4:$S$503,MATCH($C297,'Final Card Catalog'!$A$4:$A$503,0)),"Missing ID")="Locked - complete","Locked - complete",IF(COUNTIF('Final Card Catalog'!$A$4:$A$503,C297)&lt;&gt;1,"ID mismatch",IF(COUNT(H297:K297)&lt;COUNT($B$4:$B$7),"Needs scoring",IF(M297=R297,"Aligned","Approved tier / legacy differs"))))</x:f>
        <x:v>Aligned</x:v>
      </x:c>
    </x:row>
    <x:row r="298" s="202" customFormat="1" ht="25.5" customHeight="1">
      <x:c r="A298" s="261" t="n">
        <x:f>IF(L298="","",COUNTIF($L$14:$L$513,"&gt;"&amp;L298)+COUNTIF($L$14:L298,L298))</x:f>
        <x:v>289</x:v>
      </x:c>
      <x:c r="B298" s="231" t="str">
        <x:f>IFERROR(LEFT(IFERROR(INDEX('Final Card Catalog'!$D$4:$D$503,MATCH($C298,'Final Card Catalog'!$A$4:$A$503,0)),"Missing ID"),FIND(" — ",IFERROR(INDEX('Final Card Catalog'!$D$4:$D$503,MATCH($C298,'Final Card Catalog'!$A$4:$A$503,0)),"Missing ID"))-1),"Missing set")</x:f>
        <x:v>Parables, Dreams &amp; Visions</x:v>
      </x:c>
      <x:c r="C298" s="231" t="inlineStr">
        <x:is>
          <x:t xml:space="preserve">PDV-004</x:t>
        </x:is>
      </x:c>
      <x:c r="D298" s="231" t="str">
        <x:f>IFERROR(INDEX('Final Card Catalog'!$B$4:$B$503,MATCH($C298,'Final Card Catalog'!$A$4:$A$503,0)),"Missing ID")</x:f>
        <x:v>Parable of the Leaven</x:v>
      </x:c>
      <x:c r="E298" s="231" t="str">
        <x:f>IFERROR(INDEX('Final Card Catalog'!$E$4:$E$503,MATCH($C298,'Final Card Catalog'!$A$4:$A$503,0)),"Missing ID")</x:f>
        <x:v>Parable</x:v>
      </x:c>
      <x:c r="F298" s="261" t="n">
        <x:f>IFERROR(INDEX('Final Card Catalog'!$G$4:$G$503,MATCH($C298,'Final Card Catalog'!$A$4:$A$503,0)),"Missing ID")</x:f>
        <x:v>3</x:v>
      </x:c>
      <x:c r="G298" s="231" t="inlineStr">
        <x:is>
          <x:t xml:space="preserve">Uncommon</x:t>
        </x:is>
      </x:c>
      <x:c r="H298" s="260" t="n">
        <x:v>5.5</x:v>
      </x:c>
      <x:c r="I298" s="260" t="n">
        <x:v>8</x:v>
      </x:c>
      <x:c r="J298" s="260" t="n">
        <x:v>7.3</x:v>
      </x:c>
      <x:c r="K298" s="260" t="n">
        <x:v>8.5</x:v>
      </x:c>
      <x:c r="L298" s="239" t="n">
        <x:f>IF(COUNT(H298:K298)&lt;COUNT($B$4:$B$7),"",ROUND(($B$11/$B$9)*(H298*$B$4+I298*$B$5+J298*$B$6+K298*$B$7),1))</x:f>
        <x:v>69.1</x:v>
      </x:c>
      <x:c r="M298" s="231" t="str">
        <x:f>IF(L298="","",IF(L298&gt;=$E$4,$D$4,IF(L298&gt;=$E$5,$D$5,IF(L298&gt;=$E$6,$D$6,IF(L298&gt;=$E$7,$D$7,$D$8)))))</x:f>
        <x:v>Uncommon</x:v>
      </x:c>
      <x:c r="N298" s="231" t="str">
        <x:f>IF(M298="","Pending scoring",G298&amp;" → "&amp;M298)</x:f>
        <x:v>Uncommon → Uncommon</x:v>
      </x:c>
      <x:c r="O298" s="231" t="inlineStr">
        <x:is>
          <x:t xml:space="preserve">Low</x:t>
        </x:is>
      </x:c>
      <x:c r="P298" s="231" t="inlineStr">
        <x:is>
          <x:t xml:space="preserve">Parable scene</x:t>
        </x:is>
      </x:c>
      <x:c r="Q298" s="231" t="inlineStr">
        <x:is>
          <x:t xml:space="preserve">Artwork-led: the visual concept is substantially stronger than the subject's global recognition. Scores: significance 5.5, artwork 8.0, narrative 7.3, uniqueness 8.5; weighted impact 69.1 → Uncommon.</x:t>
        </x:is>
      </x:c>
      <x:c r="R298" s="214" t="str">
        <x:f>IFERROR(INDEX('Final Card Catalog'!$J$4:$J$503,MATCH($C298,'Final Card Catalog'!$A$4:$A$503,0)),"Missing ID")</x:f>
        <x:v>Uncommon</x:v>
      </x:c>
      <x:c r="S298" s="214" t="str">
        <x:f>IF(IFERROR(INDEX('Final Card Catalog'!$S$4:$S$503,MATCH($C298,'Final Card Catalog'!$A$4:$A$503,0)),"Missing ID")="Locked - complete","Locked - complete",IF(COUNTIF('Final Card Catalog'!$A$4:$A$503,C298)&lt;&gt;1,"ID mismatch",IF(COUNT(H298:K298)&lt;COUNT($B$4:$B$7),"Needs scoring",IF(M298=R298,"Aligned","Approved tier / legacy differs"))))</x:f>
        <x:v>Aligned</x:v>
      </x:c>
    </x:row>
    <x:row r="299" s="202" customFormat="1" ht="25.5" customHeight="1">
      <x:c r="A299" s="261" t="n">
        <x:f>IF(L299="","",COUNTIF($L$14:$L$513,"&gt;"&amp;L299)+COUNTIF($L$14:L299,L299))</x:f>
        <x:v>290</x:v>
      </x:c>
      <x:c r="B299" s="231" t="str">
        <x:f>IFERROR(LEFT(IFERROR(INDEX('Final Card Catalog'!$D$4:$D$503,MATCH($C299,'Final Card Catalog'!$A$4:$A$503,0)),"Missing ID"),FIND(" — ",IFERROR(INDEX('Final Card Catalog'!$D$4:$D$503,MATCH($C299,'Final Card Catalog'!$A$4:$A$503,0)),"Missing ID"))-1),"Missing set")</x:f>
        <x:v>Parables, Dreams &amp; Visions</x:v>
      </x:c>
      <x:c r="C299" s="231" t="inlineStr">
        <x:is>
          <x:t xml:space="preserve">PDV-013</x:t>
        </x:is>
      </x:c>
      <x:c r="D299" s="231" t="str">
        <x:f>IFERROR(INDEX('Final Card Catalog'!$B$4:$B$503,MATCH($C299,'Final Card Catalog'!$A$4:$A$503,0)),"Missing ID")</x:f>
        <x:v>Parable of the Two Sons</x:v>
      </x:c>
      <x:c r="E299" s="231" t="str">
        <x:f>IFERROR(INDEX('Final Card Catalog'!$E$4:$E$503,MATCH($C299,'Final Card Catalog'!$A$4:$A$503,0)),"Missing ID")</x:f>
        <x:v>Parable</x:v>
      </x:c>
      <x:c r="F299" s="261" t="n">
        <x:f>IFERROR(INDEX('Final Card Catalog'!$G$4:$G$503,MATCH($C299,'Final Card Catalog'!$A$4:$A$503,0)),"Missing ID")</x:f>
        <x:v>3</x:v>
      </x:c>
      <x:c r="G299" s="231" t="inlineStr">
        <x:is>
          <x:t xml:space="preserve">Uncommon</x:t>
        </x:is>
      </x:c>
      <x:c r="H299" s="260" t="n">
        <x:v>5.5</x:v>
      </x:c>
      <x:c r="I299" s="260" t="n">
        <x:v>8</x:v>
      </x:c>
      <x:c r="J299" s="260" t="n">
        <x:v>7.3</x:v>
      </x:c>
      <x:c r="K299" s="260" t="n">
        <x:v>8.5</x:v>
      </x:c>
      <x:c r="L299" s="239" t="n">
        <x:f>IF(COUNT(H299:K299)&lt;COUNT($B$4:$B$7),"",ROUND(($B$11/$B$9)*(H299*$B$4+I299*$B$5+J299*$B$6+K299*$B$7),1))</x:f>
        <x:v>69.1</x:v>
      </x:c>
      <x:c r="M299" s="231" t="str">
        <x:f>IF(L299="","",IF(L299&gt;=$E$4,$D$4,IF(L299&gt;=$E$5,$D$5,IF(L299&gt;=$E$6,$D$6,IF(L299&gt;=$E$7,$D$7,$D$8)))))</x:f>
        <x:v>Uncommon</x:v>
      </x:c>
      <x:c r="N299" s="231" t="str">
        <x:f>IF(M299="","Pending scoring",G299&amp;" → "&amp;M299)</x:f>
        <x:v>Uncommon → Uncommon</x:v>
      </x:c>
      <x:c r="O299" s="231" t="inlineStr">
        <x:is>
          <x:t xml:space="preserve">Low</x:t>
        </x:is>
      </x:c>
      <x:c r="P299" s="231" t="inlineStr">
        <x:is>
          <x:t xml:space="preserve">Parable scene</x:t>
        </x:is>
      </x:c>
      <x:c r="Q299" s="231" t="inlineStr">
        <x:is>
          <x:t xml:space="preserve">Artwork-led: the visual concept is substantially stronger than the subject's global recognition. Scores: significance 5.5, artwork 8.0, narrative 7.3, uniqueness 8.5; weighted impact 69.1 → Uncommon.</x:t>
        </x:is>
      </x:c>
      <x:c r="R299" s="214" t="str">
        <x:f>IFERROR(INDEX('Final Card Catalog'!$J$4:$J$503,MATCH($C299,'Final Card Catalog'!$A$4:$A$503,0)),"Missing ID")</x:f>
        <x:v>Uncommon</x:v>
      </x:c>
      <x:c r="S299" s="214" t="str">
        <x:f>IF(IFERROR(INDEX('Final Card Catalog'!$S$4:$S$503,MATCH($C299,'Final Card Catalog'!$A$4:$A$503,0)),"Missing ID")="Locked - complete","Locked - complete",IF(COUNTIF('Final Card Catalog'!$A$4:$A$503,C299)&lt;&gt;1,"ID mismatch",IF(COUNT(H299:K299)&lt;COUNT($B$4:$B$7),"Needs scoring",IF(M299=R299,"Aligned","Approved tier / legacy differs"))))</x:f>
        <x:v>Aligned</x:v>
      </x:c>
    </x:row>
    <x:row r="300" s="202" customFormat="1" ht="25.5" customHeight="1">
      <x:c r="A300" s="261" t="n">
        <x:f>IF(L300="","",COUNTIF($L$14:$L$513,"&gt;"&amp;L300)+COUNTIF($L$14:L300,L300))</x:f>
        <x:v>291</x:v>
      </x:c>
      <x:c r="B300" s="231" t="str">
        <x:f>IFERROR(LEFT(IFERROR(INDEX('Final Card Catalog'!$D$4:$D$503,MATCH($C300,'Final Card Catalog'!$A$4:$A$503,0)),"Missing ID"),FIND(" — ",IFERROR(INDEX('Final Card Catalog'!$D$4:$D$503,MATCH($C300,'Final Card Catalog'!$A$4:$A$503,0)),"Missing ID"))-1),"Missing set")</x:f>
        <x:v>Controversies &amp; Movements</x:v>
      </x:c>
      <x:c r="C300" s="231" t="inlineStr">
        <x:is>
          <x:t xml:space="preserve">CM-032</x:t>
        </x:is>
      </x:c>
      <x:c r="D300" s="231" t="str">
        <x:f>IFERROR(INDEX('Final Card Catalog'!$B$4:$B$503,MATCH($C300,'Final Card Catalog'!$A$4:$A$503,0)),"Missing ID")</x:f>
        <x:v>Fundamentalist–Modernist Controversy</x:v>
      </x:c>
      <x:c r="E300" s="231" t="str">
        <x:f>IFERROR(INDEX('Final Card Catalog'!$E$4:$E$503,MATCH($C300,'Final Card Catalog'!$A$4:$A$503,0)),"Missing ID")</x:f>
        <x:v>Modern Theological Controversy</x:v>
      </x:c>
      <x:c r="F300" s="261" t="n">
        <x:f>IFERROR(INDEX('Final Card Catalog'!$G$4:$G$503,MATCH($C300,'Final Card Catalog'!$A$4:$A$503,0)),"Missing ID")</x:f>
        <x:v>5</x:v>
      </x:c>
      <x:c r="G300" s="231" t="inlineStr">
        <x:is>
          <x:t xml:space="preserve">Extraordinary</x:t>
        </x:is>
      </x:c>
      <x:c r="H300" s="260" t="n">
        <x:v>7.4</x:v>
      </x:c>
      <x:c r="I300" s="260" t="n">
        <x:v>7.5</x:v>
      </x:c>
      <x:c r="J300" s="260" t="n">
        <x:v>6</x:v>
      </x:c>
      <x:c r="K300" s="260" t="n">
        <x:v>4.9</x:v>
      </x:c>
      <x:c r="L300" s="239" t="n">
        <x:f>IF(COUNT(H300:K300)&lt;COUNT($B$4:$B$7),"",ROUND(($B$11/$B$9)*(H300*$B$4+I300*$B$5+J300*$B$6+K300*$B$7),1))</x:f>
        <x:v>69</x:v>
      </x:c>
      <x:c r="M300" s="231" t="str">
        <x:f>IF(L300="","",IF(L300&gt;=$E$4,$D$4,IF(L300&gt;=$E$5,$D$5,IF(L300&gt;=$E$6,$D$6,IF(L300&gt;=$E$7,$D$7,$D$8)))))</x:f>
        <x:v>Uncommon</x:v>
      </x:c>
      <x:c r="N300" s="231" t="str">
        <x:f>IF(M300="","Pending scoring",G300&amp;" → "&amp;M300)</x:f>
        <x:v>Extraordinary → Uncommon</x:v>
      </x:c>
      <x:c r="O300" s="231" t="inlineStr">
        <x:is>
          <x:t xml:space="preserve">High</x:t>
        </x:is>
      </x:c>
      <x:c r="P300" s="231" t="inlineStr">
        <x:is>
          <x:t xml:space="preserve">Historical movement / controversy</x:t>
        </x:is>
      </x:c>
      <x:c r="Q300" s="231" t="inlineStr">
        <x:is>
          <x:t xml:space="preserve">Balanced collectible profile across significance, visual potential, and impact. Scores: significance 7.4, artwork 7.5, narrative 6.0, uniqueness 4.9; weighted impact 69.0 → Uncommon.</x:t>
        </x:is>
      </x:c>
      <x:c r="R300" s="214" t="str">
        <x:f>IFERROR(INDEX('Final Card Catalog'!$J$4:$J$503,MATCH($C300,'Final Card Catalog'!$A$4:$A$503,0)),"Missing ID")</x:f>
        <x:v>Uncommon</x:v>
      </x:c>
      <x:c r="S300" s="214" t="str">
        <x:f>IF(IFERROR(INDEX('Final Card Catalog'!$S$4:$S$503,MATCH($C300,'Final Card Catalog'!$A$4:$A$503,0)),"Missing ID")="Locked - complete","Locked - complete",IF(COUNTIF('Final Card Catalog'!$A$4:$A$503,C300)&lt;&gt;1,"ID mismatch",IF(COUNT(H300:K300)&lt;COUNT($B$4:$B$7),"Needs scoring",IF(M300=R300,"Aligned","Approved tier / legacy differs"))))</x:f>
        <x:v>Aligned</x:v>
      </x:c>
    </x:row>
    <x:row r="301" s="202" customFormat="1" ht="25.5" customHeight="1">
      <x:c r="A301" s="261" t="n">
        <x:f>IF(L301="","",COUNTIF($L$14:$L$513,"&gt;"&amp;L301)+COUNTIF($L$14:L301,L301))</x:f>
        <x:v>292</x:v>
      </x:c>
      <x:c r="B301" s="231" t="str">
        <x:f>IFERROR(LEFT(IFERROR(INDEX('Final Card Catalog'!$D$4:$D$503,MATCH($C301,'Final Card Catalog'!$A$4:$A$503,0)),"Missing ID"),FIND(" — ",IFERROR(INDEX('Final Card Catalog'!$D$4:$D$503,MATCH($C301,'Final Card Catalog'!$A$4:$A$503,0)),"Missing ID"))-1),"Missing set")</x:f>
        <x:v>Biblical Items</x:v>
      </x:c>
      <x:c r="C301" s="231" t="inlineStr">
        <x:is>
          <x:t xml:space="preserve">BI-042</x:t>
        </x:is>
      </x:c>
      <x:c r="D301" s="231" t="str">
        <x:f>IFERROR(INDEX('Final Card Catalog'!$B$4:$B$503,MATCH($C301,'Final Card Catalog'!$A$4:$A$503,0)),"Missing ID")</x:f>
        <x:v>Amos's Plumb Line</x:v>
      </x:c>
      <x:c r="E301" s="231" t="str">
        <x:f>IFERROR(INDEX('Final Card Catalog'!$E$4:$E$503,MATCH($C301,'Final Card Catalog'!$A$4:$A$503,0)),"Missing ID")</x:f>
        <x:v>Vision Object</x:v>
      </x:c>
      <x:c r="F301" s="261" t="n">
        <x:f>IFERROR(INDEX('Final Card Catalog'!$G$4:$G$503,MATCH($C301,'Final Card Catalog'!$A$4:$A$503,0)),"Missing ID")</x:f>
        <x:v>4</x:v>
      </x:c>
      <x:c r="G301" s="231" t="inlineStr">
        <x:is>
          <x:t xml:space="preserve">Rare</x:t>
        </x:is>
      </x:c>
      <x:c r="H301" s="260" t="n">
        <x:v>5.8</x:v>
      </x:c>
      <x:c r="I301" s="260" t="n">
        <x:v>9</x:v>
      </x:c>
      <x:c r="J301" s="260" t="n">
        <x:v>5.5</x:v>
      </x:c>
      <x:c r="K301" s="260" t="n">
        <x:v>7.7</x:v>
      </x:c>
      <x:c r="L301" s="239" t="n">
        <x:f>IF(COUNT(H301:K301)&lt;COUNT($B$4:$B$7),"",ROUND(($B$11/$B$9)*(H301*$B$4+I301*$B$5+J301*$B$6+K301*$B$7),1))</x:f>
        <x:v>68.9</x:v>
      </x:c>
      <x:c r="M301" s="231" t="str">
        <x:f>IF(L301="","",IF(L301&gt;=$E$4,$D$4,IF(L301&gt;=$E$5,$D$5,IF(L301&gt;=$E$6,$D$6,IF(L301&gt;=$E$7,$D$7,$D$8)))))</x:f>
        <x:v>Uncommon</x:v>
      </x:c>
      <x:c r="N301" s="231" t="str">
        <x:f>IF(M301="","Pending scoring",G301&amp;" → "&amp;M301)</x:f>
        <x:v>Rare → Uncommon</x:v>
      </x:c>
      <x:c r="O301" s="231" t="inlineStr">
        <x:is>
          <x:t xml:space="preserve">Low</x:t>
        </x:is>
      </x:c>
      <x:c r="P301" s="231" t="inlineStr">
        <x:is>
          <x:t xml:space="preserve">Biblical object / still life</x:t>
        </x:is>
      </x:c>
      <x:c r="Q301" s="231" t="inlineStr">
        <x:is>
          <x:t xml:space="preserve">Artwork-led: the visual concept is substantially stronger than the subject's global recognition. Scores: significance 5.8, artwork 9.0, narrative 5.5, uniqueness 7.7; weighted impact 68.9 → Uncommon.</x:t>
        </x:is>
      </x:c>
      <x:c r="R301" s="214" t="str">
        <x:f>IFERROR(INDEX('Final Card Catalog'!$J$4:$J$503,MATCH($C301,'Final Card Catalog'!$A$4:$A$503,0)),"Missing ID")</x:f>
        <x:v>Uncommon</x:v>
      </x:c>
      <x:c r="S301" s="214" t="str">
        <x:f>IF(IFERROR(INDEX('Final Card Catalog'!$S$4:$S$503,MATCH($C301,'Final Card Catalog'!$A$4:$A$503,0)),"Missing ID")="Locked - complete","Locked - complete",IF(COUNTIF('Final Card Catalog'!$A$4:$A$503,C301)&lt;&gt;1,"ID mismatch",IF(COUNT(H301:K301)&lt;COUNT($B$4:$B$7),"Needs scoring",IF(M301=R301,"Aligned","Approved tier / legacy differs"))))</x:f>
        <x:v>Aligned</x:v>
      </x:c>
    </x:row>
    <x:row r="302" s="202" customFormat="1" ht="25.5" customHeight="1">
      <x:c r="A302" s="261" t="n">
        <x:f>IF(L302="","",COUNTIF($L$14:$L$513,"&gt;"&amp;L302)+COUNTIF($L$14:L302,L302))</x:f>
        <x:v>293</x:v>
      </x:c>
      <x:c r="B302" s="231" t="str">
        <x:f>IFERROR(LEFT(IFERROR(INDEX('Final Card Catalog'!$D$4:$D$503,MATCH($C302,'Final Card Catalog'!$A$4:$A$503,0)),"Missing ID"),FIND(" — ",IFERROR(INDEX('Final Card Catalog'!$D$4:$D$503,MATCH($C302,'Final Card Catalog'!$A$4:$A$503,0)),"Missing ID"))-1),"Missing set")</x:f>
        <x:v>Biblical Places</x:v>
      </x:c>
      <x:c r="C302" s="231" t="inlineStr">
        <x:is>
          <x:t xml:space="preserve">BPL-056</x:t>
        </x:is>
      </x:c>
      <x:c r="D302" s="231" t="str">
        <x:f>IFERROR(INDEX('Final Card Catalog'!$B$4:$B$503,MATCH($C302,'Final Card Catalog'!$A$4:$A$503,0)),"Missing ID")</x:f>
        <x:v>Galilee</x:v>
      </x:c>
      <x:c r="E302" s="231" t="str">
        <x:f>IFERROR(INDEX('Final Card Catalog'!$E$4:$E$503,MATCH($C302,'Final Card Catalog'!$A$4:$A$503,0)),"Missing ID")</x:f>
        <x:v>Place</x:v>
      </x:c>
      <x:c r="F302" s="261" t="n">
        <x:f>IFERROR(INDEX('Final Card Catalog'!$G$4:$G$503,MATCH($C302,'Final Card Catalog'!$A$4:$A$503,0)),"Missing ID")</x:f>
        <x:v>5</x:v>
      </x:c>
      <x:c r="G302" s="231" t="inlineStr">
        <x:is>
          <x:t xml:space="preserve">Extraordinary</x:t>
        </x:is>
      </x:c>
      <x:c r="H302" s="260" t="n">
        <x:v>7.6</x:v>
      </x:c>
      <x:c r="I302" s="260" t="n">
        <x:v>8.5</x:v>
      </x:c>
      <x:c r="J302" s="260" t="n">
        <x:v>3.8</x:v>
      </x:c>
      <x:c r="K302" s="260" t="n">
        <x:v>5</x:v>
      </x:c>
      <x:c r="L302" s="239" t="n">
        <x:f>IF(COUNT(H302:K302)&lt;COUNT($B$4:$B$7),"",ROUND(($B$11/$B$9)*(H302*$B$4+I302*$B$5+J302*$B$6+K302*$B$7),1))</x:f>
        <x:v>68.5</x:v>
      </x:c>
      <x:c r="M302" s="231" t="str">
        <x:f>IF(L302="","",IF(L302&gt;=$E$4,$D$4,IF(L302&gt;=$E$5,$D$5,IF(L302&gt;=$E$6,$D$6,IF(L302&gt;=$E$7,$D$7,$D$8)))))</x:f>
        <x:v>Uncommon</x:v>
      </x:c>
      <x:c r="N302" s="231" t="str">
        <x:f>IF(M302="","Pending scoring",G302&amp;" → "&amp;M302)</x:f>
        <x:v>Extraordinary → Uncommon</x:v>
      </x:c>
      <x:c r="O302" s="231" t="inlineStr">
        <x:is>
          <x:t xml:space="preserve">Medium</x:t>
        </x:is>
      </x:c>
      <x:c r="P302" s="231" t="inlineStr">
        <x:is>
          <x:t xml:space="preserve">Biblical landscape / architecture</x:t>
        </x:is>
      </x:c>
      <x:c r="Q302" s="231" t="inlineStr">
        <x:is>
          <x:t xml:space="preserve">Balanced collectible profile across significance, visual potential, and impact. Scores: significance 7.6, artwork 8.5, narrative 3.8, uniqueness 5.0; weighted impact 68.5 → Uncommon.</x:t>
        </x:is>
      </x:c>
      <x:c r="R302" s="214" t="str">
        <x:f>IFERROR(INDEX('Final Card Catalog'!$J$4:$J$503,MATCH($C302,'Final Card Catalog'!$A$4:$A$503,0)),"Missing ID")</x:f>
        <x:v>Uncommon</x:v>
      </x:c>
      <x:c r="S302" s="214" t="str">
        <x:f>IF(IFERROR(INDEX('Final Card Catalog'!$S$4:$S$503,MATCH($C302,'Final Card Catalog'!$A$4:$A$503,0)),"Missing ID")="Locked - complete","Locked - complete",IF(COUNTIF('Final Card Catalog'!$A$4:$A$503,C302)&lt;&gt;1,"ID mismatch",IF(COUNT(H302:K302)&lt;COUNT($B$4:$B$7),"Needs scoring",IF(M302=R302,"Aligned","Approved tier / legacy differs"))))</x:f>
        <x:v>Aligned</x:v>
      </x:c>
    </x:row>
    <x:row r="303" s="202" customFormat="1" ht="25.5" customHeight="1">
      <x:c r="A303" s="261" t="n">
        <x:f>IF(L303="","",COUNTIF($L$14:$L$513,"&gt;"&amp;L303)+COUNTIF($L$14:L303,L303))</x:f>
        <x:v>294</x:v>
      </x:c>
      <x:c r="B303" s="231" t="str">
        <x:f>IFERROR(LEFT(IFERROR(INDEX('Final Card Catalog'!$D$4:$D$503,MATCH($C303,'Final Card Catalog'!$A$4:$A$503,0)),"Missing ID"),FIND(" — ",IFERROR(INDEX('Final Card Catalog'!$D$4:$D$503,MATCH($C303,'Final Card Catalog'!$A$4:$A$503,0)),"Missing ID"))-1),"Missing set")</x:f>
        <x:v>Councils &amp; Synods</x:v>
      </x:c>
      <x:c r="C303" s="231" t="inlineStr">
        <x:is>
          <x:t xml:space="preserve">CS-001</x:t>
        </x:is>
      </x:c>
      <x:c r="D303" s="231" t="str">
        <x:f>IFERROR(INDEX('Final Card Catalog'!$B$4:$B$503,MATCH($C303,'Final Card Catalog'!$A$4:$A$503,0)),"Missing ID")</x:f>
        <x:v>Council of Jerusalem</x:v>
      </x:c>
      <x:c r="E303" s="231" t="str">
        <x:f>IFERROR(INDEX('Final Card Catalog'!$E$4:$E$503,MATCH($C303,'Final Card Catalog'!$A$4:$A$503,0)),"Missing ID")</x:f>
        <x:v>Apostolic Council</x:v>
      </x:c>
      <x:c r="F303" s="261" t="n">
        <x:f>IFERROR(INDEX('Final Card Catalog'!$G$4:$G$503,MATCH($C303,'Final Card Catalog'!$A$4:$A$503,0)),"Missing ID")</x:f>
        <x:v>5</x:v>
      </x:c>
      <x:c r="G303" s="231" t="inlineStr">
        <x:is>
          <x:t xml:space="preserve">Legendary</x:t>
        </x:is>
      </x:c>
      <x:c r="H303" s="260" t="n">
        <x:v>8.800000000000001</x:v>
      </x:c>
      <x:c r="I303" s="260" t="n">
        <x:v>7</x:v>
      </x:c>
      <x:c r="J303" s="260" t="n">
        <x:v>4.2</x:v>
      </x:c>
      <x:c r="K303" s="260" t="n">
        <x:v>3.6</x:v>
      </x:c>
      <x:c r="L303" s="239" t="n">
        <x:f>IF(COUNT(H303:K303)&lt;COUNT($B$4:$B$7),"",ROUND(($B$11/$B$9)*(H303*$B$4+I303*$B$5+J303*$B$6+K303*$B$7),1))</x:f>
        <x:v>68.2</x:v>
      </x:c>
      <x:c r="M303" s="231" t="str">
        <x:f>IF(L303="","",IF(L303&gt;=$E$4,$D$4,IF(L303&gt;=$E$5,$D$5,IF(L303&gt;=$E$6,$D$6,IF(L303&gt;=$E$7,$D$7,$D$8)))))</x:f>
        <x:v>Uncommon</x:v>
      </x:c>
      <x:c r="N303" s="231" t="str">
        <x:f>IF(M303="","Pending scoring",G303&amp;" → "&amp;M303)</x:f>
        <x:v>Legendary → Uncommon</x:v>
      </x:c>
      <x:c r="O303" s="231" t="inlineStr">
        <x:is>
          <x:t xml:space="preserve">High</x:t>
        </x:is>
      </x:c>
      <x:c r="P303" s="231" t="inlineStr">
        <x:is>
          <x:t xml:space="preserve">Council / synod</x:t>
        </x:is>
      </x:c>
      <x:c r="Q303" s="231" t="inlineStr">
        <x:is>
          <x:t xml:space="preserve">Significance-led: the subject is highly important even though the standalone art concept is more constrained. Scores: significance 8.8, artwork 7.0, narrative 4.2, uniqueness 3.6; weighted impact 68.2 → Uncommon.</x:t>
        </x:is>
      </x:c>
      <x:c r="R303" s="214" t="str">
        <x:f>IFERROR(INDEX('Final Card Catalog'!$J$4:$J$503,MATCH($C303,'Final Card Catalog'!$A$4:$A$503,0)),"Missing ID")</x:f>
        <x:v>Rare</x:v>
      </x:c>
      <x:c r="S303" s="214" t="str">
        <x:f>IF(IFERROR(INDEX('Final Card Catalog'!$S$4:$S$503,MATCH($C303,'Final Card Catalog'!$A$4:$A$503,0)),"Missing ID")="Locked - complete","Locked - complete",IF(COUNTIF('Final Card Catalog'!$A$4:$A$503,C303)&lt;&gt;1,"ID mismatch",IF(COUNT(H303:K303)&lt;COUNT($B$4:$B$7),"Needs scoring",IF(M303=R303,"Aligned","Approved tier / legacy differs"))))</x:f>
        <x:v>Approved tier / legacy differs</x:v>
      </x:c>
    </x:row>
    <x:row r="304" s="202" customFormat="1" ht="25.5" customHeight="1">
      <x:c r="A304" s="261" t="n">
        <x:f>IF(L304="","",COUNTIF($L$14:$L$513,"&gt;"&amp;L304)+COUNTIF($L$14:L304,L304))</x:f>
        <x:v>295</x:v>
      </x:c>
      <x:c r="B304" s="231" t="str">
        <x:f>IFERROR(LEFT(IFERROR(INDEX('Final Card Catalog'!$D$4:$D$503,MATCH($C304,'Final Card Catalog'!$A$4:$A$503,0)),"Missing ID"),FIND(" — ",IFERROR(INDEX('Final Card Catalog'!$D$4:$D$503,MATCH($C304,'Final Card Catalog'!$A$4:$A$503,0)),"Missing ID"))-1),"Missing set")</x:f>
        <x:v>Controversies &amp; Movements</x:v>
      </x:c>
      <x:c r="C304" s="231" t="inlineStr">
        <x:is>
          <x:t xml:space="preserve">CM-026</x:t>
        </x:is>
      </x:c>
      <x:c r="D304" s="231" t="str">
        <x:f>IFERROR(INDEX('Final Card Catalog'!$B$4:$B$503,MATCH($C304,'Final Card Catalog'!$A$4:$A$503,0)),"Missing ID")</x:f>
        <x:v>Latter Day Saint Movement</x:v>
      </x:c>
      <x:c r="E304" s="231" t="str">
        <x:f>IFERROR(INDEX('Final Card Catalog'!$E$4:$E$503,MATCH($C304,'Final Card Catalog'!$A$4:$A$503,0)),"Missing ID")</x:f>
        <x:v>Restorationist Movement</x:v>
      </x:c>
      <x:c r="F304" s="261" t="n">
        <x:f>IFERROR(INDEX('Final Card Catalog'!$G$4:$G$503,MATCH($C304,'Final Card Catalog'!$A$4:$A$503,0)),"Missing ID")</x:f>
        <x:v>5</x:v>
      </x:c>
      <x:c r="G304" s="231" t="inlineStr">
        <x:is>
          <x:t xml:space="preserve">Extraordinary</x:t>
        </x:is>
      </x:c>
      <x:c r="H304" s="260" t="n">
        <x:v>7.5</x:v>
      </x:c>
      <x:c r="I304" s="260" t="n">
        <x:v>7.5</x:v>
      </x:c>
      <x:c r="J304" s="260" t="n">
        <x:v>5.4</x:v>
      </x:c>
      <x:c r="K304" s="260" t="n">
        <x:v>4.9</x:v>
      </x:c>
      <x:c r="L304" s="239" t="n">
        <x:f>IF(COUNT(H304:K304)&lt;COUNT($B$4:$B$7),"",ROUND(($B$11/$B$9)*(H304*$B$4+I304*$B$5+J304*$B$6+K304*$B$7),1))</x:f>
        <x:v>68.2</x:v>
      </x:c>
      <x:c r="M304" s="231" t="str">
        <x:f>IF(L304="","",IF(L304&gt;=$E$4,$D$4,IF(L304&gt;=$E$5,$D$5,IF(L304&gt;=$E$6,$D$6,IF(L304&gt;=$E$7,$D$7,$D$8)))))</x:f>
        <x:v>Uncommon</x:v>
      </x:c>
      <x:c r="N304" s="231" t="str">
        <x:f>IF(M304="","Pending scoring",G304&amp;" → "&amp;M304)</x:f>
        <x:v>Extraordinary → Uncommon</x:v>
      </x:c>
      <x:c r="O304" s="231" t="inlineStr">
        <x:is>
          <x:t xml:space="preserve">High</x:t>
        </x:is>
      </x:c>
      <x:c r="P304" s="231" t="inlineStr">
        <x:is>
          <x:t xml:space="preserve">Historical movement / controversy</x:t>
        </x:is>
      </x:c>
      <x:c r="Q304" s="231" t="inlineStr">
        <x:is>
          <x:t xml:space="preserve">Balanced collectible profile across significance, visual potential, and impact. Scores: significance 7.5, artwork 7.5, narrative 5.4, uniqueness 4.9; weighted impact 68.2 → Uncommon.</x:t>
        </x:is>
      </x:c>
      <x:c r="R304" s="214" t="str">
        <x:f>IFERROR(INDEX('Final Card Catalog'!$J$4:$J$503,MATCH($C304,'Final Card Catalog'!$A$4:$A$503,0)),"Missing ID")</x:f>
        <x:v>Uncommon</x:v>
      </x:c>
      <x:c r="S304" s="214" t="str">
        <x:f>IF(IFERROR(INDEX('Final Card Catalog'!$S$4:$S$503,MATCH($C304,'Final Card Catalog'!$A$4:$A$503,0)),"Missing ID")="Locked - complete","Locked - complete",IF(COUNTIF('Final Card Catalog'!$A$4:$A$503,C304)&lt;&gt;1,"ID mismatch",IF(COUNT(H304:K304)&lt;COUNT($B$4:$B$7),"Needs scoring",IF(M304=R304,"Aligned","Approved tier / legacy differs"))))</x:f>
        <x:v>Aligned</x:v>
      </x:c>
    </x:row>
    <x:row r="305" s="202" customFormat="1" ht="25.5" customHeight="1">
      <x:c r="A305" s="261" t="n">
        <x:f>IF(L305="","",COUNTIF($L$14:$L$513,"&gt;"&amp;L305)+COUNTIF($L$14:L305,L305))</x:f>
        <x:v>296</x:v>
      </x:c>
      <x:c r="B305" s="231" t="str">
        <x:f>IFERROR(LEFT(IFERROR(INDEX('Final Card Catalog'!$D$4:$D$503,MATCH($C305,'Final Card Catalog'!$A$4:$A$503,0)),"Missing ID"),FIND(" — ",IFERROR(INDEX('Final Card Catalog'!$D$4:$D$503,MATCH($C305,'Final Card Catalog'!$A$4:$A$503,0)),"Missing ID"))-1),"Missing set")</x:f>
        <x:v>Biblical People</x:v>
      </x:c>
      <x:c r="C305" s="231" t="inlineStr">
        <x:is>
          <x:t xml:space="preserve">BP-091</x:t>
        </x:is>
      </x:c>
      <x:c r="D305" s="231" t="str">
        <x:f>IFERROR(INDEX('Final Card Catalog'!$B$4:$B$503,MATCH($C305,'Final Card Catalog'!$A$4:$A$503,0)),"Missing ID")</x:f>
        <x:v>Pontius Pilate</x:v>
      </x:c>
      <x:c r="E305" s="231" t="str">
        <x:f>IFERROR(INDEX('Final Card Catalog'!$E$4:$E$503,MATCH($C305,'Final Card Catalog'!$A$4:$A$503,0)),"Missing ID")</x:f>
        <x:v>Person</x:v>
      </x:c>
      <x:c r="F305" s="261" t="n">
        <x:f>IFERROR(INDEX('Final Card Catalog'!$G$4:$G$503,MATCH($C305,'Final Card Catalog'!$A$4:$A$503,0)),"Missing ID")</x:f>
        <x:v>4</x:v>
      </x:c>
      <x:c r="G305" s="231" t="inlineStr">
        <x:is>
          <x:t xml:space="preserve">Rare</x:t>
        </x:is>
      </x:c>
      <x:c r="H305" s="260" t="n">
        <x:v>6.8</x:v>
      </x:c>
      <x:c r="I305" s="260" t="n">
        <x:v>7</x:v>
      </x:c>
      <x:c r="J305" s="260" t="n">
        <x:v>7.1</x:v>
      </x:c>
      <x:c r="K305" s="260" t="n">
        <x:v>5.7</x:v>
      </x:c>
      <x:c r="L305" s="239" t="n">
        <x:f>IF(COUNT(H305:K305)&lt;COUNT($B$4:$B$7),"",ROUND(($B$11/$B$9)*(H305*$B$4+I305*$B$5+J305*$B$6+K305*$B$7),1))</x:f>
        <x:v>68.1</x:v>
      </x:c>
      <x:c r="M305" s="231" t="str">
        <x:f>IF(L305="","",IF(L305&gt;=$E$4,$D$4,IF(L305&gt;=$E$5,$D$5,IF(L305&gt;=$E$6,$D$6,IF(L305&gt;=$E$7,$D$7,$D$8)))))</x:f>
        <x:v>Uncommon</x:v>
      </x:c>
      <x:c r="N305" s="231" t="str">
        <x:f>IF(M305="","Pending scoring",G305&amp;" → "&amp;M305)</x:f>
        <x:v>Rare → Uncommon</x:v>
      </x:c>
      <x:c r="O305" s="231" t="inlineStr">
        <x:is>
          <x:t xml:space="preserve">Medium</x:t>
        </x:is>
      </x:c>
      <x:c r="P305" s="231" t="inlineStr">
        <x:is>
          <x:t xml:space="preserve">Biblical character / group</x:t>
        </x:is>
      </x:c>
      <x:c r="Q305" s="231" t="inlineStr">
        <x:is>
          <x:t xml:space="preserve">Balanced collectible profile across significance, visual potential, and impact. Scores: significance 6.8, artwork 7.0, narrative 7.1, uniqueness 5.7; weighted impact 68.1 → Uncommon.</x:t>
        </x:is>
      </x:c>
      <x:c r="R305" s="214" t="str">
        <x:f>IFERROR(INDEX('Final Card Catalog'!$J$4:$J$503,MATCH($C305,'Final Card Catalog'!$A$4:$A$503,0)),"Missing ID")</x:f>
        <x:v>Uncommon</x:v>
      </x:c>
      <x:c r="S305" s="214" t="str">
        <x:f>IF(IFERROR(INDEX('Final Card Catalog'!$S$4:$S$503,MATCH($C305,'Final Card Catalog'!$A$4:$A$503,0)),"Missing ID")="Locked - complete","Locked - complete",IF(COUNTIF('Final Card Catalog'!$A$4:$A$503,C305)&lt;&gt;1,"ID mismatch",IF(COUNT(H305:K305)&lt;COUNT($B$4:$B$7),"Needs scoring",IF(M305=R305,"Aligned","Approved tier / legacy differs"))))</x:f>
        <x:v>Aligned</x:v>
      </x:c>
    </x:row>
    <x:row r="306" s="202" customFormat="1" ht="25.5" customHeight="1">
      <x:c r="A306" s="261" t="n">
        <x:f>IF(L306="","",COUNTIF($L$14:$L$513,"&gt;"&amp;L306)+COUNTIF($L$14:L306,L306))</x:f>
        <x:v>297</x:v>
      </x:c>
      <x:c r="B306" s="231" t="str">
        <x:f>IFERROR(LEFT(IFERROR(INDEX('Final Card Catalog'!$D$4:$D$503,MATCH($C306,'Final Card Catalog'!$A$4:$A$503,0)),"Missing ID"),FIND(" — ",IFERROR(INDEX('Final Card Catalog'!$D$4:$D$503,MATCH($C306,'Final Card Catalog'!$A$4:$A$503,0)),"Missing ID"))-1),"Missing set")</x:f>
        <x:v>Early Church History</x:v>
      </x:c>
      <x:c r="C306" s="231" t="inlineStr">
        <x:is>
          <x:t xml:space="preserve">ECH-028</x:t>
        </x:is>
      </x:c>
      <x:c r="D306" s="231" t="str">
        <x:f>IFERROR(INDEX('Final Card Catalog'!$B$4:$B$503,MATCH($C306,'Final Card Catalog'!$A$4:$A$503,0)),"Missing ID")</x:f>
        <x:v>Egeria's Pilgrimage</x:v>
      </x:c>
      <x:c r="E306" s="231" t="str">
        <x:f>IFERROR(INDEX('Final Card Catalog'!$E$4:$E$503,MATCH($C306,'Final Card Catalog'!$A$4:$A$503,0)),"Missing ID")</x:f>
        <x:v>Text / Pilgrimage</x:v>
      </x:c>
      <x:c r="F306" s="261" t="n">
        <x:f>IFERROR(INDEX('Final Card Catalog'!$G$4:$G$503,MATCH($C306,'Final Card Catalog'!$A$4:$A$503,0)),"Missing ID")</x:f>
        <x:v>4</x:v>
      </x:c>
      <x:c r="G306" s="231" t="inlineStr">
        <x:is>
          <x:t xml:space="preserve">Rare</x:t>
        </x:is>
      </x:c>
      <x:c r="H306" s="260" t="n">
        <x:v>6.1</x:v>
      </x:c>
      <x:c r="I306" s="260" t="n">
        <x:v>8.6</x:v>
      </x:c>
      <x:c r="J306" s="260" t="n">
        <x:v>5.4</x:v>
      </x:c>
      <x:c r="K306" s="260" t="n">
        <x:v>6.8</x:v>
      </x:c>
      <x:c r="L306" s="239" t="n">
        <x:f>IF(COUNT(H306:K306)&lt;COUNT($B$4:$B$7),"",ROUND(($B$11/$B$9)*(H306*$B$4+I306*$B$5+J306*$B$6+K306*$B$7),1))</x:f>
        <x:v>67.8</x:v>
      </x:c>
      <x:c r="M306" s="231" t="str">
        <x:f>IF(L306="","",IF(L306&gt;=$E$4,$D$4,IF(L306&gt;=$E$5,$D$5,IF(L306&gt;=$E$6,$D$6,IF(L306&gt;=$E$7,$D$7,$D$8)))))</x:f>
        <x:v>Uncommon</x:v>
      </x:c>
      <x:c r="N306" s="231" t="str">
        <x:f>IF(M306="","Pending scoring",G306&amp;" → "&amp;M306)</x:f>
        <x:v>Rare → Uncommon</x:v>
      </x:c>
      <x:c r="O306" s="231" t="inlineStr">
        <x:is>
          <x:t xml:space="preserve">Low</x:t>
        </x:is>
      </x:c>
      <x:c r="P306" s="231" t="inlineStr">
        <x:is>
          <x:t xml:space="preserve">Historical text / manuscript</x:t>
        </x:is>
      </x:c>
      <x:c r="Q306" s="231" t="inlineStr">
        <x:is>
          <x:t xml:space="preserve">Artwork-led: the visual concept is substantially stronger than the subject's global recognition. Scores: significance 6.1, artwork 8.6, narrative 5.4, uniqueness 6.8; weighted impact 67.8 → Uncommon.</x:t>
        </x:is>
      </x:c>
      <x:c r="R306" s="214" t="str">
        <x:f>IFERROR(INDEX('Final Card Catalog'!$J$4:$J$503,MATCH($C306,'Final Card Catalog'!$A$4:$A$503,0)),"Missing ID")</x:f>
        <x:v>Uncommon</x:v>
      </x:c>
      <x:c r="S306" s="214" t="str">
        <x:f>IF(IFERROR(INDEX('Final Card Catalog'!$S$4:$S$503,MATCH($C306,'Final Card Catalog'!$A$4:$A$503,0)),"Missing ID")="Locked - complete","Locked - complete",IF(COUNTIF('Final Card Catalog'!$A$4:$A$503,C306)&lt;&gt;1,"ID mismatch",IF(COUNT(H306:K306)&lt;COUNT($B$4:$B$7),"Needs scoring",IF(M306=R306,"Aligned","Approved tier / legacy differs"))))</x:f>
        <x:v>Aligned</x:v>
      </x:c>
    </x:row>
    <x:row r="307" s="202" customFormat="1" ht="25.5" customHeight="1">
      <x:c r="A307" s="261" t="n">
        <x:f>IF(L307="","",COUNTIF($L$14:$L$513,"&gt;"&amp;L307)+COUNTIF($L$14:L307,L307))</x:f>
        <x:v>298</x:v>
      </x:c>
      <x:c r="B307" s="231" t="str">
        <x:f>IFERROR(LEFT(IFERROR(INDEX('Final Card Catalog'!$D$4:$D$503,MATCH($C307,'Final Card Catalog'!$A$4:$A$503,0)),"Missing ID"),FIND(" — ",IFERROR(INDEX('Final Card Catalog'!$D$4:$D$503,MATCH($C307,'Final Card Catalog'!$A$4:$A$503,0)),"Missing ID"))-1),"Missing set")</x:f>
        <x:v>Early Church History</x:v>
      </x:c>
      <x:c r="C307" s="231" t="inlineStr">
        <x:is>
          <x:t xml:space="preserve">ECH-038</x:t>
        </x:is>
      </x:c>
      <x:c r="D307" s="231" t="str">
        <x:f>IFERROR(INDEX('Final Card Catalog'!$B$4:$B$503,MATCH($C307,'Final Card Catalog'!$A$4:$A$503,0)),"Missing ID")</x:f>
        <x:v>Latin Christianity in North Africa</x:v>
      </x:c>
      <x:c r="E307" s="231" t="str">
        <x:f>IFERROR(INDEX('Final Card Catalog'!$E$4:$E$503,MATCH($C307,'Final Card Catalog'!$A$4:$A$503,0)),"Missing ID")</x:f>
        <x:v>Development</x:v>
      </x:c>
      <x:c r="F307" s="261" t="n">
        <x:f>IFERROR(INDEX('Final Card Catalog'!$G$4:$G$503,MATCH($C307,'Final Card Catalog'!$A$4:$A$503,0)),"Missing ID")</x:f>
        <x:v>4</x:v>
      </x:c>
      <x:c r="G307" s="231" t="inlineStr">
        <x:is>
          <x:t xml:space="preserve">Rare</x:t>
        </x:is>
      </x:c>
      <x:c r="H307" s="260" t="n">
        <x:v>6.1</x:v>
      </x:c>
      <x:c r="I307" s="260" t="n">
        <x:v>8.300000000000001</x:v>
      </x:c>
      <x:c r="J307" s="260" t="n">
        <x:v>6.2</x:v>
      </x:c>
      <x:c r="K307" s="260" t="n">
        <x:v>6.1</x:v>
      </x:c>
      <x:c r="L307" s="239" t="n">
        <x:f>IF(COUNT(H307:K307)&lt;COUNT($B$4:$B$7),"",ROUND(($B$11/$B$9)*(H307*$B$4+I307*$B$5+J307*$B$6+K307*$B$7),1))</x:f>
        <x:v>67.8</x:v>
      </x:c>
      <x:c r="M307" s="231" t="str">
        <x:f>IF(L307="","",IF(L307&gt;=$E$4,$D$4,IF(L307&gt;=$E$5,$D$5,IF(L307&gt;=$E$6,$D$6,IF(L307&gt;=$E$7,$D$7,$D$8)))))</x:f>
        <x:v>Uncommon</x:v>
      </x:c>
      <x:c r="N307" s="231" t="str">
        <x:f>IF(M307="","Pending scoring",G307&amp;" → "&amp;M307)</x:f>
        <x:v>Rare → Uncommon</x:v>
      </x:c>
      <x:c r="O307" s="231" t="inlineStr">
        <x:is>
          <x:t xml:space="preserve">Medium</x:t>
        </x:is>
      </x:c>
      <x:c r="P307" s="231" t="inlineStr">
        <x:is>
          <x:t xml:space="preserve">Historical development</x:t>
        </x:is>
      </x:c>
      <x:c r="Q307" s="231" t="inlineStr">
        <x:is>
          <x:t xml:space="preserve">Artwork-led: the visual concept is substantially stronger than the subject's global recognition. Scores: significance 6.1, artwork 8.3, narrative 6.2, uniqueness 6.1; weighted impact 67.8 → Uncommon.</x:t>
        </x:is>
      </x:c>
      <x:c r="R307" s="214" t="str">
        <x:f>IFERROR(INDEX('Final Card Catalog'!$J$4:$J$503,MATCH($C307,'Final Card Catalog'!$A$4:$A$503,0)),"Missing ID")</x:f>
        <x:v>Uncommon</x:v>
      </x:c>
      <x:c r="S307" s="214" t="str">
        <x:f>IF(IFERROR(INDEX('Final Card Catalog'!$S$4:$S$503,MATCH($C307,'Final Card Catalog'!$A$4:$A$503,0)),"Missing ID")="Locked - complete","Locked - complete",IF(COUNTIF('Final Card Catalog'!$A$4:$A$503,C307)&lt;&gt;1,"ID mismatch",IF(COUNT(H307:K307)&lt;COUNT($B$4:$B$7),"Needs scoring",IF(M307=R307,"Aligned","Approved tier / legacy differs"))))</x:f>
        <x:v>Aligned</x:v>
      </x:c>
    </x:row>
    <x:row r="308" s="202" customFormat="1" ht="25.5" customHeight="1">
      <x:c r="A308" s="261" t="n">
        <x:f>IF(L308="","",COUNTIF($L$14:$L$513,"&gt;"&amp;L308)+COUNTIF($L$14:L308,L308))</x:f>
        <x:v>299</x:v>
      </x:c>
      <x:c r="B308" s="231" t="str">
        <x:f>IFERROR(LEFT(IFERROR(INDEX('Final Card Catalog'!$D$4:$D$503,MATCH($C308,'Final Card Catalog'!$A$4:$A$503,0)),"Missing ID"),FIND(" — ",IFERROR(INDEX('Final Card Catalog'!$D$4:$D$503,MATCH($C308,'Final Card Catalog'!$A$4:$A$503,0)),"Missing ID"))-1),"Missing set")</x:f>
        <x:v>Traditions &amp; Practices</x:v>
      </x:c>
      <x:c r="C308" s="231" t="inlineStr">
        <x:is>
          <x:t xml:space="preserve">TP-011</x:t>
        </x:is>
      </x:c>
      <x:c r="D308" s="231" t="str">
        <x:f>IFERROR(INDEX('Final Card Catalog'!$B$4:$B$503,MATCH($C308,'Final Card Catalog'!$A$4:$A$503,0)),"Missing ID")</x:f>
        <x:v>Veneration of Relics</x:v>
      </x:c>
      <x:c r="E308" s="231" t="str">
        <x:f>IFERROR(INDEX('Final Card Catalog'!$E$4:$E$503,MATCH($C308,'Final Card Catalog'!$A$4:$A$503,0)),"Missing ID")</x:f>
        <x:v>Devotional Practice</x:v>
      </x:c>
      <x:c r="F308" s="261" t="n">
        <x:f>IFERROR(INDEX('Final Card Catalog'!$G$4:$G$503,MATCH($C308,'Final Card Catalog'!$A$4:$A$503,0)),"Missing ID")</x:f>
        <x:v>3</x:v>
      </x:c>
      <x:c r="G308" s="231" t="inlineStr">
        <x:is>
          <x:t xml:space="preserve">Uncommon</x:t>
        </x:is>
      </x:c>
      <x:c r="H308" s="260" t="n">
        <x:v>5.5</x:v>
      </x:c>
      <x:c r="I308" s="260" t="n">
        <x:v>8.4</x:v>
      </x:c>
      <x:c r="J308" s="260" t="n">
        <x:v>6.8</x:v>
      </x:c>
      <x:c r="K308" s="260" t="n">
        <x:v>6.8</x:v>
      </x:c>
      <x:c r="L308" s="239" t="n">
        <x:f>IF(COUNT(H308:K308)&lt;COUNT($B$4:$B$7),"",ROUND(($B$11/$B$9)*(H308*$B$4+I308*$B$5+J308*$B$6+K308*$B$7),1))</x:f>
        <x:v>67.6</x:v>
      </x:c>
      <x:c r="M308" s="231" t="str">
        <x:f>IF(L308="","",IF(L308&gt;=$E$4,$D$4,IF(L308&gt;=$E$5,$D$5,IF(L308&gt;=$E$6,$D$6,IF(L308&gt;=$E$7,$D$7,$D$8)))))</x:f>
        <x:v>Uncommon</x:v>
      </x:c>
      <x:c r="N308" s="231" t="str">
        <x:f>IF(M308="","Pending scoring",G308&amp;" → "&amp;M308)</x:f>
        <x:v>Uncommon → Uncommon</x:v>
      </x:c>
      <x:c r="O308" s="231" t="inlineStr">
        <x:is>
          <x:t xml:space="preserve">Medium</x:t>
        </x:is>
      </x:c>
      <x:c r="P308" s="231" t="inlineStr">
        <x:is>
          <x:t xml:space="preserve">Distinctive tradition / practice</x:t>
        </x:is>
      </x:c>
      <x:c r="Q308" s="231" t="inlineStr">
        <x:is>
          <x:t xml:space="preserve">Artwork-led: the visual concept is substantially stronger than the subject's global recognition. Scores: significance 5.5, artwork 8.4, narrative 6.8, uniqueness 6.8; weighted impact 67.6 → Uncommon.</x:t>
        </x:is>
      </x:c>
      <x:c r="R308" s="214" t="str">
        <x:f>IFERROR(INDEX('Final Card Catalog'!$J$4:$J$503,MATCH($C308,'Final Card Catalog'!$A$4:$A$503,0)),"Missing ID")</x:f>
        <x:v>Uncommon</x:v>
      </x:c>
      <x:c r="S308" s="214" t="str">
        <x:f>IF(IFERROR(INDEX('Final Card Catalog'!$S$4:$S$503,MATCH($C308,'Final Card Catalog'!$A$4:$A$503,0)),"Missing ID")="Locked - complete","Locked - complete",IF(COUNTIF('Final Card Catalog'!$A$4:$A$503,C308)&lt;&gt;1,"ID mismatch",IF(COUNT(H308:K308)&lt;COUNT($B$4:$B$7),"Needs scoring",IF(M308=R308,"Aligned","Approved tier / legacy differs"))))</x:f>
        <x:v>Aligned</x:v>
      </x:c>
    </x:row>
    <x:row r="309" s="202" customFormat="1" ht="25.5" customHeight="1">
      <x:c r="A309" s="261" t="n">
        <x:f>IF(L309="","",COUNTIF($L$14:$L$513,"&gt;"&amp;L309)+COUNTIF($L$14:L309,L309))</x:f>
        <x:v>300</x:v>
      </x:c>
      <x:c r="B309" s="231" t="str">
        <x:f>IFERROR(LEFT(IFERROR(INDEX('Final Card Catalog'!$D$4:$D$503,MATCH($C309,'Final Card Catalog'!$A$4:$A$503,0)),"Missing ID"),FIND(" — ",IFERROR(INDEX('Final Card Catalog'!$D$4:$D$503,MATCH($C309,'Final Card Catalog'!$A$4:$A$503,0)),"Missing ID"))-1),"Missing set")</x:f>
        <x:v>Biblical Items</x:v>
      </x:c>
      <x:c r="C309" s="231" t="inlineStr">
        <x:is>
          <x:t xml:space="preserve">BI-011</x:t>
        </x:is>
      </x:c>
      <x:c r="D309" s="231" t="str">
        <x:f>IFERROR(INDEX('Final Card Catalog'!$B$4:$B$503,MATCH($C309,'Final Card Catalog'!$A$4:$A$503,0)),"Missing ID")</x:f>
        <x:v>Aaron's Budded Staff</x:v>
      </x:c>
      <x:c r="E309" s="231" t="str">
        <x:f>IFERROR(INDEX('Final Card Catalog'!$E$4:$E$503,MATCH($C309,'Final Card Catalog'!$A$4:$A$503,0)),"Missing ID")</x:f>
        <x:v>Memorial Object</x:v>
      </x:c>
      <x:c r="F309" s="261" t="n">
        <x:f>IFERROR(INDEX('Final Card Catalog'!$G$4:$G$503,MATCH($C309,'Final Card Catalog'!$A$4:$A$503,0)),"Missing ID")</x:f>
        <x:v>4</x:v>
      </x:c>
      <x:c r="G309" s="231" t="inlineStr">
        <x:is>
          <x:t xml:space="preserve">Rare</x:t>
        </x:is>
      </x:c>
      <x:c r="H309" s="260" t="n">
        <x:v>5.8</x:v>
      </x:c>
      <x:c r="I309" s="260" t="n">
        <x:v>9</x:v>
      </x:c>
      <x:c r="J309" s="260" t="n">
        <x:v>4.8</x:v>
      </x:c>
      <x:c r="K309" s="260" t="n">
        <x:v>7.7</x:v>
      </x:c>
      <x:c r="L309" s="239" t="n">
        <x:f>IF(COUNT(H309:K309)&lt;COUNT($B$4:$B$7),"",ROUND(($B$11/$B$9)*(H309*$B$4+I309*$B$5+J309*$B$6+K309*$B$7),1))</x:f>
        <x:v>67.5</x:v>
      </x:c>
      <x:c r="M309" s="231" t="str">
        <x:f>IF(L309="","",IF(L309&gt;=$E$4,$D$4,IF(L309&gt;=$E$5,$D$5,IF(L309&gt;=$E$6,$D$6,IF(L309&gt;=$E$7,$D$7,$D$8)))))</x:f>
        <x:v>Uncommon</x:v>
      </x:c>
      <x:c r="N309" s="231" t="str">
        <x:f>IF(M309="","Pending scoring",G309&amp;" → "&amp;M309)</x:f>
        <x:v>Rare → Uncommon</x:v>
      </x:c>
      <x:c r="O309" s="231" t="inlineStr">
        <x:is>
          <x:t xml:space="preserve">Low</x:t>
        </x:is>
      </x:c>
      <x:c r="P309" s="231" t="inlineStr">
        <x:is>
          <x:t xml:space="preserve">Biblical object / still life</x:t>
        </x:is>
      </x:c>
      <x:c r="Q309" s="231" t="inlineStr">
        <x:is>
          <x:t xml:space="preserve">Artwork-led: the visual concept is substantially stronger than the subject's global recognition. Scores: significance 5.8, artwork 9.0, narrative 4.8, uniqueness 7.7; weighted impact 67.5 → Uncommon.</x:t>
        </x:is>
      </x:c>
      <x:c r="R309" s="214" t="str">
        <x:f>IFERROR(INDEX('Final Card Catalog'!$J$4:$J$503,MATCH($C309,'Final Card Catalog'!$A$4:$A$503,0)),"Missing ID")</x:f>
        <x:v>Uncommon</x:v>
      </x:c>
      <x:c r="S309" s="214" t="str">
        <x:f>IF(IFERROR(INDEX('Final Card Catalog'!$S$4:$S$503,MATCH($C309,'Final Card Catalog'!$A$4:$A$503,0)),"Missing ID")="Locked - complete","Locked - complete",IF(COUNTIF('Final Card Catalog'!$A$4:$A$503,C309)&lt;&gt;1,"ID mismatch",IF(COUNT(H309:K309)&lt;COUNT($B$4:$B$7),"Needs scoring",IF(M309=R309,"Aligned","Approved tier / legacy differs"))))</x:f>
        <x:v>Aligned</x:v>
      </x:c>
    </x:row>
    <x:row r="310" s="202" customFormat="1" ht="25.5" customHeight="1">
      <x:c r="A310" s="261" t="n">
        <x:f>IF(L310="","",COUNTIF($L$14:$L$513,"&gt;"&amp;L310)+COUNTIF($L$14:L310,L310))</x:f>
        <x:v>301</x:v>
      </x:c>
      <x:c r="B310" s="231" t="str">
        <x:f>IFERROR(LEFT(IFERROR(INDEX('Final Card Catalog'!$D$4:$D$503,MATCH($C310,'Final Card Catalog'!$A$4:$A$503,0)),"Missing ID"),FIND(" — ",IFERROR(INDEX('Final Card Catalog'!$D$4:$D$503,MATCH($C310,'Final Card Catalog'!$A$4:$A$503,0)),"Missing ID"))-1),"Missing set")</x:f>
        <x:v>Biblical Items</x:v>
      </x:c>
      <x:c r="C310" s="231" t="inlineStr">
        <x:is>
          <x:t xml:space="preserve">BI-025</x:t>
        </x:is>
      </x:c>
      <x:c r="D310" s="231" t="str">
        <x:f>IFERROR(INDEX('Final Card Catalog'!$B$4:$B$503,MATCH($C310,'Final Card Catalog'!$A$4:$A$503,0)),"Missing ID")</x:f>
        <x:v>David's Lyre</x:v>
      </x:c>
      <x:c r="E310" s="231" t="str">
        <x:f>IFERROR(INDEX('Final Card Catalog'!$E$4:$E$503,MATCH($C310,'Final Card Catalog'!$A$4:$A$503,0)),"Missing ID")</x:f>
        <x:v>Instrument</x:v>
      </x:c>
      <x:c r="F310" s="261" t="n">
        <x:f>IFERROR(INDEX('Final Card Catalog'!$G$4:$G$503,MATCH($C310,'Final Card Catalog'!$A$4:$A$503,0)),"Missing ID")</x:f>
        <x:v>4</x:v>
      </x:c>
      <x:c r="G310" s="231" t="inlineStr">
        <x:is>
          <x:t xml:space="preserve">Rare</x:t>
        </x:is>
      </x:c>
      <x:c r="H310" s="260" t="n">
        <x:v>5.8</x:v>
      </x:c>
      <x:c r="I310" s="260" t="n">
        <x:v>9</x:v>
      </x:c>
      <x:c r="J310" s="260" t="n">
        <x:v>4.8</x:v>
      </x:c>
      <x:c r="K310" s="260" t="n">
        <x:v>7.7</x:v>
      </x:c>
      <x:c r="L310" s="239" t="n">
        <x:f>IF(COUNT(H310:K310)&lt;COUNT($B$4:$B$7),"",ROUND(($B$11/$B$9)*(H310*$B$4+I310*$B$5+J310*$B$6+K310*$B$7),1))</x:f>
        <x:v>67.5</x:v>
      </x:c>
      <x:c r="M310" s="231" t="str">
        <x:f>IF(L310="","",IF(L310&gt;=$E$4,$D$4,IF(L310&gt;=$E$5,$D$5,IF(L310&gt;=$E$6,$D$6,IF(L310&gt;=$E$7,$D$7,$D$8)))))</x:f>
        <x:v>Uncommon</x:v>
      </x:c>
      <x:c r="N310" s="231" t="str">
        <x:f>IF(M310="","Pending scoring",G310&amp;" → "&amp;M310)</x:f>
        <x:v>Rare → Uncommon</x:v>
      </x:c>
      <x:c r="O310" s="231" t="inlineStr">
        <x:is>
          <x:t xml:space="preserve">Low</x:t>
        </x:is>
      </x:c>
      <x:c r="P310" s="231" t="inlineStr">
        <x:is>
          <x:t xml:space="preserve">Biblical object / still life</x:t>
        </x:is>
      </x:c>
      <x:c r="Q310" s="231" t="inlineStr">
        <x:is>
          <x:t xml:space="preserve">Artwork-led: the visual concept is substantially stronger than the subject's global recognition. Scores: significance 5.8, artwork 9.0, narrative 4.8, uniqueness 7.7; weighted impact 67.5 → Uncommon.</x:t>
        </x:is>
      </x:c>
      <x:c r="R310" s="214" t="str">
        <x:f>IFERROR(INDEX('Final Card Catalog'!$J$4:$J$503,MATCH($C310,'Final Card Catalog'!$A$4:$A$503,0)),"Missing ID")</x:f>
        <x:v>Uncommon</x:v>
      </x:c>
      <x:c r="S310" s="214" t="str">
        <x:f>IF(IFERROR(INDEX('Final Card Catalog'!$S$4:$S$503,MATCH($C310,'Final Card Catalog'!$A$4:$A$503,0)),"Missing ID")="Locked - complete","Locked - complete",IF(COUNTIF('Final Card Catalog'!$A$4:$A$503,C310)&lt;&gt;1,"ID mismatch",IF(COUNT(H310:K310)&lt;COUNT($B$4:$B$7),"Needs scoring",IF(M310=R310,"Aligned","Approved tier / legacy differs"))))</x:f>
        <x:v>Aligned</x:v>
      </x:c>
    </x:row>
    <x:row r="311" s="202" customFormat="1" ht="25.5" customHeight="1">
      <x:c r="A311" s="261" t="n">
        <x:f>IF(L311="","",COUNTIF($L$14:$L$513,"&gt;"&amp;L311)+COUNTIF($L$14:L311,L311))</x:f>
        <x:v>302</x:v>
      </x:c>
      <x:c r="B311" s="231" t="str">
        <x:f>IFERROR(LEFT(IFERROR(INDEX('Final Card Catalog'!$D$4:$D$503,MATCH($C311,'Final Card Catalog'!$A$4:$A$503,0)),"Missing ID"),FIND(" — ",IFERROR(INDEX('Final Card Catalog'!$D$4:$D$503,MATCH($C311,'Final Card Catalog'!$A$4:$A$503,0)),"Missing ID"))-1),"Missing set")</x:f>
        <x:v>Biblical Items</x:v>
      </x:c>
      <x:c r="C311" s="231" t="inlineStr">
        <x:is>
          <x:t xml:space="preserve">BI-045</x:t>
        </x:is>
      </x:c>
      <x:c r="D311" s="231" t="str">
        <x:f>IFERROR(INDEX('Final Card Catalog'!$B$4:$B$503,MATCH($C311,'Final Card Catalog'!$A$4:$A$503,0)),"Missing ID")</x:f>
        <x:v>Esther's Royal Regalia</x:v>
      </x:c>
      <x:c r="E311" s="231" t="str">
        <x:f>IFERROR(INDEX('Final Card Catalog'!$E$4:$E$503,MATCH($C311,'Final Card Catalog'!$A$4:$A$503,0)),"Missing ID")</x:f>
        <x:v>Royal Object</x:v>
      </x:c>
      <x:c r="F311" s="261" t="n">
        <x:f>IFERROR(INDEX('Final Card Catalog'!$G$4:$G$503,MATCH($C311,'Final Card Catalog'!$A$4:$A$503,0)),"Missing ID")</x:f>
        <x:v>4</x:v>
      </x:c>
      <x:c r="G311" s="231" t="inlineStr">
        <x:is>
          <x:t xml:space="preserve">Rare</x:t>
        </x:is>
      </x:c>
      <x:c r="H311" s="260" t="n">
        <x:v>5.8</x:v>
      </x:c>
      <x:c r="I311" s="260" t="n">
        <x:v>9</x:v>
      </x:c>
      <x:c r="J311" s="260" t="n">
        <x:v>4.8</x:v>
      </x:c>
      <x:c r="K311" s="260" t="n">
        <x:v>7.7</x:v>
      </x:c>
      <x:c r="L311" s="239" t="n">
        <x:f>IF(COUNT(H311:K311)&lt;COUNT($B$4:$B$7),"",ROUND(($B$11/$B$9)*(H311*$B$4+I311*$B$5+J311*$B$6+K311*$B$7),1))</x:f>
        <x:v>67.5</x:v>
      </x:c>
      <x:c r="M311" s="231" t="str">
        <x:f>IF(L311="","",IF(L311&gt;=$E$4,$D$4,IF(L311&gt;=$E$5,$D$5,IF(L311&gt;=$E$6,$D$6,IF(L311&gt;=$E$7,$D$7,$D$8)))))</x:f>
        <x:v>Uncommon</x:v>
      </x:c>
      <x:c r="N311" s="231" t="str">
        <x:f>IF(M311="","Pending scoring",G311&amp;" → "&amp;M311)</x:f>
        <x:v>Rare → Uncommon</x:v>
      </x:c>
      <x:c r="O311" s="231" t="inlineStr">
        <x:is>
          <x:t xml:space="preserve">Low</x:t>
        </x:is>
      </x:c>
      <x:c r="P311" s="231" t="inlineStr">
        <x:is>
          <x:t xml:space="preserve">Biblical object / still life</x:t>
        </x:is>
      </x:c>
      <x:c r="Q311" s="231" t="inlineStr">
        <x:is>
          <x:t xml:space="preserve">Artwork-led: the visual concept is substantially stronger than the subject's global recognition. Scores: significance 5.8, artwork 9.0, narrative 4.8, uniqueness 7.7; weighted impact 67.5 → Uncommon.</x:t>
        </x:is>
      </x:c>
      <x:c r="R311" s="214" t="str">
        <x:f>IFERROR(INDEX('Final Card Catalog'!$J$4:$J$503,MATCH($C311,'Final Card Catalog'!$A$4:$A$503,0)),"Missing ID")</x:f>
        <x:v>Uncommon</x:v>
      </x:c>
      <x:c r="S311" s="214" t="str">
        <x:f>IF(IFERROR(INDEX('Final Card Catalog'!$S$4:$S$503,MATCH($C311,'Final Card Catalog'!$A$4:$A$503,0)),"Missing ID")="Locked - complete","Locked - complete",IF(COUNTIF('Final Card Catalog'!$A$4:$A$503,C311)&lt;&gt;1,"ID mismatch",IF(COUNT(H311:K311)&lt;COUNT($B$4:$B$7),"Needs scoring",IF(M311=R311,"Aligned","Approved tier / legacy differs"))))</x:f>
        <x:v>Aligned</x:v>
      </x:c>
    </x:row>
    <x:row r="312" s="202" customFormat="1" ht="25.5" customHeight="1">
      <x:c r="A312" s="261" t="n">
        <x:f>IF(L312="","",COUNTIF($L$14:$L$513,"&gt;"&amp;L312)+COUNTIF($L$14:L312,L312))</x:f>
        <x:v>303</x:v>
      </x:c>
      <x:c r="B312" s="231" t="str">
        <x:f>IFERROR(LEFT(IFERROR(INDEX('Final Card Catalog'!$D$4:$D$503,MATCH($C312,'Final Card Catalog'!$A$4:$A$503,0)),"Missing ID"),FIND(" — ",IFERROR(INDEX('Final Card Catalog'!$D$4:$D$503,MATCH($C312,'Final Card Catalog'!$A$4:$A$503,0)),"Missing ID"))-1),"Missing set")</x:f>
        <x:v>Biblical Items</x:v>
      </x:c>
      <x:c r="C312" s="231" t="inlineStr">
        <x:is>
          <x:t xml:space="preserve">BI-037</x:t>
        </x:is>
      </x:c>
      <x:c r="D312" s="231" t="str">
        <x:f>IFERROR(INDEX('Final Card Catalog'!$B$4:$B$503,MATCH($C312,'Final Card Catalog'!$A$4:$A$503,0)),"Missing ID")</x:f>
        <x:v>Floating Axe Head</x:v>
      </x:c>
      <x:c r="E312" s="231" t="str">
        <x:f>IFERROR(INDEX('Final Card Catalog'!$E$4:$E$503,MATCH($C312,'Final Card Catalog'!$A$4:$A$503,0)),"Missing ID")</x:f>
        <x:v>Tool</x:v>
      </x:c>
      <x:c r="F312" s="261" t="n">
        <x:f>IFERROR(INDEX('Final Card Catalog'!$G$4:$G$503,MATCH($C312,'Final Card Catalog'!$A$4:$A$503,0)),"Missing ID")</x:f>
        <x:v>4</x:v>
      </x:c>
      <x:c r="G312" s="231" t="inlineStr">
        <x:is>
          <x:t xml:space="preserve">Rare</x:t>
        </x:is>
      </x:c>
      <x:c r="H312" s="260" t="n">
        <x:v>5.8</x:v>
      </x:c>
      <x:c r="I312" s="260" t="n">
        <x:v>9</x:v>
      </x:c>
      <x:c r="J312" s="260" t="n">
        <x:v>4.8</x:v>
      </x:c>
      <x:c r="K312" s="260" t="n">
        <x:v>7.7</x:v>
      </x:c>
      <x:c r="L312" s="239" t="n">
        <x:f>IF(COUNT(H312:K312)&lt;COUNT($B$4:$B$7),"",ROUND(($B$11/$B$9)*(H312*$B$4+I312*$B$5+J312*$B$6+K312*$B$7),1))</x:f>
        <x:v>67.5</x:v>
      </x:c>
      <x:c r="M312" s="231" t="str">
        <x:f>IF(L312="","",IF(L312&gt;=$E$4,$D$4,IF(L312&gt;=$E$5,$D$5,IF(L312&gt;=$E$6,$D$6,IF(L312&gt;=$E$7,$D$7,$D$8)))))</x:f>
        <x:v>Uncommon</x:v>
      </x:c>
      <x:c r="N312" s="231" t="str">
        <x:f>IF(M312="","Pending scoring",G312&amp;" → "&amp;M312)</x:f>
        <x:v>Rare → Uncommon</x:v>
      </x:c>
      <x:c r="O312" s="231" t="inlineStr">
        <x:is>
          <x:t xml:space="preserve">Low</x:t>
        </x:is>
      </x:c>
      <x:c r="P312" s="231" t="inlineStr">
        <x:is>
          <x:t xml:space="preserve">Biblical object / still life</x:t>
        </x:is>
      </x:c>
      <x:c r="Q312" s="231" t="inlineStr">
        <x:is>
          <x:t xml:space="preserve">Artwork-led: the visual concept is substantially stronger than the subject's global recognition. Scores: significance 5.8, artwork 9.0, narrative 4.8, uniqueness 7.7; weighted impact 67.5 → Uncommon.</x:t>
        </x:is>
      </x:c>
      <x:c r="R312" s="214" t="str">
        <x:f>IFERROR(INDEX('Final Card Catalog'!$J$4:$J$503,MATCH($C312,'Final Card Catalog'!$A$4:$A$503,0)),"Missing ID")</x:f>
        <x:v>Uncommon</x:v>
      </x:c>
      <x:c r="S312" s="214" t="str">
        <x:f>IF(IFERROR(INDEX('Final Card Catalog'!$S$4:$S$503,MATCH($C312,'Final Card Catalog'!$A$4:$A$503,0)),"Missing ID")="Locked - complete","Locked - complete",IF(COUNTIF('Final Card Catalog'!$A$4:$A$503,C312)&lt;&gt;1,"ID mismatch",IF(COUNT(H312:K312)&lt;COUNT($B$4:$B$7),"Needs scoring",IF(M312=R312,"Aligned","Approved tier / legacy differs"))))</x:f>
        <x:v>Aligned</x:v>
      </x:c>
    </x:row>
    <x:row r="313" s="202" customFormat="1" ht="25.5" customHeight="1">
      <x:c r="A313" s="261" t="n">
        <x:f>IF(L313="","",COUNTIF($L$14:$L$513,"&gt;"&amp;L313)+COUNTIF($L$14:L313,L313))</x:f>
        <x:v>304</x:v>
      </x:c>
      <x:c r="B313" s="231" t="str">
        <x:f>IFERROR(LEFT(IFERROR(INDEX('Final Card Catalog'!$D$4:$D$503,MATCH($C313,'Final Card Catalog'!$A$4:$A$503,0)),"Missing ID"),FIND(" — ",IFERROR(INDEX('Final Card Catalog'!$D$4:$D$503,MATCH($C313,'Final Card Catalog'!$A$4:$A$503,0)),"Missing ID"))-1),"Missing set")</x:f>
        <x:v>Biblical Items</x:v>
      </x:c>
      <x:c r="C313" s="231" t="inlineStr">
        <x:is>
          <x:t xml:space="preserve">BI-019</x:t>
        </x:is>
      </x:c>
      <x:c r="D313" s="231" t="str">
        <x:f>IFERROR(INDEX('Final Card Catalog'!$B$4:$B$503,MATCH($C313,'Final Card Catalog'!$A$4:$A$503,0)),"Missing ID")</x:f>
        <x:v>Gideon's Fleece</x:v>
      </x:c>
      <x:c r="E313" s="231" t="str">
        <x:f>IFERROR(INDEX('Final Card Catalog'!$E$4:$E$503,MATCH($C313,'Final Card Catalog'!$A$4:$A$503,0)),"Missing ID")</x:f>
        <x:v>Textile</x:v>
      </x:c>
      <x:c r="F313" s="261" t="n">
        <x:f>IFERROR(INDEX('Final Card Catalog'!$G$4:$G$503,MATCH($C313,'Final Card Catalog'!$A$4:$A$503,0)),"Missing ID")</x:f>
        <x:v>4</x:v>
      </x:c>
      <x:c r="G313" s="231" t="inlineStr">
        <x:is>
          <x:t xml:space="preserve">Rare</x:t>
        </x:is>
      </x:c>
      <x:c r="H313" s="260" t="n">
        <x:v>5.8</x:v>
      </x:c>
      <x:c r="I313" s="260" t="n">
        <x:v>9</x:v>
      </x:c>
      <x:c r="J313" s="260" t="n">
        <x:v>4.8</x:v>
      </x:c>
      <x:c r="K313" s="260" t="n">
        <x:v>7.7</x:v>
      </x:c>
      <x:c r="L313" s="239" t="n">
        <x:f>IF(COUNT(H313:K313)&lt;COUNT($B$4:$B$7),"",ROUND(($B$11/$B$9)*(H313*$B$4+I313*$B$5+J313*$B$6+K313*$B$7),1))</x:f>
        <x:v>67.5</x:v>
      </x:c>
      <x:c r="M313" s="231" t="str">
        <x:f>IF(L313="","",IF(L313&gt;=$E$4,$D$4,IF(L313&gt;=$E$5,$D$5,IF(L313&gt;=$E$6,$D$6,IF(L313&gt;=$E$7,$D$7,$D$8)))))</x:f>
        <x:v>Uncommon</x:v>
      </x:c>
      <x:c r="N313" s="231" t="str">
        <x:f>IF(M313="","Pending scoring",G313&amp;" → "&amp;M313)</x:f>
        <x:v>Rare → Uncommon</x:v>
      </x:c>
      <x:c r="O313" s="231" t="inlineStr">
        <x:is>
          <x:t xml:space="preserve">Low</x:t>
        </x:is>
      </x:c>
      <x:c r="P313" s="231" t="inlineStr">
        <x:is>
          <x:t xml:space="preserve">Biblical object / still life</x:t>
        </x:is>
      </x:c>
      <x:c r="Q313" s="231" t="inlineStr">
        <x:is>
          <x:t xml:space="preserve">Artwork-led: the visual concept is substantially stronger than the subject's global recognition. Scores: significance 5.8, artwork 9.0, narrative 4.8, uniqueness 7.7; weighted impact 67.5 → Uncommon.</x:t>
        </x:is>
      </x:c>
      <x:c r="R313" s="214" t="str">
        <x:f>IFERROR(INDEX('Final Card Catalog'!$J$4:$J$503,MATCH($C313,'Final Card Catalog'!$A$4:$A$503,0)),"Missing ID")</x:f>
        <x:v>Uncommon</x:v>
      </x:c>
      <x:c r="S313" s="214" t="str">
        <x:f>IF(IFERROR(INDEX('Final Card Catalog'!$S$4:$S$503,MATCH($C313,'Final Card Catalog'!$A$4:$A$503,0)),"Missing ID")="Locked - complete","Locked - complete",IF(COUNTIF('Final Card Catalog'!$A$4:$A$503,C313)&lt;&gt;1,"ID mismatch",IF(COUNT(H313:K313)&lt;COUNT($B$4:$B$7),"Needs scoring",IF(M313=R313,"Aligned","Approved tier / legacy differs"))))</x:f>
        <x:v>Aligned</x:v>
      </x:c>
    </x:row>
    <x:row r="314" s="202" customFormat="1" ht="25.5" customHeight="1">
      <x:c r="A314" s="261" t="n">
        <x:f>IF(L314="","",COUNTIF($L$14:$L$513,"&gt;"&amp;L314)+COUNTIF($L$14:L314,L314))</x:f>
        <x:v>305</x:v>
      </x:c>
      <x:c r="B314" s="231" t="str">
        <x:f>IFERROR(LEFT(IFERROR(INDEX('Final Card Catalog'!$D$4:$D$503,MATCH($C314,'Final Card Catalog'!$A$4:$A$503,0)),"Missing ID"),FIND(" — ",IFERROR(INDEX('Final Card Catalog'!$D$4:$D$503,MATCH($C314,'Final Card Catalog'!$A$4:$A$503,0)),"Missing ID"))-1),"Missing set")</x:f>
        <x:v>Biblical Items</x:v>
      </x:c>
      <x:c r="C314" s="231" t="inlineStr">
        <x:is>
          <x:t xml:space="preserve">BI-039</x:t>
        </x:is>
      </x:c>
      <x:c r="D314" s="231" t="str">
        <x:f>IFERROR(INDEX('Final Card Catalog'!$B$4:$B$503,MATCH($C314,'Final Card Catalog'!$A$4:$A$503,0)),"Missing ID")</x:f>
        <x:v>Jeremiah's Yoke</x:v>
      </x:c>
      <x:c r="E314" s="231" t="str">
        <x:f>IFERROR(INDEX('Final Card Catalog'!$E$4:$E$503,MATCH($C314,'Final Card Catalog'!$A$4:$A$503,0)),"Missing ID")</x:f>
        <x:v>Prophetic Sign Object</x:v>
      </x:c>
      <x:c r="F314" s="261" t="n">
        <x:f>IFERROR(INDEX('Final Card Catalog'!$G$4:$G$503,MATCH($C314,'Final Card Catalog'!$A$4:$A$503,0)),"Missing ID")</x:f>
        <x:v>4</x:v>
      </x:c>
      <x:c r="G314" s="231" t="inlineStr">
        <x:is>
          <x:t xml:space="preserve">Rare</x:t>
        </x:is>
      </x:c>
      <x:c r="H314" s="260" t="n">
        <x:v>5.8</x:v>
      </x:c>
      <x:c r="I314" s="260" t="n">
        <x:v>9</x:v>
      </x:c>
      <x:c r="J314" s="260" t="n">
        <x:v>4.8</x:v>
      </x:c>
      <x:c r="K314" s="260" t="n">
        <x:v>7.7</x:v>
      </x:c>
      <x:c r="L314" s="239" t="n">
        <x:f>IF(COUNT(H314:K314)&lt;COUNT($B$4:$B$7),"",ROUND(($B$11/$B$9)*(H314*$B$4+I314*$B$5+J314*$B$6+K314*$B$7),1))</x:f>
        <x:v>67.5</x:v>
      </x:c>
      <x:c r="M314" s="231" t="str">
        <x:f>IF(L314="","",IF(L314&gt;=$E$4,$D$4,IF(L314&gt;=$E$5,$D$5,IF(L314&gt;=$E$6,$D$6,IF(L314&gt;=$E$7,$D$7,$D$8)))))</x:f>
        <x:v>Uncommon</x:v>
      </x:c>
      <x:c r="N314" s="231" t="str">
        <x:f>IF(M314="","Pending scoring",G314&amp;" → "&amp;M314)</x:f>
        <x:v>Rare → Uncommon</x:v>
      </x:c>
      <x:c r="O314" s="231" t="inlineStr">
        <x:is>
          <x:t xml:space="preserve">Low</x:t>
        </x:is>
      </x:c>
      <x:c r="P314" s="231" t="inlineStr">
        <x:is>
          <x:t xml:space="preserve">Biblical object / still life</x:t>
        </x:is>
      </x:c>
      <x:c r="Q314" s="231" t="inlineStr">
        <x:is>
          <x:t xml:space="preserve">Artwork-led: the visual concept is substantially stronger than the subject's global recognition. Scores: significance 5.8, artwork 9.0, narrative 4.8, uniqueness 7.7; weighted impact 67.5 → Uncommon.</x:t>
        </x:is>
      </x:c>
      <x:c r="R314" s="214" t="str">
        <x:f>IFERROR(INDEX('Final Card Catalog'!$J$4:$J$503,MATCH($C314,'Final Card Catalog'!$A$4:$A$503,0)),"Missing ID")</x:f>
        <x:v>Uncommon</x:v>
      </x:c>
      <x:c r="S314" s="214" t="str">
        <x:f>IF(IFERROR(INDEX('Final Card Catalog'!$S$4:$S$503,MATCH($C314,'Final Card Catalog'!$A$4:$A$503,0)),"Missing ID")="Locked - complete","Locked - complete",IF(COUNTIF('Final Card Catalog'!$A$4:$A$503,C314)&lt;&gt;1,"ID mismatch",IF(COUNT(H314:K314)&lt;COUNT($B$4:$B$7),"Needs scoring",IF(M314=R314,"Aligned","Approved tier / legacy differs"))))</x:f>
        <x:v>Aligned</x:v>
      </x:c>
    </x:row>
    <x:row r="315" s="202" customFormat="1" ht="25.5" customHeight="1">
      <x:c r="A315" s="261" t="n">
        <x:f>IF(L315="","",COUNTIF($L$14:$L$513,"&gt;"&amp;L315)+COUNTIF($L$14:L315,L315))</x:f>
        <x:v>306</x:v>
      </x:c>
      <x:c r="B315" s="231" t="str">
        <x:f>IFERROR(LEFT(IFERROR(INDEX('Final Card Catalog'!$D$4:$D$503,MATCH($C315,'Final Card Catalog'!$A$4:$A$503,0)),"Missing ID"),FIND(" — ",IFERROR(INDEX('Final Card Catalog'!$D$4:$D$503,MATCH($C315,'Final Card Catalog'!$A$4:$A$503,0)),"Missing ID"))-1),"Missing set")</x:f>
        <x:v>Biblical Items</x:v>
      </x:c>
      <x:c r="C315" s="231" t="inlineStr">
        <x:is>
          <x:t xml:space="preserve">BI-004</x:t>
        </x:is>
      </x:c>
      <x:c r="D315" s="231" t="str">
        <x:f>IFERROR(INDEX('Final Card Catalog'!$B$4:$B$503,MATCH($C315,'Final Card Catalog'!$A$4:$A$503,0)),"Missing ID")</x:f>
        <x:v>Joseph's Ornate Robe</x:v>
      </x:c>
      <x:c r="E315" s="231" t="str">
        <x:f>IFERROR(INDEX('Final Card Catalog'!$E$4:$E$503,MATCH($C315,'Final Card Catalog'!$A$4:$A$503,0)),"Missing ID")</x:f>
        <x:v>Garment</x:v>
      </x:c>
      <x:c r="F315" s="261" t="n">
        <x:f>IFERROR(INDEX('Final Card Catalog'!$G$4:$G$503,MATCH($C315,'Final Card Catalog'!$A$4:$A$503,0)),"Missing ID")</x:f>
        <x:v>4</x:v>
      </x:c>
      <x:c r="G315" s="231" t="inlineStr">
        <x:is>
          <x:t xml:space="preserve">Rare</x:t>
        </x:is>
      </x:c>
      <x:c r="H315" s="260" t="n">
        <x:v>5.8</x:v>
      </x:c>
      <x:c r="I315" s="260" t="n">
        <x:v>9</x:v>
      </x:c>
      <x:c r="J315" s="260" t="n">
        <x:v>4.8</x:v>
      </x:c>
      <x:c r="K315" s="260" t="n">
        <x:v>7.7</x:v>
      </x:c>
      <x:c r="L315" s="239" t="n">
        <x:f>IF(COUNT(H315:K315)&lt;COUNT($B$4:$B$7),"",ROUND(($B$11/$B$9)*(H315*$B$4+I315*$B$5+J315*$B$6+K315*$B$7),1))</x:f>
        <x:v>67.5</x:v>
      </x:c>
      <x:c r="M315" s="231" t="str">
        <x:f>IF(L315="","",IF(L315&gt;=$E$4,$D$4,IF(L315&gt;=$E$5,$D$5,IF(L315&gt;=$E$6,$D$6,IF(L315&gt;=$E$7,$D$7,$D$8)))))</x:f>
        <x:v>Uncommon</x:v>
      </x:c>
      <x:c r="N315" s="231" t="str">
        <x:f>IF(M315="","Pending scoring",G315&amp;" → "&amp;M315)</x:f>
        <x:v>Rare → Uncommon</x:v>
      </x:c>
      <x:c r="O315" s="231" t="inlineStr">
        <x:is>
          <x:t xml:space="preserve">Low</x:t>
        </x:is>
      </x:c>
      <x:c r="P315" s="231" t="inlineStr">
        <x:is>
          <x:t xml:space="preserve">Biblical object / still life</x:t>
        </x:is>
      </x:c>
      <x:c r="Q315" s="231" t="inlineStr">
        <x:is>
          <x:t xml:space="preserve">Artwork-led: the visual concept is substantially stronger than the subject's global recognition. Scores: significance 5.8, artwork 9.0, narrative 4.8, uniqueness 7.7; weighted impact 67.5 → Uncommon.</x:t>
        </x:is>
      </x:c>
      <x:c r="R315" s="214" t="str">
        <x:f>IFERROR(INDEX('Final Card Catalog'!$J$4:$J$503,MATCH($C315,'Final Card Catalog'!$A$4:$A$503,0)),"Missing ID")</x:f>
        <x:v>Uncommon</x:v>
      </x:c>
      <x:c r="S315" s="214" t="str">
        <x:f>IF(IFERROR(INDEX('Final Card Catalog'!$S$4:$S$503,MATCH($C315,'Final Card Catalog'!$A$4:$A$503,0)),"Missing ID")="Locked - complete","Locked - complete",IF(COUNTIF('Final Card Catalog'!$A$4:$A$503,C315)&lt;&gt;1,"ID mismatch",IF(COUNT(H315:K315)&lt;COUNT($B$4:$B$7),"Needs scoring",IF(M315=R315,"Aligned","Approved tier / legacy differs"))))</x:f>
        <x:v>Aligned</x:v>
      </x:c>
    </x:row>
    <x:row r="316" s="202" customFormat="1" ht="25.5" customHeight="1">
      <x:c r="A316" s="261" t="n">
        <x:f>IF(L316="","",COUNTIF($L$14:$L$513,"&gt;"&amp;L316)+COUNTIF($L$14:L316,L316))</x:f>
        <x:v>307</x:v>
      </x:c>
      <x:c r="B316" s="231" t="str">
        <x:f>IFERROR(LEFT(IFERROR(INDEX('Final Card Catalog'!$D$4:$D$503,MATCH($C316,'Final Card Catalog'!$A$4:$A$503,0)),"Missing ID"),FIND(" — ",IFERROR(INDEX('Final Card Catalog'!$D$4:$D$503,MATCH($C316,'Final Card Catalog'!$A$4:$A$503,0)),"Missing ID"))-1),"Missing set")</x:f>
        <x:v>Biblical Items</x:v>
      </x:c>
      <x:c r="C316" s="231" t="inlineStr">
        <x:is>
          <x:t xml:space="preserve">BI-005</x:t>
        </x:is>
      </x:c>
      <x:c r="D316" s="231" t="str">
        <x:f>IFERROR(INDEX('Final Card Catalog'!$B$4:$B$503,MATCH($C316,'Final Card Catalog'!$A$4:$A$503,0)),"Missing ID")</x:f>
        <x:v>Moses' Basket</x:v>
      </x:c>
      <x:c r="E316" s="231" t="str">
        <x:f>IFERROR(INDEX('Final Card Catalog'!$E$4:$E$503,MATCH($C316,'Final Card Catalog'!$A$4:$A$503,0)),"Missing ID")</x:f>
        <x:v>Vessel</x:v>
      </x:c>
      <x:c r="F316" s="261" t="n">
        <x:f>IFERROR(INDEX('Final Card Catalog'!$G$4:$G$503,MATCH($C316,'Final Card Catalog'!$A$4:$A$503,0)),"Missing ID")</x:f>
        <x:v>4</x:v>
      </x:c>
      <x:c r="G316" s="231" t="inlineStr">
        <x:is>
          <x:t xml:space="preserve">Rare</x:t>
        </x:is>
      </x:c>
      <x:c r="H316" s="260" t="n">
        <x:v>5.8</x:v>
      </x:c>
      <x:c r="I316" s="260" t="n">
        <x:v>9</x:v>
      </x:c>
      <x:c r="J316" s="260" t="n">
        <x:v>4.8</x:v>
      </x:c>
      <x:c r="K316" s="260" t="n">
        <x:v>7.7</x:v>
      </x:c>
      <x:c r="L316" s="239" t="n">
        <x:f>IF(COUNT(H316:K316)&lt;COUNT($B$4:$B$7),"",ROUND(($B$11/$B$9)*(H316*$B$4+I316*$B$5+J316*$B$6+K316*$B$7),1))</x:f>
        <x:v>67.5</x:v>
      </x:c>
      <x:c r="M316" s="231" t="str">
        <x:f>IF(L316="","",IF(L316&gt;=$E$4,$D$4,IF(L316&gt;=$E$5,$D$5,IF(L316&gt;=$E$6,$D$6,IF(L316&gt;=$E$7,$D$7,$D$8)))))</x:f>
        <x:v>Uncommon</x:v>
      </x:c>
      <x:c r="N316" s="231" t="str">
        <x:f>IF(M316="","Pending scoring",G316&amp;" → "&amp;M316)</x:f>
        <x:v>Rare → Uncommon</x:v>
      </x:c>
      <x:c r="O316" s="231" t="inlineStr">
        <x:is>
          <x:t xml:space="preserve">Low</x:t>
        </x:is>
      </x:c>
      <x:c r="P316" s="231" t="inlineStr">
        <x:is>
          <x:t xml:space="preserve">Biblical object / still life</x:t>
        </x:is>
      </x:c>
      <x:c r="Q316" s="231" t="inlineStr">
        <x:is>
          <x:t xml:space="preserve">Artwork-led: the visual concept is substantially stronger than the subject's global recognition. Scores: significance 5.8, artwork 9.0, narrative 4.8, uniqueness 7.7; weighted impact 67.5 → Uncommon.</x:t>
        </x:is>
      </x:c>
      <x:c r="R316" s="214" t="str">
        <x:f>IFERROR(INDEX('Final Card Catalog'!$J$4:$J$503,MATCH($C316,'Final Card Catalog'!$A$4:$A$503,0)),"Missing ID")</x:f>
        <x:v>Uncommon</x:v>
      </x:c>
      <x:c r="S316" s="214" t="str">
        <x:f>IF(IFERROR(INDEX('Final Card Catalog'!$S$4:$S$503,MATCH($C316,'Final Card Catalog'!$A$4:$A$503,0)),"Missing ID")="Locked - complete","Locked - complete",IF(COUNTIF('Final Card Catalog'!$A$4:$A$503,C316)&lt;&gt;1,"ID mismatch",IF(COUNT(H316:K316)&lt;COUNT($B$4:$B$7),"Needs scoring",IF(M316=R316,"Aligned","Approved tier / legacy differs"))))</x:f>
        <x:v>Aligned</x:v>
      </x:c>
    </x:row>
    <x:row r="317" s="202" customFormat="1" ht="25.5" customHeight="1">
      <x:c r="A317" s="261" t="n">
        <x:f>IF(L317="","",COUNTIF($L$14:$L$513,"&gt;"&amp;L317)+COUNTIF($L$14:L317,L317))</x:f>
        <x:v>308</x:v>
      </x:c>
      <x:c r="B317" s="231" t="str">
        <x:f>IFERROR(LEFT(IFERROR(INDEX('Final Card Catalog'!$D$4:$D$503,MATCH($C317,'Final Card Catalog'!$A$4:$A$503,0)),"Missing ID"),FIND(" — ",IFERROR(INDEX('Final Card Catalog'!$D$4:$D$503,MATCH($C317,'Final Card Catalog'!$A$4:$A$503,0)),"Missing ID"))-1),"Missing set")</x:f>
        <x:v>Biblical Items</x:v>
      </x:c>
      <x:c r="C317" s="231" t="inlineStr">
        <x:is>
          <x:t xml:space="preserve">BI-018</x:t>
        </x:is>
      </x:c>
      <x:c r="D317" s="231" t="str">
        <x:f>IFERROR(INDEX('Final Card Catalog'!$B$4:$B$503,MATCH($C317,'Final Card Catalog'!$A$4:$A$503,0)),"Missing ID")</x:f>
        <x:v>Rahab's Scarlet Cord</x:v>
      </x:c>
      <x:c r="E317" s="231" t="str">
        <x:f>IFERROR(INDEX('Final Card Catalog'!$E$4:$E$503,MATCH($C317,'Final Card Catalog'!$A$4:$A$503,0)),"Missing ID")</x:f>
        <x:v>Textile / Sign</x:v>
      </x:c>
      <x:c r="F317" s="261" t="n">
        <x:f>IFERROR(INDEX('Final Card Catalog'!$G$4:$G$503,MATCH($C317,'Final Card Catalog'!$A$4:$A$503,0)),"Missing ID")</x:f>
        <x:v>4</x:v>
      </x:c>
      <x:c r="G317" s="231" t="inlineStr">
        <x:is>
          <x:t xml:space="preserve">Rare</x:t>
        </x:is>
      </x:c>
      <x:c r="H317" s="260" t="n">
        <x:v>5.8</x:v>
      </x:c>
      <x:c r="I317" s="260" t="n">
        <x:v>9</x:v>
      </x:c>
      <x:c r="J317" s="260" t="n">
        <x:v>4.8</x:v>
      </x:c>
      <x:c r="K317" s="260" t="n">
        <x:v>7.7</x:v>
      </x:c>
      <x:c r="L317" s="239" t="n">
        <x:f>IF(COUNT(H317:K317)&lt;COUNT($B$4:$B$7),"",ROUND(($B$11/$B$9)*(H317*$B$4+I317*$B$5+J317*$B$6+K317*$B$7),1))</x:f>
        <x:v>67.5</x:v>
      </x:c>
      <x:c r="M317" s="231" t="str">
        <x:f>IF(L317="","",IF(L317&gt;=$E$4,$D$4,IF(L317&gt;=$E$5,$D$5,IF(L317&gt;=$E$6,$D$6,IF(L317&gt;=$E$7,$D$7,$D$8)))))</x:f>
        <x:v>Uncommon</x:v>
      </x:c>
      <x:c r="N317" s="231" t="str">
        <x:f>IF(M317="","Pending scoring",G317&amp;" → "&amp;M317)</x:f>
        <x:v>Rare → Uncommon</x:v>
      </x:c>
      <x:c r="O317" s="231" t="inlineStr">
        <x:is>
          <x:t xml:space="preserve">Low</x:t>
        </x:is>
      </x:c>
      <x:c r="P317" s="231" t="inlineStr">
        <x:is>
          <x:t xml:space="preserve">Biblical object / still life</x:t>
        </x:is>
      </x:c>
      <x:c r="Q317" s="231" t="inlineStr">
        <x:is>
          <x:t xml:space="preserve">Artwork-led: the visual concept is substantially stronger than the subject's global recognition. Scores: significance 5.8, artwork 9.0, narrative 4.8, uniqueness 7.7; weighted impact 67.5 → Uncommon.</x:t>
        </x:is>
      </x:c>
      <x:c r="R317" s="214" t="str">
        <x:f>IFERROR(INDEX('Final Card Catalog'!$J$4:$J$503,MATCH($C317,'Final Card Catalog'!$A$4:$A$503,0)),"Missing ID")</x:f>
        <x:v>Uncommon</x:v>
      </x:c>
      <x:c r="S317" s="214" t="str">
        <x:f>IF(IFERROR(INDEX('Final Card Catalog'!$S$4:$S$503,MATCH($C317,'Final Card Catalog'!$A$4:$A$503,0)),"Missing ID")="Locked - complete","Locked - complete",IF(COUNTIF('Final Card Catalog'!$A$4:$A$503,C317)&lt;&gt;1,"ID mismatch",IF(COUNT(H317:K317)&lt;COUNT($B$4:$B$7),"Needs scoring",IF(M317=R317,"Aligned","Approved tier / legacy differs"))))</x:f>
        <x:v>Aligned</x:v>
      </x:c>
    </x:row>
    <x:row r="318" s="202" customFormat="1" ht="38.25" customHeight="1">
      <x:c r="A318" s="261" t="n">
        <x:f>IF(L318="","",COUNTIF($L$14:$L$513,"&gt;"&amp;L318)+COUNTIF($L$14:L318,L318))</x:f>
        <x:v>309</x:v>
      </x:c>
      <x:c r="B318" s="231" t="str">
        <x:f>IFERROR(LEFT(IFERROR(INDEX('Final Card Catalog'!$D$4:$D$503,MATCH($C318,'Final Card Catalog'!$A$4:$A$503,0)),"Missing ID"),FIND(" — ",IFERROR(INDEX('Final Card Catalog'!$D$4:$D$503,MATCH($C318,'Final Card Catalog'!$A$4:$A$503,0)),"Missing ID"))-1),"Missing set")</x:f>
        <x:v>Biblical Items</x:v>
      </x:c>
      <x:c r="C318" s="231" t="inlineStr">
        <x:is>
          <x:t xml:space="preserve">BI-024</x:t>
        </x:is>
      </x:c>
      <x:c r="D318" s="231" t="str">
        <x:f>IFERROR(INDEX('Final Card Catalog'!$B$4:$B$503,MATCH($C318,'Final Card Catalog'!$A$4:$A$503,0)),"Missing ID")</x:f>
        <x:v>Saul's Spear</x:v>
      </x:c>
      <x:c r="E318" s="231" t="str">
        <x:f>IFERROR(INDEX('Final Card Catalog'!$E$4:$E$503,MATCH($C318,'Final Card Catalog'!$A$4:$A$503,0)),"Missing ID")</x:f>
        <x:v>Weapon</x:v>
      </x:c>
      <x:c r="F318" s="261" t="n">
        <x:f>IFERROR(INDEX('Final Card Catalog'!$G$4:$G$503,MATCH($C318,'Final Card Catalog'!$A$4:$A$503,0)),"Missing ID")</x:f>
        <x:v>4</x:v>
      </x:c>
      <x:c r="G318" s="231" t="inlineStr">
        <x:is>
          <x:t xml:space="preserve">Rare</x:t>
        </x:is>
      </x:c>
      <x:c r="H318" s="260" t="n">
        <x:v>5.8</x:v>
      </x:c>
      <x:c r="I318" s="260" t="n">
        <x:v>9</x:v>
      </x:c>
      <x:c r="J318" s="260" t="n">
        <x:v>4.8</x:v>
      </x:c>
      <x:c r="K318" s="260" t="n">
        <x:v>7.7</x:v>
      </x:c>
      <x:c r="L318" s="239" t="n">
        <x:f>IF(COUNT(H318:K318)&lt;COUNT($B$4:$B$7),"",ROUND(($B$11/$B$9)*(H318*$B$4+I318*$B$5+J318*$B$6+K318*$B$7),1))</x:f>
        <x:v>67.5</x:v>
      </x:c>
      <x:c r="M318" s="231" t="str">
        <x:f>IF(L318="","",IF(L318&gt;=$E$4,$D$4,IF(L318&gt;=$E$5,$D$5,IF(L318&gt;=$E$6,$D$6,IF(L318&gt;=$E$7,$D$7,$D$8)))))</x:f>
        <x:v>Uncommon</x:v>
      </x:c>
      <x:c r="N318" s="231" t="str">
        <x:f>IF(M318="","Pending scoring",G318&amp;" → "&amp;M318)</x:f>
        <x:v>Rare → Uncommon</x:v>
      </x:c>
      <x:c r="O318" s="231" t="inlineStr">
        <x:is>
          <x:t xml:space="preserve">Low</x:t>
        </x:is>
      </x:c>
      <x:c r="P318" s="231" t="inlineStr">
        <x:is>
          <x:t xml:space="preserve">Biblical object / still life</x:t>
        </x:is>
      </x:c>
      <x:c r="Q318" s="231" t="inlineStr">
        <x:is>
          <x:t xml:space="preserve">Artwork-led: the visual concept is substantially stronger than the subject's global recognition. Scores: significance 5.8, artwork 9.0, narrative 4.8, uniqueness 7.7; weighted impact 67.5 → Uncommon.</x:t>
        </x:is>
      </x:c>
      <x:c r="R318" s="214" t="str">
        <x:f>IFERROR(INDEX('Final Card Catalog'!$J$4:$J$503,MATCH($C318,'Final Card Catalog'!$A$4:$A$503,0)),"Missing ID")</x:f>
        <x:v>Uncommon</x:v>
      </x:c>
      <x:c r="S318" s="214" t="str">
        <x:f>IF(IFERROR(INDEX('Final Card Catalog'!$S$4:$S$503,MATCH($C318,'Final Card Catalog'!$A$4:$A$503,0)),"Missing ID")="Locked - complete","Locked - complete",IF(COUNTIF('Final Card Catalog'!$A$4:$A$503,C318)&lt;&gt;1,"ID mismatch",IF(COUNT(H318:K318)&lt;COUNT($B$4:$B$7),"Needs scoring",IF(M318=R318,"Aligned","Approved tier / legacy differs"))))</x:f>
        <x:v>Aligned</x:v>
      </x:c>
    </x:row>
    <x:row r="319" s="202" customFormat="1" ht="25.5" customHeight="1">
      <x:c r="A319" s="261" t="n">
        <x:f>IF(L319="","",COUNTIF($L$14:$L$513,"&gt;"&amp;L319)+COUNTIF($L$14:L319,L319))</x:f>
        <x:v>310</x:v>
      </x:c>
      <x:c r="B319" s="231" t="str">
        <x:f>IFERROR(LEFT(IFERROR(INDEX('Final Card Catalog'!$D$4:$D$503,MATCH($C319,'Final Card Catalog'!$A$4:$A$503,0)),"Missing ID"),FIND(" — ",IFERROR(INDEX('Final Card Catalog'!$D$4:$D$503,MATCH($C319,'Final Card Catalog'!$A$4:$A$503,0)),"Missing ID"))-1),"Missing set")</x:f>
        <x:v>Biblical Items</x:v>
      </x:c>
      <x:c r="C319" s="231" t="inlineStr">
        <x:is>
          <x:t xml:space="preserve">BI-028</x:t>
        </x:is>
      </x:c>
      <x:c r="D319" s="231" t="str">
        <x:f>IFERROR(INDEX('Final Card Catalog'!$B$4:$B$503,MATCH($C319,'Final Card Catalog'!$A$4:$A$503,0)),"Missing ID")</x:f>
        <x:v>Solomon's Throne</x:v>
      </x:c>
      <x:c r="E319" s="231" t="str">
        <x:f>IFERROR(INDEX('Final Card Catalog'!$E$4:$E$503,MATCH($C319,'Final Card Catalog'!$A$4:$A$503,0)),"Missing ID")</x:f>
        <x:v>Royal Object</x:v>
      </x:c>
      <x:c r="F319" s="261" t="n">
        <x:f>IFERROR(INDEX('Final Card Catalog'!$G$4:$G$503,MATCH($C319,'Final Card Catalog'!$A$4:$A$503,0)),"Missing ID")</x:f>
        <x:v>4</x:v>
      </x:c>
      <x:c r="G319" s="231" t="inlineStr">
        <x:is>
          <x:t xml:space="preserve">Rare</x:t>
        </x:is>
      </x:c>
      <x:c r="H319" s="260" t="n">
        <x:v>5.8</x:v>
      </x:c>
      <x:c r="I319" s="260" t="n">
        <x:v>9</x:v>
      </x:c>
      <x:c r="J319" s="260" t="n">
        <x:v>4.8</x:v>
      </x:c>
      <x:c r="K319" s="260" t="n">
        <x:v>7.7</x:v>
      </x:c>
      <x:c r="L319" s="239" t="n">
        <x:f>IF(COUNT(H319:K319)&lt;COUNT($B$4:$B$7),"",ROUND(($B$11/$B$9)*(H319*$B$4+I319*$B$5+J319*$B$6+K319*$B$7),1))</x:f>
        <x:v>67.5</x:v>
      </x:c>
      <x:c r="M319" s="231" t="str">
        <x:f>IF(L319="","",IF(L319&gt;=$E$4,$D$4,IF(L319&gt;=$E$5,$D$5,IF(L319&gt;=$E$6,$D$6,IF(L319&gt;=$E$7,$D$7,$D$8)))))</x:f>
        <x:v>Uncommon</x:v>
      </x:c>
      <x:c r="N319" s="231" t="str">
        <x:f>IF(M319="","Pending scoring",G319&amp;" → "&amp;M319)</x:f>
        <x:v>Rare → Uncommon</x:v>
      </x:c>
      <x:c r="O319" s="231" t="inlineStr">
        <x:is>
          <x:t xml:space="preserve">Low</x:t>
        </x:is>
      </x:c>
      <x:c r="P319" s="231" t="inlineStr">
        <x:is>
          <x:t xml:space="preserve">Biblical object / still life</x:t>
        </x:is>
      </x:c>
      <x:c r="Q319" s="231" t="inlineStr">
        <x:is>
          <x:t xml:space="preserve">Artwork-led: the visual concept is substantially stronger than the subject's global recognition. Scores: significance 5.8, artwork 9.0, narrative 4.8, uniqueness 7.7; weighted impact 67.5 → Uncommon.</x:t>
        </x:is>
      </x:c>
      <x:c r="R319" s="214" t="str">
        <x:f>IFERROR(INDEX('Final Card Catalog'!$J$4:$J$503,MATCH($C319,'Final Card Catalog'!$A$4:$A$503,0)),"Missing ID")</x:f>
        <x:v>Uncommon</x:v>
      </x:c>
      <x:c r="S319" s="214" t="str">
        <x:f>IF(IFERROR(INDEX('Final Card Catalog'!$S$4:$S$503,MATCH($C319,'Final Card Catalog'!$A$4:$A$503,0)),"Missing ID")="Locked - complete","Locked - complete",IF(COUNTIF('Final Card Catalog'!$A$4:$A$503,C319)&lt;&gt;1,"ID mismatch",IF(COUNT(H319:K319)&lt;COUNT($B$4:$B$7),"Needs scoring",IF(M319=R319,"Aligned","Approved tier / legacy differs"))))</x:f>
        <x:v>Aligned</x:v>
      </x:c>
    </x:row>
    <x:row r="320" s="202" customFormat="1" ht="25.5" customHeight="1">
      <x:c r="A320" s="261" t="n">
        <x:f>IF(L320="","",COUNTIF($L$14:$L$513,"&gt;"&amp;L320)+COUNTIF($L$14:L320,L320))</x:f>
        <x:v>311</x:v>
      </x:c>
      <x:c r="B320" s="231" t="str">
        <x:f>IFERROR(LEFT(IFERROR(INDEX('Final Card Catalog'!$D$4:$D$503,MATCH($C320,'Final Card Catalog'!$A$4:$A$503,0)),"Missing ID"),FIND(" — ",IFERROR(INDEX('Final Card Catalog'!$D$4:$D$503,MATCH($C320,'Final Card Catalog'!$A$4:$A$503,0)),"Missing ID"))-1),"Missing set")</x:f>
        <x:v>Biblical Items</x:v>
      </x:c>
      <x:c r="C320" s="231" t="inlineStr">
        <x:is>
          <x:t xml:space="preserve">BI-032</x:t>
        </x:is>
      </x:c>
      <x:c r="D320" s="231" t="str">
        <x:f>IFERROR(INDEX('Final Card Catalog'!$B$4:$B$503,MATCH($C320,'Final Card Catalog'!$A$4:$A$503,0)),"Missing ID")</x:f>
        <x:v>Temple Cherubim</x:v>
      </x:c>
      <x:c r="E320" s="231" t="str">
        <x:f>IFERROR(INDEX('Final Card Catalog'!$E$4:$E$503,MATCH($C320,'Final Card Catalog'!$A$4:$A$503,0)),"Missing ID")</x:f>
        <x:v>Temple Furnishing</x:v>
      </x:c>
      <x:c r="F320" s="261" t="n">
        <x:f>IFERROR(INDEX('Final Card Catalog'!$G$4:$G$503,MATCH($C320,'Final Card Catalog'!$A$4:$A$503,0)),"Missing ID")</x:f>
        <x:v>4</x:v>
      </x:c>
      <x:c r="G320" s="231" t="inlineStr">
        <x:is>
          <x:t xml:space="preserve">Rare</x:t>
        </x:is>
      </x:c>
      <x:c r="H320" s="260" t="n">
        <x:v>5.8</x:v>
      </x:c>
      <x:c r="I320" s="260" t="n">
        <x:v>9</x:v>
      </x:c>
      <x:c r="J320" s="260" t="n">
        <x:v>4.8</x:v>
      </x:c>
      <x:c r="K320" s="260" t="n">
        <x:v>7.7</x:v>
      </x:c>
      <x:c r="L320" s="239" t="n">
        <x:f>IF(COUNT(H320:K320)&lt;COUNT($B$4:$B$7),"",ROUND(($B$11/$B$9)*(H320*$B$4+I320*$B$5+J320*$B$6+K320*$B$7),1))</x:f>
        <x:v>67.5</x:v>
      </x:c>
      <x:c r="M320" s="231" t="str">
        <x:f>IF(L320="","",IF(L320&gt;=$E$4,$D$4,IF(L320&gt;=$E$5,$D$5,IF(L320&gt;=$E$6,$D$6,IF(L320&gt;=$E$7,$D$7,$D$8)))))</x:f>
        <x:v>Uncommon</x:v>
      </x:c>
      <x:c r="N320" s="231" t="str">
        <x:f>IF(M320="","Pending scoring",G320&amp;" → "&amp;M320)</x:f>
        <x:v>Rare → Uncommon</x:v>
      </x:c>
      <x:c r="O320" s="231" t="inlineStr">
        <x:is>
          <x:t xml:space="preserve">Low</x:t>
        </x:is>
      </x:c>
      <x:c r="P320" s="231" t="inlineStr">
        <x:is>
          <x:t xml:space="preserve">Biblical object / still life</x:t>
        </x:is>
      </x:c>
      <x:c r="Q320" s="231" t="inlineStr">
        <x:is>
          <x:t xml:space="preserve">Artwork-led: the visual concept is substantially stronger than the subject's global recognition. Scores: significance 5.8, artwork 9.0, narrative 4.8, uniqueness 7.7; weighted impact 67.5 → Uncommon.</x:t>
        </x:is>
      </x:c>
      <x:c r="R320" s="214" t="str">
        <x:f>IFERROR(INDEX('Final Card Catalog'!$J$4:$J$503,MATCH($C320,'Final Card Catalog'!$A$4:$A$503,0)),"Missing ID")</x:f>
        <x:v>Uncommon</x:v>
      </x:c>
      <x:c r="S320" s="214" t="str">
        <x:f>IF(IFERROR(INDEX('Final Card Catalog'!$S$4:$S$503,MATCH($C320,'Final Card Catalog'!$A$4:$A$503,0)),"Missing ID")="Locked - complete","Locked - complete",IF(COUNTIF('Final Card Catalog'!$A$4:$A$503,C320)&lt;&gt;1,"ID mismatch",IF(COUNT(H320:K320)&lt;COUNT($B$4:$B$7),"Needs scoring",IF(M320=R320,"Aligned","Approved tier / legacy differs"))))</x:f>
        <x:v>Aligned</x:v>
      </x:c>
    </x:row>
    <x:row r="321" s="202" customFormat="1" ht="25.5" customHeight="1">
      <x:c r="A321" s="261" t="n">
        <x:f>IF(L321="","",COUNTIF($L$14:$L$513,"&gt;"&amp;L321)+COUNTIF($L$14:L321,L321))</x:f>
        <x:v>312</x:v>
      </x:c>
      <x:c r="B321" s="231" t="str">
        <x:f>IFERROR(LEFT(IFERROR(INDEX('Final Card Catalog'!$D$4:$D$503,MATCH($C321,'Final Card Catalog'!$A$4:$A$503,0)),"Missing ID"),FIND(" — ",IFERROR(INDEX('Final Card Catalog'!$D$4:$D$503,MATCH($C321,'Final Card Catalog'!$A$4:$A$503,0)),"Missing ID"))-1),"Missing set")</x:f>
        <x:v>Biblical Items</x:v>
      </x:c>
      <x:c r="C321" s="231" t="inlineStr">
        <x:is>
          <x:t xml:space="preserve">BI-030</x:t>
        </x:is>
      </x:c>
      <x:c r="D321" s="231" t="str">
        <x:f>IFERROR(INDEX('Final Card Catalog'!$B$4:$B$503,MATCH($C321,'Final Card Catalog'!$A$4:$A$503,0)),"Missing ID")</x:f>
        <x:v>The Bronze Sea</x:v>
      </x:c>
      <x:c r="E321" s="231" t="str">
        <x:f>IFERROR(INDEX('Final Card Catalog'!$E$4:$E$503,MATCH($C321,'Final Card Catalog'!$A$4:$A$503,0)),"Missing ID")</x:f>
        <x:v>Temple Furnishing</x:v>
      </x:c>
      <x:c r="F321" s="261" t="n">
        <x:f>IFERROR(INDEX('Final Card Catalog'!$G$4:$G$503,MATCH($C321,'Final Card Catalog'!$A$4:$A$503,0)),"Missing ID")</x:f>
        <x:v>4</x:v>
      </x:c>
      <x:c r="G321" s="231" t="inlineStr">
        <x:is>
          <x:t xml:space="preserve">Rare</x:t>
        </x:is>
      </x:c>
      <x:c r="H321" s="260" t="n">
        <x:v>5.8</x:v>
      </x:c>
      <x:c r="I321" s="260" t="n">
        <x:v>9</x:v>
      </x:c>
      <x:c r="J321" s="260" t="n">
        <x:v>4.8</x:v>
      </x:c>
      <x:c r="K321" s="260" t="n">
        <x:v>7.7</x:v>
      </x:c>
      <x:c r="L321" s="239" t="n">
        <x:f>IF(COUNT(H321:K321)&lt;COUNT($B$4:$B$7),"",ROUND(($B$11/$B$9)*(H321*$B$4+I321*$B$5+J321*$B$6+K321*$B$7),1))</x:f>
        <x:v>67.5</x:v>
      </x:c>
      <x:c r="M321" s="231" t="str">
        <x:f>IF(L321="","",IF(L321&gt;=$E$4,$D$4,IF(L321&gt;=$E$5,$D$5,IF(L321&gt;=$E$6,$D$6,IF(L321&gt;=$E$7,$D$7,$D$8)))))</x:f>
        <x:v>Uncommon</x:v>
      </x:c>
      <x:c r="N321" s="231" t="str">
        <x:f>IF(M321="","Pending scoring",G321&amp;" → "&amp;M321)</x:f>
        <x:v>Rare → Uncommon</x:v>
      </x:c>
      <x:c r="O321" s="231" t="inlineStr">
        <x:is>
          <x:t xml:space="preserve">Low</x:t>
        </x:is>
      </x:c>
      <x:c r="P321" s="231" t="inlineStr">
        <x:is>
          <x:t xml:space="preserve">Biblical object / still life</x:t>
        </x:is>
      </x:c>
      <x:c r="Q321" s="231" t="inlineStr">
        <x:is>
          <x:t xml:space="preserve">Artwork-led: the visual concept is substantially stronger than the subject's global recognition. Scores: significance 5.8, artwork 9.0, narrative 4.8, uniqueness 7.7; weighted impact 67.5 → Uncommon.</x:t>
        </x:is>
      </x:c>
      <x:c r="R321" s="214" t="str">
        <x:f>IFERROR(INDEX('Final Card Catalog'!$J$4:$J$503,MATCH($C321,'Final Card Catalog'!$A$4:$A$503,0)),"Missing ID")</x:f>
        <x:v>Uncommon</x:v>
      </x:c>
      <x:c r="S321" s="214" t="str">
        <x:f>IF(IFERROR(INDEX('Final Card Catalog'!$S$4:$S$503,MATCH($C321,'Final Card Catalog'!$A$4:$A$503,0)),"Missing ID")="Locked - complete","Locked - complete",IF(COUNTIF('Final Card Catalog'!$A$4:$A$503,C321)&lt;&gt;1,"ID mismatch",IF(COUNT(H321:K321)&lt;COUNT($B$4:$B$7),"Needs scoring",IF(M321=R321,"Aligned","Approved tier / legacy differs"))))</x:f>
        <x:v>Aligned</x:v>
      </x:c>
    </x:row>
    <x:row r="322" s="202" customFormat="1" ht="25.5" customHeight="1">
      <x:c r="A322" s="261" t="n">
        <x:f>IF(L322="","",COUNTIF($L$14:$L$513,"&gt;"&amp;L322)+COUNTIF($L$14:L322,L322))</x:f>
        <x:v>313</x:v>
      </x:c>
      <x:c r="B322" s="231" t="str">
        <x:f>IFERROR(LEFT(IFERROR(INDEX('Final Card Catalog'!$D$4:$D$503,MATCH($C322,'Final Card Catalog'!$A$4:$A$503,0)),"Missing ID"),FIND(" — ",IFERROR(INDEX('Final Card Catalog'!$D$4:$D$503,MATCH($C322,'Final Card Catalog'!$A$4:$A$503,0)),"Missing ID"))-1),"Missing set")</x:f>
        <x:v>Biblical Items</x:v>
      </x:c>
      <x:c r="C322" s="231" t="inlineStr">
        <x:is>
          <x:t xml:space="preserve">BI-014</x:t>
        </x:is>
      </x:c>
      <x:c r="D322" s="231" t="str">
        <x:f>IFERROR(INDEX('Final Card Catalog'!$B$4:$B$503,MATCH($C322,'Final Card Catalog'!$A$4:$A$503,0)),"Missing ID")</x:f>
        <x:v>The High Priest's Ephod and Breastpiece</x:v>
      </x:c>
      <x:c r="E322" s="231" t="str">
        <x:f>IFERROR(INDEX('Final Card Catalog'!$E$4:$E$503,MATCH($C322,'Final Card Catalog'!$A$4:$A$503,0)),"Missing ID")</x:f>
        <x:v>Priestly Garment</x:v>
      </x:c>
      <x:c r="F322" s="261" t="n">
        <x:f>IFERROR(INDEX('Final Card Catalog'!$G$4:$G$503,MATCH($C322,'Final Card Catalog'!$A$4:$A$503,0)),"Missing ID")</x:f>
        <x:v>4</x:v>
      </x:c>
      <x:c r="G322" s="231" t="inlineStr">
        <x:is>
          <x:t xml:space="preserve">Rare</x:t>
        </x:is>
      </x:c>
      <x:c r="H322" s="260" t="n">
        <x:v>5.8</x:v>
      </x:c>
      <x:c r="I322" s="260" t="n">
        <x:v>9</x:v>
      </x:c>
      <x:c r="J322" s="260" t="n">
        <x:v>4.8</x:v>
      </x:c>
      <x:c r="K322" s="260" t="n">
        <x:v>7.7</x:v>
      </x:c>
      <x:c r="L322" s="239" t="n">
        <x:f>IF(COUNT(H322:K322)&lt;COUNT($B$4:$B$7),"",ROUND(($B$11/$B$9)*(H322*$B$4+I322*$B$5+J322*$B$6+K322*$B$7),1))</x:f>
        <x:v>67.5</x:v>
      </x:c>
      <x:c r="M322" s="231" t="str">
        <x:f>IF(L322="","",IF(L322&gt;=$E$4,$D$4,IF(L322&gt;=$E$5,$D$5,IF(L322&gt;=$E$6,$D$6,IF(L322&gt;=$E$7,$D$7,$D$8)))))</x:f>
        <x:v>Uncommon</x:v>
      </x:c>
      <x:c r="N322" s="231" t="str">
        <x:f>IF(M322="","Pending scoring",G322&amp;" → "&amp;M322)</x:f>
        <x:v>Rare → Uncommon</x:v>
      </x:c>
      <x:c r="O322" s="231" t="inlineStr">
        <x:is>
          <x:t xml:space="preserve">Low</x:t>
        </x:is>
      </x:c>
      <x:c r="P322" s="231" t="inlineStr">
        <x:is>
          <x:t xml:space="preserve">Biblical object / still life</x:t>
        </x:is>
      </x:c>
      <x:c r="Q322" s="231" t="inlineStr">
        <x:is>
          <x:t xml:space="preserve">Artwork-led: the visual concept is substantially stronger than the subject's global recognition. Scores: significance 5.8, artwork 9.0, narrative 4.8, uniqueness 7.7; weighted impact 67.5 → Uncommon.</x:t>
        </x:is>
      </x:c>
      <x:c r="R322" s="214" t="str">
        <x:f>IFERROR(INDEX('Final Card Catalog'!$J$4:$J$503,MATCH($C322,'Final Card Catalog'!$A$4:$A$503,0)),"Missing ID")</x:f>
        <x:v>Rare</x:v>
      </x:c>
      <x:c r="S322" s="214" t="str">
        <x:f>IF(IFERROR(INDEX('Final Card Catalog'!$S$4:$S$503,MATCH($C322,'Final Card Catalog'!$A$4:$A$503,0)),"Missing ID")="Locked - complete","Locked - complete",IF(COUNTIF('Final Card Catalog'!$A$4:$A$503,C322)&lt;&gt;1,"ID mismatch",IF(COUNT(H322:K322)&lt;COUNT($B$4:$B$7),"Needs scoring",IF(M322=R322,"Aligned","Approved tier / legacy differs"))))</x:f>
        <x:v>Approved tier / legacy differs</x:v>
      </x:c>
    </x:row>
    <x:row r="323" s="202" customFormat="1" ht="25.5" customHeight="1">
      <x:c r="A323" s="261" t="n">
        <x:f>IF(L323="","",COUNTIF($L$14:$L$513,"&gt;"&amp;L323)+COUNTIF($L$14:L323,L323))</x:f>
        <x:v>314</x:v>
      </x:c>
      <x:c r="B323" s="231" t="str">
        <x:f>IFERROR(LEFT(IFERROR(INDEX('Final Card Catalog'!$D$4:$D$503,MATCH($C323,'Final Card Catalog'!$A$4:$A$503,0)),"Missing ID"),FIND(" — ",IFERROR(INDEX('Final Card Catalog'!$D$4:$D$503,MATCH($C323,'Final Card Catalog'!$A$4:$A$503,0)),"Missing ID"))-1),"Missing set")</x:f>
        <x:v>Biblical Items</x:v>
      </x:c>
      <x:c r="C323" s="231" t="inlineStr">
        <x:is>
          <x:t xml:space="preserve">BI-056</x:t>
        </x:is>
      </x:c>
      <x:c r="D323" s="231" t="str">
        <x:f>IFERROR(INDEX('Final Card Catalog'!$B$4:$B$503,MATCH($C323,'Final Card Catalog'!$A$4:$A$503,0)),"Missing ID")</x:f>
        <x:v>The Tribute Denarius</x:v>
      </x:c>
      <x:c r="E323" s="231" t="str">
        <x:f>IFERROR(INDEX('Final Card Catalog'!$E$4:$E$503,MATCH($C323,'Final Card Catalog'!$A$4:$A$503,0)),"Missing ID")</x:f>
        <x:v>Currency</x:v>
      </x:c>
      <x:c r="F323" s="261" t="n">
        <x:f>IFERROR(INDEX('Final Card Catalog'!$G$4:$G$503,MATCH($C323,'Final Card Catalog'!$A$4:$A$503,0)),"Missing ID")</x:f>
        <x:v>4</x:v>
      </x:c>
      <x:c r="G323" s="231" t="inlineStr">
        <x:is>
          <x:t xml:space="preserve">Rare</x:t>
        </x:is>
      </x:c>
      <x:c r="H323" s="260" t="n">
        <x:v>5.8</x:v>
      </x:c>
      <x:c r="I323" s="260" t="n">
        <x:v>9</x:v>
      </x:c>
      <x:c r="J323" s="260" t="n">
        <x:v>4.8</x:v>
      </x:c>
      <x:c r="K323" s="260" t="n">
        <x:v>7.7</x:v>
      </x:c>
      <x:c r="L323" s="239" t="n">
        <x:f>IF(COUNT(H323:K323)&lt;COUNT($B$4:$B$7),"",ROUND(($B$11/$B$9)*(H323*$B$4+I323*$B$5+J323*$B$6+K323*$B$7),1))</x:f>
        <x:v>67.5</x:v>
      </x:c>
      <x:c r="M323" s="231" t="str">
        <x:f>IF(L323="","",IF(L323&gt;=$E$4,$D$4,IF(L323&gt;=$E$5,$D$5,IF(L323&gt;=$E$6,$D$6,IF(L323&gt;=$E$7,$D$7,$D$8)))))</x:f>
        <x:v>Uncommon</x:v>
      </x:c>
      <x:c r="N323" s="231" t="str">
        <x:f>IF(M323="","Pending scoring",G323&amp;" → "&amp;M323)</x:f>
        <x:v>Rare → Uncommon</x:v>
      </x:c>
      <x:c r="O323" s="231" t="inlineStr">
        <x:is>
          <x:t xml:space="preserve">Low</x:t>
        </x:is>
      </x:c>
      <x:c r="P323" s="231" t="inlineStr">
        <x:is>
          <x:t xml:space="preserve">Biblical object / still life</x:t>
        </x:is>
      </x:c>
      <x:c r="Q323" s="231" t="inlineStr">
        <x:is>
          <x:t xml:space="preserve">Artwork-led: the visual concept is substantially stronger than the subject's global recognition. Scores: significance 5.8, artwork 9.0, narrative 4.8, uniqueness 7.7; weighted impact 67.5 → Uncommon.</x:t>
        </x:is>
      </x:c>
      <x:c r="R323" s="214" t="str">
        <x:f>IFERROR(INDEX('Final Card Catalog'!$J$4:$J$503,MATCH($C323,'Final Card Catalog'!$A$4:$A$503,0)),"Missing ID")</x:f>
        <x:v>Uncommon</x:v>
      </x:c>
      <x:c r="S323" s="214" t="str">
        <x:f>IF(IFERROR(INDEX('Final Card Catalog'!$S$4:$S$503,MATCH($C323,'Final Card Catalog'!$A$4:$A$503,0)),"Missing ID")="Locked - complete","Locked - complete",IF(COUNTIF('Final Card Catalog'!$A$4:$A$503,C323)&lt;&gt;1,"ID mismatch",IF(COUNT(H323:K323)&lt;COUNT($B$4:$B$7),"Needs scoring",IF(M323=R323,"Aligned","Approved tier / legacy differs"))))</x:f>
        <x:v>Aligned</x:v>
      </x:c>
    </x:row>
    <x:row r="324" s="202" customFormat="1" ht="25.5" customHeight="1">
      <x:c r="A324" s="261" t="n">
        <x:f>IF(L324="","",COUNTIF($L$14:$L$513,"&gt;"&amp;L324)+COUNTIF($L$14:L324,L324))</x:f>
        <x:v>315</x:v>
      </x:c>
      <x:c r="B324" s="231" t="str">
        <x:f>IFERROR(LEFT(IFERROR(INDEX('Final Card Catalog'!$D$4:$D$503,MATCH($C324,'Final Card Catalog'!$A$4:$A$503,0)),"Missing ID"),FIND(" — ",IFERROR(INDEX('Final Card Catalog'!$D$4:$D$503,MATCH($C324,'Final Card Catalog'!$A$4:$A$503,0)),"Missing ID"))-1),"Missing set")</x:f>
        <x:v>Early Church History</x:v>
      </x:c>
      <x:c r="C324" s="231" t="inlineStr">
        <x:is>
          <x:t xml:space="preserve">ECH-029</x:t>
        </x:is>
      </x:c>
      <x:c r="D324" s="231" t="str">
        <x:f>IFERROR(INDEX('Final Card Catalog'!$B$4:$B$503,MATCH($C324,'Final Card Catalog'!$A$4:$A$503,0)),"Missing ID")</x:f>
        <x:v>Athanasius's 39th Festal Letter</x:v>
      </x:c>
      <x:c r="E324" s="231" t="str">
        <x:f>IFERROR(INDEX('Final Card Catalog'!$E$4:$E$503,MATCH($C324,'Final Card Catalog'!$A$4:$A$503,0)),"Missing ID")</x:f>
        <x:v>Document</x:v>
      </x:c>
      <x:c r="F324" s="261" t="n">
        <x:f>IFERROR(INDEX('Final Card Catalog'!$G$4:$G$503,MATCH($C324,'Final Card Catalog'!$A$4:$A$503,0)),"Missing ID")</x:f>
        <x:v>5</x:v>
      </x:c>
      <x:c r="G324" s="231" t="inlineStr">
        <x:is>
          <x:t xml:space="preserve">Extraordinary</x:t>
        </x:is>
      </x:c>
      <x:c r="H324" s="260" t="n">
        <x:v>7.2</x:v>
      </x:c>
      <x:c r="I324" s="260" t="n">
        <x:v>7.2</x:v>
      </x:c>
      <x:c r="J324" s="260" t="n">
        <x:v>5.1</x:v>
      </x:c>
      <x:c r="K324" s="260" t="n">
        <x:v>6.8</x:v>
      </x:c>
      <x:c r="L324" s="239" t="n">
        <x:f>IF(COUNT(H324:K324)&lt;COUNT($B$4:$B$7),"",ROUND(($B$11/$B$9)*(H324*$B$4+I324*$B$5+J324*$B$6+K324*$B$7),1))</x:f>
        <x:v>67.4</x:v>
      </x:c>
      <x:c r="M324" s="231" t="str">
        <x:f>IF(L324="","",IF(L324&gt;=$E$4,$D$4,IF(L324&gt;=$E$5,$D$5,IF(L324&gt;=$E$6,$D$6,IF(L324&gt;=$E$7,$D$7,$D$8)))))</x:f>
        <x:v>Uncommon</x:v>
      </x:c>
      <x:c r="N324" s="231" t="str">
        <x:f>IF(M324="","Pending scoring",G324&amp;" → "&amp;M324)</x:f>
        <x:v>Extraordinary → Uncommon</x:v>
      </x:c>
      <x:c r="O324" s="231" t="inlineStr">
        <x:is>
          <x:t xml:space="preserve">Low</x:t>
        </x:is>
      </x:c>
      <x:c r="P324" s="231" t="inlineStr">
        <x:is>
          <x:t xml:space="preserve">Historical text / manuscript</x:t>
        </x:is>
      </x:c>
      <x:c r="Q324" s="231" t="inlineStr">
        <x:is>
          <x:t xml:space="preserve">Balanced collectible profile across significance, visual potential, and impact. Scores: significance 7.2, artwork 7.2, narrative 5.1, uniqueness 6.8; weighted impact 67.4 → Uncommon.</x:t>
        </x:is>
      </x:c>
      <x:c r="R324" s="214" t="str">
        <x:f>IFERROR(INDEX('Final Card Catalog'!$J$4:$J$503,MATCH($C324,'Final Card Catalog'!$A$4:$A$503,0)),"Missing ID")</x:f>
        <x:v>Uncommon</x:v>
      </x:c>
      <x:c r="S324" s="214" t="str">
        <x:f>IF(IFERROR(INDEX('Final Card Catalog'!$S$4:$S$503,MATCH($C324,'Final Card Catalog'!$A$4:$A$503,0)),"Missing ID")="Locked - complete","Locked - complete",IF(COUNTIF('Final Card Catalog'!$A$4:$A$503,C324)&lt;&gt;1,"ID mismatch",IF(COUNT(H324:K324)&lt;COUNT($B$4:$B$7),"Needs scoring",IF(M324=R324,"Aligned","Approved tier / legacy differs"))))</x:f>
        <x:v>Aligned</x:v>
      </x:c>
    </x:row>
    <x:row r="325" s="202" customFormat="1" ht="25.5" customHeight="1">
      <x:c r="A325" s="261" t="n">
        <x:f>IF(L325="","",COUNTIF($L$14:$L$513,"&gt;"&amp;L325)+COUNTIF($L$14:L325,L325))</x:f>
        <x:v>316</x:v>
      </x:c>
      <x:c r="B325" s="231" t="str">
        <x:f>IFERROR(LEFT(IFERROR(INDEX('Final Card Catalog'!$D$4:$D$503,MATCH($C325,'Final Card Catalog'!$A$4:$A$503,0)),"Missing ID"),FIND(" — ",IFERROR(INDEX('Final Card Catalog'!$D$4:$D$503,MATCH($C325,'Final Card Catalog'!$A$4:$A$503,0)),"Missing ID"))-1),"Missing set")</x:f>
        <x:v>Early Church History</x:v>
      </x:c>
      <x:c r="C325" s="231" t="inlineStr">
        <x:is>
          <x:t xml:space="preserve">ECH-042</x:t>
        </x:is>
      </x:c>
      <x:c r="D325" s="231" t="str">
        <x:f>IFERROR(INDEX('Final Card Catalog'!$B$4:$B$503,MATCH($C325,'Final Card Catalog'!$A$4:$A$503,0)),"Missing ID")</x:f>
        <x:v>Edict of Thessalonica</x:v>
      </x:c>
      <x:c r="E325" s="231" t="str">
        <x:f>IFERROR(INDEX('Final Card Catalog'!$E$4:$E$503,MATCH($C325,'Final Card Catalog'!$A$4:$A$503,0)),"Missing ID")</x:f>
        <x:v>Document / Event</x:v>
      </x:c>
      <x:c r="F325" s="261" t="n">
        <x:f>IFERROR(INDEX('Final Card Catalog'!$G$4:$G$503,MATCH($C325,'Final Card Catalog'!$A$4:$A$503,0)),"Missing ID")</x:f>
        <x:v>5</x:v>
      </x:c>
      <x:c r="G325" s="231" t="inlineStr">
        <x:is>
          <x:t xml:space="preserve">Extraordinary</x:t>
        </x:is>
      </x:c>
      <x:c r="H325" s="260" t="n">
        <x:v>7.2</x:v>
      </x:c>
      <x:c r="I325" s="260" t="n">
        <x:v>7.2</x:v>
      </x:c>
      <x:c r="J325" s="260" t="n">
        <x:v>5.1</x:v>
      </x:c>
      <x:c r="K325" s="260" t="n">
        <x:v>6.8</x:v>
      </x:c>
      <x:c r="L325" s="239" t="n">
        <x:f>IF(COUNT(H325:K325)&lt;COUNT($B$4:$B$7),"",ROUND(($B$11/$B$9)*(H325*$B$4+I325*$B$5+J325*$B$6+K325*$B$7),1))</x:f>
        <x:v>67.4</x:v>
      </x:c>
      <x:c r="M325" s="231" t="str">
        <x:f>IF(L325="","",IF(L325&gt;=$E$4,$D$4,IF(L325&gt;=$E$5,$D$5,IF(L325&gt;=$E$6,$D$6,IF(L325&gt;=$E$7,$D$7,$D$8)))))</x:f>
        <x:v>Uncommon</x:v>
      </x:c>
      <x:c r="N325" s="231" t="str">
        <x:f>IF(M325="","Pending scoring",G325&amp;" → "&amp;M325)</x:f>
        <x:v>Extraordinary → Uncommon</x:v>
      </x:c>
      <x:c r="O325" s="231" t="inlineStr">
        <x:is>
          <x:t xml:space="preserve">Low</x:t>
        </x:is>
      </x:c>
      <x:c r="P325" s="231" t="inlineStr">
        <x:is>
          <x:t xml:space="preserve">Historical text / manuscript</x:t>
        </x:is>
      </x:c>
      <x:c r="Q325" s="231" t="inlineStr">
        <x:is>
          <x:t xml:space="preserve">Balanced collectible profile across significance, visual potential, and impact. Scores: significance 7.2, artwork 7.2, narrative 5.1, uniqueness 6.8; weighted impact 67.4 → Uncommon.</x:t>
        </x:is>
      </x:c>
      <x:c r="R325" s="214" t="str">
        <x:f>IFERROR(INDEX('Final Card Catalog'!$J$4:$J$503,MATCH($C325,'Final Card Catalog'!$A$4:$A$503,0)),"Missing ID")</x:f>
        <x:v>Uncommon</x:v>
      </x:c>
      <x:c r="S325" s="214" t="str">
        <x:f>IF(IFERROR(INDEX('Final Card Catalog'!$S$4:$S$503,MATCH($C325,'Final Card Catalog'!$A$4:$A$503,0)),"Missing ID")="Locked - complete","Locked - complete",IF(COUNTIF('Final Card Catalog'!$A$4:$A$503,C325)&lt;&gt;1,"ID mismatch",IF(COUNT(H325:K325)&lt;COUNT($B$4:$B$7),"Needs scoring",IF(M325=R325,"Aligned","Approved tier / legacy differs"))))</x:f>
        <x:v>Aligned</x:v>
      </x:c>
    </x:row>
    <x:row r="326" s="202" customFormat="1" ht="25.5" customHeight="1">
      <x:c r="A326" s="261" t="n">
        <x:f>IF(L326="","",COUNTIF($L$14:$L$513,"&gt;"&amp;L326)+COUNTIF($L$14:L326,L326))</x:f>
        <x:v>317</x:v>
      </x:c>
      <x:c r="B326" s="231" t="str">
        <x:f>IFERROR(LEFT(IFERROR(INDEX('Final Card Catalog'!$D$4:$D$503,MATCH($C326,'Final Card Catalog'!$A$4:$A$503,0)),"Missing ID"),FIND(" — ",IFERROR(INDEX('Final Card Catalog'!$D$4:$D$503,MATCH($C326,'Final Card Catalog'!$A$4:$A$503,0)),"Missing ID"))-1),"Missing set")</x:f>
        <x:v>Biblical Items</x:v>
      </x:c>
      <x:c r="C326" s="231" t="inlineStr">
        <x:is>
          <x:t xml:space="preserve">BI-016</x:t>
        </x:is>
      </x:c>
      <x:c r="D326" s="231" t="str">
        <x:f>IFERROR(INDEX('Final Card Catalog'!$B$4:$B$503,MATCH($C326,'Final Card Catalog'!$A$4:$A$503,0)),"Missing ID")</x:f>
        <x:v>Book of the Law</x:v>
      </x:c>
      <x:c r="E326" s="231" t="str">
        <x:f>IFERROR(INDEX('Final Card Catalog'!$E$4:$E$503,MATCH($C326,'Final Card Catalog'!$A$4:$A$503,0)),"Missing ID")</x:f>
        <x:v>Sacred Text</x:v>
      </x:c>
      <x:c r="F326" s="261" t="n">
        <x:f>IFERROR(INDEX('Final Card Catalog'!$G$4:$G$503,MATCH($C326,'Final Card Catalog'!$A$4:$A$503,0)),"Missing ID")</x:f>
        <x:v>5</x:v>
      </x:c>
      <x:c r="G326" s="231" t="inlineStr">
        <x:is>
          <x:t xml:space="preserve">Extraordinary</x:t>
        </x:is>
      </x:c>
      <x:c r="H326" s="260" t="n">
        <x:v>6.8</x:v>
      </x:c>
      <x:c r="I326" s="260" t="n">
        <x:v>7.6</x:v>
      </x:c>
      <x:c r="J326" s="260" t="n">
        <x:v>4.8</x:v>
      </x:c>
      <x:c r="K326" s="260" t="n">
        <x:v>7.7</x:v>
      </x:c>
      <x:c r="L326" s="239" t="n">
        <x:f>IF(COUNT(H326:K326)&lt;COUNT($B$4:$B$7),"",ROUND(($B$11/$B$9)*(H326*$B$4+I326*$B$5+J326*$B$6+K326*$B$7),1))</x:f>
        <x:v>67.3</x:v>
      </x:c>
      <x:c r="M326" s="231" t="str">
        <x:f>IF(L326="","",IF(L326&gt;=$E$4,$D$4,IF(L326&gt;=$E$5,$D$5,IF(L326&gt;=$E$6,$D$6,IF(L326&gt;=$E$7,$D$7,$D$8)))))</x:f>
        <x:v>Uncommon</x:v>
      </x:c>
      <x:c r="N326" s="231" t="str">
        <x:f>IF(M326="","Pending scoring",G326&amp;" → "&amp;M326)</x:f>
        <x:v>Extraordinary → Uncommon</x:v>
      </x:c>
      <x:c r="O326" s="231" t="inlineStr">
        <x:is>
          <x:t xml:space="preserve">Low</x:t>
        </x:is>
      </x:c>
      <x:c r="P326" s="231" t="inlineStr">
        <x:is>
          <x:t xml:space="preserve">Biblical object / still life</x:t>
        </x:is>
      </x:c>
      <x:c r="Q326" s="231" t="inlineStr">
        <x:is>
          <x:t xml:space="preserve">Balanced collectible profile across significance, visual potential, and impact. Scores: significance 6.8, artwork 7.6, narrative 4.8, uniqueness 7.7; weighted impact 67.3 → Uncommon.</x:t>
        </x:is>
      </x:c>
      <x:c r="R326" s="214" t="str">
        <x:f>IFERROR(INDEX('Final Card Catalog'!$J$4:$J$503,MATCH($C326,'Final Card Catalog'!$A$4:$A$503,0)),"Missing ID")</x:f>
        <x:v>Uncommon</x:v>
      </x:c>
      <x:c r="S326" s="214" t="str">
        <x:f>IF(IFERROR(INDEX('Final Card Catalog'!$S$4:$S$503,MATCH($C326,'Final Card Catalog'!$A$4:$A$503,0)),"Missing ID")="Locked - complete","Locked - complete",IF(COUNTIF('Final Card Catalog'!$A$4:$A$503,C326)&lt;&gt;1,"ID mismatch",IF(COUNT(H326:K326)&lt;COUNT($B$4:$B$7),"Needs scoring",IF(M326=R326,"Aligned","Approved tier / legacy differs"))))</x:f>
        <x:v>Aligned</x:v>
      </x:c>
    </x:row>
    <x:row r="327" s="202" customFormat="1" ht="25.5" customHeight="1">
      <x:c r="A327" s="261" t="n">
        <x:f>IF(L327="","",COUNTIF($L$14:$L$513,"&gt;"&amp;L327)+COUNTIF($L$14:L327,L327))</x:f>
        <x:v>318</x:v>
      </x:c>
      <x:c r="B327" s="231" t="str">
        <x:f>IFERROR(LEFT(IFERROR(INDEX('Final Card Catalog'!$D$4:$D$503,MATCH($C327,'Final Card Catalog'!$A$4:$A$503,0)),"Missing ID"),FIND(" — ",IFERROR(INDEX('Final Card Catalog'!$D$4:$D$503,MATCH($C327,'Final Card Catalog'!$A$4:$A$503,0)),"Missing ID"))-1),"Missing set")</x:f>
        <x:v>Biblical Places</x:v>
      </x:c>
      <x:c r="C327" s="231" t="inlineStr">
        <x:is>
          <x:t xml:space="preserve">BPL-047</x:t>
        </x:is>
      </x:c>
      <x:c r="D327" s="231" t="str">
        <x:f>IFERROR(INDEX('Final Card Catalog'!$B$4:$B$503,MATCH($C327,'Final Card Catalog'!$A$4:$A$503,0)),"Missing ID")</x:f>
        <x:v>Nineveh</x:v>
      </x:c>
      <x:c r="E327" s="231" t="str">
        <x:f>IFERROR(INDEX('Final Card Catalog'!$E$4:$E$503,MATCH($C327,'Final Card Catalog'!$A$4:$A$503,0)),"Missing ID")</x:f>
        <x:v>Place</x:v>
      </x:c>
      <x:c r="F327" s="261" t="n">
        <x:f>IFERROR(INDEX('Final Card Catalog'!$G$4:$G$503,MATCH($C327,'Final Card Catalog'!$A$4:$A$503,0)),"Missing ID")</x:f>
        <x:v>5</x:v>
      </x:c>
      <x:c r="G327" s="231" t="inlineStr">
        <x:is>
          <x:t xml:space="preserve">Extraordinary</x:t>
        </x:is>
      </x:c>
      <x:c r="H327" s="260" t="n">
        <x:v>7.3</x:v>
      </x:c>
      <x:c r="I327" s="260" t="n">
        <x:v>8.5</x:v>
      </x:c>
      <x:c r="J327" s="260" t="n">
        <x:v>3.8</x:v>
      </x:c>
      <x:c r="K327" s="260" t="n">
        <x:v>5</x:v>
      </x:c>
      <x:c r="L327" s="239" t="n">
        <x:f>IF(COUNT(H327:K327)&lt;COUNT($B$4:$B$7),"",ROUND(($B$11/$B$9)*(H327*$B$4+I327*$B$5+J327*$B$6+K327*$B$7),1))</x:f>
        <x:v>67.3</x:v>
      </x:c>
      <x:c r="M327" s="231" t="str">
        <x:f>IF(L327="","",IF(L327&gt;=$E$4,$D$4,IF(L327&gt;=$E$5,$D$5,IF(L327&gt;=$E$6,$D$6,IF(L327&gt;=$E$7,$D$7,$D$8)))))</x:f>
        <x:v>Uncommon</x:v>
      </x:c>
      <x:c r="N327" s="231" t="str">
        <x:f>IF(M327="","Pending scoring",G327&amp;" → "&amp;M327)</x:f>
        <x:v>Extraordinary → Uncommon</x:v>
      </x:c>
      <x:c r="O327" s="231" t="inlineStr">
        <x:is>
          <x:t xml:space="preserve">Medium</x:t>
        </x:is>
      </x:c>
      <x:c r="P327" s="231" t="inlineStr">
        <x:is>
          <x:t xml:space="preserve">Biblical landscape / architecture</x:t>
        </x:is>
      </x:c>
      <x:c r="Q327" s="231" t="inlineStr">
        <x:is>
          <x:t xml:space="preserve">Balanced collectible profile across significance, visual potential, and impact. Scores: significance 7.3, artwork 8.5, narrative 3.8, uniqueness 5.0; weighted impact 67.3 → Uncommon.</x:t>
        </x:is>
      </x:c>
      <x:c r="R327" s="214" t="str">
        <x:f>IFERROR(INDEX('Final Card Catalog'!$J$4:$J$503,MATCH($C327,'Final Card Catalog'!$A$4:$A$503,0)),"Missing ID")</x:f>
        <x:v>Uncommon</x:v>
      </x:c>
      <x:c r="S327" s="214" t="str">
        <x:f>IF(IFERROR(INDEX('Final Card Catalog'!$S$4:$S$503,MATCH($C327,'Final Card Catalog'!$A$4:$A$503,0)),"Missing ID")="Locked - complete","Locked - complete",IF(COUNTIF('Final Card Catalog'!$A$4:$A$503,C327)&lt;&gt;1,"ID mismatch",IF(COUNT(H327:K327)&lt;COUNT($B$4:$B$7),"Needs scoring",IF(M327=R327,"Aligned","Approved tier / legacy differs"))))</x:f>
        <x:v>Aligned</x:v>
      </x:c>
    </x:row>
    <x:row r="328" s="202" customFormat="1" ht="25.5" customHeight="1">
      <x:c r="A328" s="261" t="n">
        <x:f>IF(L328="","",COUNTIF($L$14:$L$513,"&gt;"&amp;L328)+COUNTIF($L$14:L328,L328))</x:f>
        <x:v>319</x:v>
      </x:c>
      <x:c r="B328" s="231" t="str">
        <x:f>IFERROR(LEFT(IFERROR(INDEX('Final Card Catalog'!$D$4:$D$503,MATCH($C328,'Final Card Catalog'!$A$4:$A$503,0)),"Missing ID"),FIND(" — ",IFERROR(INDEX('Final Card Catalog'!$D$4:$D$503,MATCH($C328,'Final Card Catalog'!$A$4:$A$503,0)),"Missing ID"))-1),"Missing set")</x:f>
        <x:v>Biblical People</x:v>
      </x:c>
      <x:c r="C328" s="231" t="inlineStr">
        <x:is>
          <x:t xml:space="preserve">BP-093</x:t>
        </x:is>
      </x:c>
      <x:c r="D328" s="231" t="str">
        <x:f>IFERROR(INDEX('Final Card Catalog'!$B$4:$B$503,MATCH($C328,'Final Card Catalog'!$A$4:$A$503,0)),"Missing ID")</x:f>
        <x:v>Ahasuerus (Xerxes)</x:v>
      </x:c>
      <x:c r="E328" s="231" t="str">
        <x:f>IFERROR(INDEX('Final Card Catalog'!$E$4:$E$503,MATCH($C328,'Final Card Catalog'!$A$4:$A$503,0)),"Missing ID")</x:f>
        <x:v>Person</x:v>
      </x:c>
      <x:c r="F328" s="261" t="n">
        <x:f>IFERROR(INDEX('Final Card Catalog'!$G$4:$G$503,MATCH($C328,'Final Card Catalog'!$A$4:$A$503,0)),"Missing ID")</x:f>
        <x:v>2</x:v>
      </x:c>
      <x:c r="G328" s="231" t="inlineStr">
        <x:is>
          <x:t xml:space="preserve">Common</x:t>
        </x:is>
      </x:c>
      <x:c r="H328" s="260" t="n">
        <x:v>6.5</x:v>
      </x:c>
      <x:c r="I328" s="260" t="n">
        <x:v>8</x:v>
      </x:c>
      <x:c r="J328" s="260" t="n">
        <x:v>5.5</x:v>
      </x:c>
      <x:c r="K328" s="260" t="n">
        <x:v>6.1</x:v>
      </x:c>
      <x:c r="L328" s="239" t="n">
        <x:f>IF(COUNT(H328:K328)&lt;COUNT($B$4:$B$7),"",ROUND(($B$11/$B$9)*(H328*$B$4+I328*$B$5+J328*$B$6+K328*$B$7),1))</x:f>
        <x:v>67.1</x:v>
      </x:c>
      <x:c r="M328" s="231" t="str">
        <x:f>IF(L328="","",IF(L328&gt;=$E$4,$D$4,IF(L328&gt;=$E$5,$D$5,IF(L328&gt;=$E$6,$D$6,IF(L328&gt;=$E$7,$D$7,$D$8)))))</x:f>
        <x:v>Uncommon</x:v>
      </x:c>
      <x:c r="N328" s="231" t="str">
        <x:f>IF(M328="","Pending scoring",G328&amp;" → "&amp;M328)</x:f>
        <x:v>Common → Uncommon</x:v>
      </x:c>
      <x:c r="O328" s="231" t="inlineStr">
        <x:is>
          <x:t xml:space="preserve">Low</x:t>
        </x:is>
      </x:c>
      <x:c r="P328" s="231" t="inlineStr">
        <x:is>
          <x:t xml:space="preserve">Biblical character / group</x:t>
        </x:is>
      </x:c>
      <x:c r="Q328" s="231" t="inlineStr">
        <x:is>
          <x:t xml:space="preserve">Artwork-led: the visual concept is substantially stronger than the subject's broad recognizability. Scores: significance 6.5, artwork 8.0, narrative 5.5, uniqueness 6.1; weighted impact 67.1 → Uncommon.</x:t>
        </x:is>
      </x:c>
      <x:c r="R328" s="214" t="str">
        <x:f>IFERROR(INDEX('Final Card Catalog'!$J$4:$J$503,MATCH($C328,'Final Card Catalog'!$A$4:$A$503,0)),"Missing ID")</x:f>
        <x:v>Uncommon</x:v>
      </x:c>
      <x:c r="S328" s="214" t="str">
        <x:f>IF(IFERROR(INDEX('Final Card Catalog'!$S$4:$S$503,MATCH($C328,'Final Card Catalog'!$A$4:$A$503,0)),"Missing ID")="Locked - complete","Locked - complete",IF(COUNTIF('Final Card Catalog'!$A$4:$A$503,C328)&lt;&gt;1,"ID mismatch",IF(COUNT(H328:K328)&lt;COUNT($B$4:$B$7),"Needs scoring",IF(M328=R328,"Aligned","Approved tier / legacy differs"))))</x:f>
        <x:v>Aligned</x:v>
      </x:c>
    </x:row>
    <x:row r="329" s="202" customFormat="1" ht="25.5" customHeight="1">
      <x:c r="A329" s="261" t="n">
        <x:f>IF(L329="","",COUNTIF($L$14:$L$513,"&gt;"&amp;L329)+COUNTIF($L$14:L329,L329))</x:f>
        <x:v>320</x:v>
      </x:c>
      <x:c r="B329" s="231" t="str">
        <x:f>IFERROR(LEFT(IFERROR(INDEX('Final Card Catalog'!$D$4:$D$503,MATCH($C329,'Final Card Catalog'!$A$4:$A$503,0)),"Missing ID"),FIND(" — ",IFERROR(INDEX('Final Card Catalog'!$D$4:$D$503,MATCH($C329,'Final Card Catalog'!$A$4:$A$503,0)),"Missing ID"))-1),"Missing set")</x:f>
        <x:v>Councils &amp; Synods</x:v>
      </x:c>
      <x:c r="C329" s="231" t="inlineStr">
        <x:is>
          <x:t xml:space="preserve">CS-004</x:t>
        </x:is>
      </x:c>
      <x:c r="D329" s="231" t="str">
        <x:f>IFERROR(INDEX('Final Card Catalog'!$B$4:$B$503,MATCH($C329,'Final Card Catalog'!$A$4:$A$503,0)),"Missing ID")</x:f>
        <x:v>Council of Ephesus</x:v>
      </x:c>
      <x:c r="E329" s="231" t="str">
        <x:f>IFERROR(INDEX('Final Card Catalog'!$E$4:$E$503,MATCH($C329,'Final Card Catalog'!$A$4:$A$503,0)),"Missing ID")</x:f>
        <x:v>Ecumenical Council</x:v>
      </x:c>
      <x:c r="F329" s="261" t="n">
        <x:f>IFERROR(INDEX('Final Card Catalog'!$G$4:$G$503,MATCH($C329,'Final Card Catalog'!$A$4:$A$503,0)),"Missing ID")</x:f>
        <x:v>5</x:v>
      </x:c>
      <x:c r="G329" s="231" t="inlineStr">
        <x:is>
          <x:t xml:space="preserve">Legendary</x:t>
        </x:is>
      </x:c>
      <x:c r="H329" s="260" t="n">
        <x:v>8.5</x:v>
      </x:c>
      <x:c r="I329" s="260" t="n">
        <x:v>7</x:v>
      </x:c>
      <x:c r="J329" s="260" t="n">
        <x:v>4.2</x:v>
      </x:c>
      <x:c r="K329" s="260" t="n">
        <x:v>3.6</x:v>
      </x:c>
      <x:c r="L329" s="239" t="n">
        <x:f>IF(COUNT(H329:K329)&lt;COUNT($B$4:$B$7),"",ROUND(($B$11/$B$9)*(H329*$B$4+I329*$B$5+J329*$B$6+K329*$B$7),1))</x:f>
        <x:v>67</x:v>
      </x:c>
      <x:c r="M329" s="231" t="str">
        <x:f>IF(L329="","",IF(L329&gt;=$E$4,$D$4,IF(L329&gt;=$E$5,$D$5,IF(L329&gt;=$E$6,$D$6,IF(L329&gt;=$E$7,$D$7,$D$8)))))</x:f>
        <x:v>Uncommon</x:v>
      </x:c>
      <x:c r="N329" s="231" t="str">
        <x:f>IF(M329="","Pending scoring",G329&amp;" → "&amp;M329)</x:f>
        <x:v>Legendary → Uncommon</x:v>
      </x:c>
      <x:c r="O329" s="231" t="inlineStr">
        <x:is>
          <x:t xml:space="preserve">High</x:t>
        </x:is>
      </x:c>
      <x:c r="P329" s="231" t="inlineStr">
        <x:is>
          <x:t xml:space="preserve">Council / synod</x:t>
        </x:is>
      </x:c>
      <x:c r="Q329" s="231" t="inlineStr">
        <x:is>
          <x:t xml:space="preserve">Significance-led: the subject is highly important even though the standalone art concept is more constrained. Scores: significance 8.5, artwork 7.0, narrative 4.2, uniqueness 3.6; weighted impact 67.0 → Uncommon.</x:t>
        </x:is>
      </x:c>
      <x:c r="R329" s="214" t="str">
        <x:f>IFERROR(INDEX('Final Card Catalog'!$J$4:$J$503,MATCH($C329,'Final Card Catalog'!$A$4:$A$503,0)),"Missing ID")</x:f>
        <x:v>Uncommon</x:v>
      </x:c>
      <x:c r="S329" s="214" t="str">
        <x:f>IF(IFERROR(INDEX('Final Card Catalog'!$S$4:$S$503,MATCH($C329,'Final Card Catalog'!$A$4:$A$503,0)),"Missing ID")="Locked - complete","Locked - complete",IF(COUNTIF('Final Card Catalog'!$A$4:$A$503,C329)&lt;&gt;1,"ID mismatch",IF(COUNT(H329:K329)&lt;COUNT($B$4:$B$7),"Needs scoring",IF(M329=R329,"Aligned","Approved tier / legacy differs"))))</x:f>
        <x:v>Aligned</x:v>
      </x:c>
    </x:row>
    <x:row r="330" s="202" customFormat="1" ht="25.5" customHeight="1">
      <x:c r="A330" s="261" t="n">
        <x:f>IF(L330="","",COUNTIF($L$14:$L$513,"&gt;"&amp;L330)+COUNTIF($L$14:L330,L330))</x:f>
        <x:v>321</x:v>
      </x:c>
      <x:c r="B330" s="231" t="str">
        <x:f>IFERROR(LEFT(IFERROR(INDEX('Final Card Catalog'!$D$4:$D$503,MATCH($C330,'Final Card Catalog'!$A$4:$A$503,0)),"Missing ID"),FIND(" — ",IFERROR(INDEX('Final Card Catalog'!$D$4:$D$503,MATCH($C330,'Final Card Catalog'!$A$4:$A$503,0)),"Missing ID"))-1),"Missing set")</x:f>
        <x:v>Biblical Places</x:v>
      </x:c>
      <x:c r="C330" s="231" t="inlineStr">
        <x:is>
          <x:t xml:space="preserve">BPL-082</x:t>
        </x:is>
      </x:c>
      <x:c r="D330" s="231" t="str">
        <x:f>IFERROR(INDEX('Final Card Catalog'!$B$4:$B$503,MATCH($C330,'Final Card Catalog'!$A$4:$A$503,0)),"Missing ID")</x:f>
        <x:v>Patmos</x:v>
      </x:c>
      <x:c r="E330" s="231" t="str">
        <x:f>IFERROR(INDEX('Final Card Catalog'!$E$4:$E$503,MATCH($C330,'Final Card Catalog'!$A$4:$A$503,0)),"Missing ID")</x:f>
        <x:v>Place</x:v>
      </x:c>
      <x:c r="F330" s="261" t="n">
        <x:f>IFERROR(INDEX('Final Card Catalog'!$G$4:$G$503,MATCH($C330,'Final Card Catalog'!$A$4:$A$503,0)),"Missing ID")</x:f>
        <x:v>5</x:v>
      </x:c>
      <x:c r="G330" s="231" t="inlineStr">
        <x:is>
          <x:t xml:space="preserve">Extraordinary</x:t>
        </x:is>
      </x:c>
      <x:c r="H330" s="260" t="n">
        <x:v>6.8</x:v>
      </x:c>
      <x:c r="I330" s="260" t="n">
        <x:v>8.5</x:v>
      </x:c>
      <x:c r="J330" s="260" t="n">
        <x:v>4.5</x:v>
      </x:c>
      <x:c r="K330" s="260" t="n">
        <x:v>5</x:v>
      </x:c>
      <x:c r="L330" s="239" t="n">
        <x:f>IF(COUNT(H330:K330)&lt;COUNT($B$4:$B$7),"",ROUND(($B$11/$B$9)*(H330*$B$4+I330*$B$5+J330*$B$6+K330*$B$7),1))</x:f>
        <x:v>66.7</x:v>
      </x:c>
      <x:c r="M330" s="231" t="str">
        <x:f>IF(L330="","",IF(L330&gt;=$E$4,$D$4,IF(L330&gt;=$E$5,$D$5,IF(L330&gt;=$E$6,$D$6,IF(L330&gt;=$E$7,$D$7,$D$8)))))</x:f>
        <x:v>Common</x:v>
      </x:c>
      <x:c r="N330" s="231" t="str">
        <x:f>IF(M330="","Pending scoring",G330&amp;" → "&amp;M330)</x:f>
        <x:v>Extraordinary → Common</x:v>
      </x:c>
      <x:c r="O330" s="231" t="inlineStr">
        <x:is>
          <x:t xml:space="preserve">Medium</x:t>
        </x:is>
      </x:c>
      <x:c r="P330" s="231" t="inlineStr">
        <x:is>
          <x:t xml:space="preserve">Biblical landscape / architecture</x:t>
        </x:is>
      </x:c>
      <x:c r="Q330" s="231" t="inlineStr">
        <x:is>
          <x:t xml:space="preserve">Artwork-led: the visual concept is substantially stronger than the subject's global recognition. Scores: significance 6.8, artwork 8.5, narrative 4.5, uniqueness 5.0; weighted impact 66.7 → Common.</x:t>
        </x:is>
      </x:c>
      <x:c r="R330" s="214" t="str">
        <x:f>IFERROR(INDEX('Final Card Catalog'!$J$4:$J$503,MATCH($C330,'Final Card Catalog'!$A$4:$A$503,0)),"Missing ID")</x:f>
        <x:v>Common</x:v>
      </x:c>
      <x:c r="S330" s="214" t="str">
        <x:f>IF(IFERROR(INDEX('Final Card Catalog'!$S$4:$S$503,MATCH($C330,'Final Card Catalog'!$A$4:$A$503,0)),"Missing ID")="Locked - complete","Locked - complete",IF(COUNTIF('Final Card Catalog'!$A$4:$A$503,C330)&lt;&gt;1,"ID mismatch",IF(COUNT(H330:K330)&lt;COUNT($B$4:$B$7),"Needs scoring",IF(M330=R330,"Aligned","Approved tier / legacy differs"))))</x:f>
        <x:v>Aligned</x:v>
      </x:c>
    </x:row>
    <x:row r="331" s="202" customFormat="1" ht="25.5" customHeight="1">
      <x:c r="A331" s="261" t="n">
        <x:f>IF(L331="","",COUNTIF($L$14:$L$513,"&gt;"&amp;L331)+COUNTIF($L$14:L331,L331))</x:f>
        <x:v>322</x:v>
      </x:c>
      <x:c r="B331" s="231" t="str">
        <x:f>IFERROR(LEFT(IFERROR(INDEX('Final Card Catalog'!$D$4:$D$503,MATCH($C331,'Final Card Catalog'!$A$4:$A$503,0)),"Missing ID"),FIND(" — ",IFERROR(INDEX('Final Card Catalog'!$D$4:$D$503,MATCH($C331,'Final Card Catalog'!$A$4:$A$503,0)),"Missing ID"))-1),"Missing set")</x:f>
        <x:v>Theologians</x:v>
      </x:c>
      <x:c r="C331" s="231" t="inlineStr">
        <x:is>
          <x:t xml:space="preserve">TH-009</x:t>
        </x:is>
      </x:c>
      <x:c r="D331" s="231" t="str">
        <x:f>IFERROR(INDEX('Final Card Catalog'!$B$4:$B$503,MATCH($C331,'Final Card Catalog'!$A$4:$A$503,0)),"Missing ID")</x:f>
        <x:v>Cyril of Alexandria</x:v>
      </x:c>
      <x:c r="E331" s="231" t="str">
        <x:f>IFERROR(INDEX('Final Card Catalog'!$E$4:$E$503,MATCH($C331,'Final Card Catalog'!$A$4:$A$503,0)),"Missing ID")</x:f>
        <x:v>Church Father / Theologian</x:v>
      </x:c>
      <x:c r="F331" s="261" t="n">
        <x:f>IFERROR(INDEX('Final Card Catalog'!$G$4:$G$503,MATCH($C331,'Final Card Catalog'!$A$4:$A$503,0)),"Missing ID")</x:f>
        <x:v>4</x:v>
      </x:c>
      <x:c r="G331" s="231" t="inlineStr">
        <x:is>
          <x:t xml:space="preserve">Rare</x:t>
        </x:is>
      </x:c>
      <x:c r="H331" s="260" t="n">
        <x:v>6.9</x:v>
      </x:c>
      <x:c r="I331" s="260" t="n">
        <x:v>8.1</x:v>
      </x:c>
      <x:c r="J331" s="260" t="n">
        <x:v>4.8</x:v>
      </x:c>
      <x:c r="K331" s="260" t="n">
        <x:v>5.1</x:v>
      </x:c>
      <x:c r="L331" s="239" t="n">
        <x:f>IF(COUNT(H331:K331)&lt;COUNT($B$4:$B$7),"",ROUND(($B$11/$B$9)*(H331*$B$4+I331*$B$5+J331*$B$6+K331*$B$7),1))</x:f>
        <x:v>66.6</x:v>
      </x:c>
      <x:c r="M331" s="231" t="str">
        <x:f>IF(L331="","",IF(L331&gt;=$E$4,$D$4,IF(L331&gt;=$E$5,$D$5,IF(L331&gt;=$E$6,$D$6,IF(L331&gt;=$E$7,$D$7,$D$8)))))</x:f>
        <x:v>Common</x:v>
      </x:c>
      <x:c r="N331" s="231" t="str">
        <x:f>IF(M331="","Pending scoring",G331&amp;" → "&amp;M331)</x:f>
        <x:v>Rare → Common</x:v>
      </x:c>
      <x:c r="O331" s="231" t="inlineStr">
        <x:is>
          <x:t xml:space="preserve">Medium</x:t>
        </x:is>
      </x:c>
      <x:c r="P331" s="231" t="inlineStr">
        <x:is>
          <x:t xml:space="preserve">Theologian portrait / group</x:t>
        </x:is>
      </x:c>
      <x:c r="Q331" s="231" t="inlineStr">
        <x:is>
          <x:t xml:space="preserve">Supporting collectible: useful content, but lower global pull impact than the broader catalog. Scores: significance 6.9, artwork 8.1, narrative 4.8, uniqueness 5.1; weighted impact 66.6 → Common.</x:t>
        </x:is>
      </x:c>
      <x:c r="R331" s="214" t="str">
        <x:f>IFERROR(INDEX('Final Card Catalog'!$J$4:$J$503,MATCH($C331,'Final Card Catalog'!$A$4:$A$503,0)),"Missing ID")</x:f>
        <x:v>Common</x:v>
      </x:c>
      <x:c r="S331" s="214" t="str">
        <x:f>IF(IFERROR(INDEX('Final Card Catalog'!$S$4:$S$503,MATCH($C331,'Final Card Catalog'!$A$4:$A$503,0)),"Missing ID")="Locked - complete","Locked - complete",IF(COUNTIF('Final Card Catalog'!$A$4:$A$503,C331)&lt;&gt;1,"ID mismatch",IF(COUNT(H331:K331)&lt;COUNT($B$4:$B$7),"Needs scoring",IF(M331=R331,"Aligned","Approved tier / legacy differs"))))</x:f>
        <x:v>Aligned</x:v>
      </x:c>
    </x:row>
    <x:row r="332" s="202" customFormat="1" ht="25.5" customHeight="1">
      <x:c r="A332" s="261" t="n">
        <x:f>IF(L332="","",COUNTIF($L$14:$L$513,"&gt;"&amp;L332)+COUNTIF($L$14:L332,L332))</x:f>
        <x:v>323</x:v>
      </x:c>
      <x:c r="B332" s="231" t="str">
        <x:f>IFERROR(LEFT(IFERROR(INDEX('Final Card Catalog'!$D$4:$D$503,MATCH($C332,'Final Card Catalog'!$A$4:$A$503,0)),"Missing ID"),FIND(" — ",IFERROR(INDEX('Final Card Catalog'!$D$4:$D$503,MATCH($C332,'Final Card Catalog'!$A$4:$A$503,0)),"Missing ID"))-1),"Missing set")</x:f>
        <x:v>Theologians</x:v>
      </x:c>
      <x:c r="C332" s="231" t="inlineStr">
        <x:is>
          <x:t xml:space="preserve">TH-011</x:t>
        </x:is>
      </x:c>
      <x:c r="D332" s="231" t="str">
        <x:f>IFERROR(INDEX('Final Card Catalog'!$B$4:$B$503,MATCH($C332,'Final Card Catalog'!$A$4:$A$503,0)),"Missing ID")</x:f>
        <x:v>John of Damascus</x:v>
      </x:c>
      <x:c r="E332" s="231" t="str">
        <x:f>IFERROR(INDEX('Final Card Catalog'!$E$4:$E$503,MATCH($C332,'Final Card Catalog'!$A$4:$A$503,0)),"Missing ID")</x:f>
        <x:v>Systematic Theologian / Hymnographer</x:v>
      </x:c>
      <x:c r="F332" s="261" t="n">
        <x:f>IFERROR(INDEX('Final Card Catalog'!$G$4:$G$503,MATCH($C332,'Final Card Catalog'!$A$4:$A$503,0)),"Missing ID")</x:f>
        <x:v>4</x:v>
      </x:c>
      <x:c r="G332" s="231" t="inlineStr">
        <x:is>
          <x:t xml:space="preserve">Extraordinary</x:t>
        </x:is>
      </x:c>
      <x:c r="H332" s="260" t="n">
        <x:v>6.9</x:v>
      </x:c>
      <x:c r="I332" s="260" t="n">
        <x:v>8.1</x:v>
      </x:c>
      <x:c r="J332" s="260" t="n">
        <x:v>4.8</x:v>
      </x:c>
      <x:c r="K332" s="260" t="n">
        <x:v>5.1</x:v>
      </x:c>
      <x:c r="L332" s="239" t="n">
        <x:f>IF(COUNT(H332:K332)&lt;COUNT($B$4:$B$7),"",ROUND(($B$11/$B$9)*(H332*$B$4+I332*$B$5+J332*$B$6+K332*$B$7),1))</x:f>
        <x:v>66.6</x:v>
      </x:c>
      <x:c r="M332" s="231" t="str">
        <x:f>IF(L332="","",IF(L332&gt;=$E$4,$D$4,IF(L332&gt;=$E$5,$D$5,IF(L332&gt;=$E$6,$D$6,IF(L332&gt;=$E$7,$D$7,$D$8)))))</x:f>
        <x:v>Common</x:v>
      </x:c>
      <x:c r="N332" s="231" t="str">
        <x:f>IF(M332="","Pending scoring",G332&amp;" → "&amp;M332)</x:f>
        <x:v>Extraordinary → Common</x:v>
      </x:c>
      <x:c r="O332" s="231" t="inlineStr">
        <x:is>
          <x:t xml:space="preserve">Medium</x:t>
        </x:is>
      </x:c>
      <x:c r="P332" s="231" t="inlineStr">
        <x:is>
          <x:t xml:space="preserve">Theologian portrait / group</x:t>
        </x:is>
      </x:c>
      <x:c r="Q332" s="231" t="inlineStr">
        <x:is>
          <x:t xml:space="preserve">Supporting collectible: useful content, but lower global pull impact than the broader catalog. Scores: significance 6.9, artwork 8.1, narrative 4.8, uniqueness 5.1; weighted impact 66.6 → Common.</x:t>
        </x:is>
      </x:c>
      <x:c r="R332" s="214" t="str">
        <x:f>IFERROR(INDEX('Final Card Catalog'!$J$4:$J$503,MATCH($C332,'Final Card Catalog'!$A$4:$A$503,0)),"Missing ID")</x:f>
        <x:v>Common</x:v>
      </x:c>
      <x:c r="S332" s="214" t="str">
        <x:f>IF(IFERROR(INDEX('Final Card Catalog'!$S$4:$S$503,MATCH($C332,'Final Card Catalog'!$A$4:$A$503,0)),"Missing ID")="Locked - complete","Locked - complete",IF(COUNTIF('Final Card Catalog'!$A$4:$A$503,C332)&lt;&gt;1,"ID mismatch",IF(COUNT(H332:K332)&lt;COUNT($B$4:$B$7),"Needs scoring",IF(M332=R332,"Aligned","Approved tier / legacy differs"))))</x:f>
        <x:v>Aligned</x:v>
      </x:c>
    </x:row>
    <x:row r="333" s="202" customFormat="1" ht="25.5" customHeight="1">
      <x:c r="A333" s="261" t="n">
        <x:f>IF(L333="","",COUNTIF($L$14:$L$513,"&gt;"&amp;L333)+COUNTIF($L$14:L333,L333))</x:f>
        <x:v>324</x:v>
      </x:c>
      <x:c r="B333" s="231" t="str">
        <x:f>IFERROR(LEFT(IFERROR(INDEX('Final Card Catalog'!$D$4:$D$503,MATCH($C333,'Final Card Catalog'!$A$4:$A$503,0)),"Missing ID"),FIND(" — ",IFERROR(INDEX('Final Card Catalog'!$D$4:$D$503,MATCH($C333,'Final Card Catalog'!$A$4:$A$503,0)),"Missing ID"))-1),"Missing set")</x:f>
        <x:v>Theologians</x:v>
      </x:c>
      <x:c r="C333" s="231" t="inlineStr">
        <x:is>
          <x:t xml:space="preserve">TH-010</x:t>
        </x:is>
      </x:c>
      <x:c r="D333" s="231" t="str">
        <x:f>IFERROR(INDEX('Final Card Catalog'!$B$4:$B$503,MATCH($C333,'Final Card Catalog'!$A$4:$A$503,0)),"Missing ID")</x:f>
        <x:v>Maximus the Confessor</x:v>
      </x:c>
      <x:c r="E333" s="231" t="str">
        <x:f>IFERROR(INDEX('Final Card Catalog'!$E$4:$E$503,MATCH($C333,'Final Card Catalog'!$A$4:$A$503,0)),"Missing ID")</x:f>
        <x:v>Monastic Theologian</x:v>
      </x:c>
      <x:c r="F333" s="261" t="n">
        <x:f>IFERROR(INDEX('Final Card Catalog'!$G$4:$G$503,MATCH($C333,'Final Card Catalog'!$A$4:$A$503,0)),"Missing ID")</x:f>
        <x:v>4</x:v>
      </x:c>
      <x:c r="G333" s="231" t="inlineStr">
        <x:is>
          <x:t xml:space="preserve">Rare</x:t>
        </x:is>
      </x:c>
      <x:c r="H333" s="260" t="n">
        <x:v>6.9</x:v>
      </x:c>
      <x:c r="I333" s="260" t="n">
        <x:v>8.1</x:v>
      </x:c>
      <x:c r="J333" s="260" t="n">
        <x:v>4.8</x:v>
      </x:c>
      <x:c r="K333" s="260" t="n">
        <x:v>5.1</x:v>
      </x:c>
      <x:c r="L333" s="239" t="n">
        <x:f>IF(COUNT(H333:K333)&lt;COUNT($B$4:$B$7),"",ROUND(($B$11/$B$9)*(H333*$B$4+I333*$B$5+J333*$B$6+K333*$B$7),1))</x:f>
        <x:v>66.6</x:v>
      </x:c>
      <x:c r="M333" s="231" t="str">
        <x:f>IF(L333="","",IF(L333&gt;=$E$4,$D$4,IF(L333&gt;=$E$5,$D$5,IF(L333&gt;=$E$6,$D$6,IF(L333&gt;=$E$7,$D$7,$D$8)))))</x:f>
        <x:v>Common</x:v>
      </x:c>
      <x:c r="N333" s="231" t="str">
        <x:f>IF(M333="","Pending scoring",G333&amp;" → "&amp;M333)</x:f>
        <x:v>Rare → Common</x:v>
      </x:c>
      <x:c r="O333" s="231" t="inlineStr">
        <x:is>
          <x:t xml:space="preserve">Medium</x:t>
        </x:is>
      </x:c>
      <x:c r="P333" s="231" t="inlineStr">
        <x:is>
          <x:t xml:space="preserve">Theologian portrait / group</x:t>
        </x:is>
      </x:c>
      <x:c r="Q333" s="231" t="inlineStr">
        <x:is>
          <x:t xml:space="preserve">Supporting collectible: useful content, but lower global pull impact than the broader catalog. Scores: significance 6.9, artwork 8.1, narrative 4.8, uniqueness 5.1; weighted impact 66.6 → Common.</x:t>
        </x:is>
      </x:c>
      <x:c r="R333" s="214" t="str">
        <x:f>IFERROR(INDEX('Final Card Catalog'!$J$4:$J$503,MATCH($C333,'Final Card Catalog'!$A$4:$A$503,0)),"Missing ID")</x:f>
        <x:v>Common</x:v>
      </x:c>
      <x:c r="S333" s="214" t="str">
        <x:f>IF(IFERROR(INDEX('Final Card Catalog'!$S$4:$S$503,MATCH($C333,'Final Card Catalog'!$A$4:$A$503,0)),"Missing ID")="Locked - complete","Locked - complete",IF(COUNTIF('Final Card Catalog'!$A$4:$A$503,C333)&lt;&gt;1,"ID mismatch",IF(COUNT(H333:K333)&lt;COUNT($B$4:$B$7),"Needs scoring",IF(M333=R333,"Aligned","Approved tier / legacy differs"))))</x:f>
        <x:v>Aligned</x:v>
      </x:c>
    </x:row>
    <x:row r="334" s="202" customFormat="1" ht="25.5" customHeight="1">
      <x:c r="A334" s="261" t="n">
        <x:f>IF(L334="","",COUNTIF($L$14:$L$513,"&gt;"&amp;L334)+COUNTIF($L$14:L334,L334))</x:f>
        <x:v>325</x:v>
      </x:c>
      <x:c r="B334" s="231" t="str">
        <x:f>IFERROR(LEFT(IFERROR(INDEX('Final Card Catalog'!$D$4:$D$503,MATCH($C334,'Final Card Catalog'!$A$4:$A$503,0)),"Missing ID"),FIND(" — ",IFERROR(INDEX('Final Card Catalog'!$D$4:$D$503,MATCH($C334,'Final Card Catalog'!$A$4:$A$503,0)),"Missing ID"))-1),"Missing set")</x:f>
        <x:v>Theologians</x:v>
      </x:c>
      <x:c r="C334" s="231" t="inlineStr">
        <x:is>
          <x:t xml:space="preserve">TH-003</x:t>
        </x:is>
      </x:c>
      <x:c r="D334" s="231" t="str">
        <x:f>IFERROR(INDEX('Final Card Catalog'!$B$4:$B$503,MATCH($C334,'Final Card Catalog'!$A$4:$A$503,0)),"Missing ID")</x:f>
        <x:v>Origen of Alexandria</x:v>
      </x:c>
      <x:c r="E334" s="231" t="str">
        <x:f>IFERROR(INDEX('Final Card Catalog'!$E$4:$E$503,MATCH($C334,'Final Card Catalog'!$A$4:$A$503,0)),"Missing ID")</x:f>
        <x:v>Biblical Scholar / Theologian</x:v>
      </x:c>
      <x:c r="F334" s="261" t="n">
        <x:f>IFERROR(INDEX('Final Card Catalog'!$G$4:$G$503,MATCH($C334,'Final Card Catalog'!$A$4:$A$503,0)),"Missing ID")</x:f>
        <x:v>4</x:v>
      </x:c>
      <x:c r="G334" s="231" t="inlineStr">
        <x:is>
          <x:t xml:space="preserve">Extraordinary</x:t>
        </x:is>
      </x:c>
      <x:c r="H334" s="260" t="n">
        <x:v>6.9</x:v>
      </x:c>
      <x:c r="I334" s="260" t="n">
        <x:v>8.1</x:v>
      </x:c>
      <x:c r="J334" s="260" t="n">
        <x:v>4.8</x:v>
      </x:c>
      <x:c r="K334" s="260" t="n">
        <x:v>5.1</x:v>
      </x:c>
      <x:c r="L334" s="239" t="n">
        <x:f>IF(COUNT(H334:K334)&lt;COUNT($B$4:$B$7),"",ROUND(($B$11/$B$9)*(H334*$B$4+I334*$B$5+J334*$B$6+K334*$B$7),1))</x:f>
        <x:v>66.6</x:v>
      </x:c>
      <x:c r="M334" s="231" t="str">
        <x:f>IF(L334="","",IF(L334&gt;=$E$4,$D$4,IF(L334&gt;=$E$5,$D$5,IF(L334&gt;=$E$6,$D$6,IF(L334&gt;=$E$7,$D$7,$D$8)))))</x:f>
        <x:v>Common</x:v>
      </x:c>
      <x:c r="N334" s="231" t="str">
        <x:f>IF(M334="","Pending scoring",G334&amp;" → "&amp;M334)</x:f>
        <x:v>Extraordinary → Common</x:v>
      </x:c>
      <x:c r="O334" s="231" t="inlineStr">
        <x:is>
          <x:t xml:space="preserve">Medium</x:t>
        </x:is>
      </x:c>
      <x:c r="P334" s="231" t="inlineStr">
        <x:is>
          <x:t xml:space="preserve">Theologian portrait / group</x:t>
        </x:is>
      </x:c>
      <x:c r="Q334" s="231" t="inlineStr">
        <x:is>
          <x:t xml:space="preserve">Supporting collectible: useful content, but lower global pull impact than the broader catalog. Scores: significance 6.9, artwork 8.1, narrative 4.8, uniqueness 5.1; weighted impact 66.6 → Common.</x:t>
        </x:is>
      </x:c>
      <x:c r="R334" s="214" t="str">
        <x:f>IFERROR(INDEX('Final Card Catalog'!$J$4:$J$503,MATCH($C334,'Final Card Catalog'!$A$4:$A$503,0)),"Missing ID")</x:f>
        <x:v>Common</x:v>
      </x:c>
      <x:c r="S334" s="214" t="str">
        <x:f>IF(IFERROR(INDEX('Final Card Catalog'!$S$4:$S$503,MATCH($C334,'Final Card Catalog'!$A$4:$A$503,0)),"Missing ID")="Locked - complete","Locked - complete",IF(COUNTIF('Final Card Catalog'!$A$4:$A$503,C334)&lt;&gt;1,"ID mismatch",IF(COUNT(H334:K334)&lt;COUNT($B$4:$B$7),"Needs scoring",IF(M334=R334,"Aligned","Approved tier / legacy differs"))))</x:f>
        <x:v>Aligned</x:v>
      </x:c>
    </x:row>
    <x:row r="335" s="202" customFormat="1" ht="25.5" customHeight="1">
      <x:c r="A335" s="261" t="n">
        <x:f>IF(L335="","",COUNTIF($L$14:$L$513,"&gt;"&amp;L335)+COUNTIF($L$14:L335,L335))</x:f>
        <x:v>326</x:v>
      </x:c>
      <x:c r="B335" s="231" t="str">
        <x:f>IFERROR(LEFT(IFERROR(INDEX('Final Card Catalog'!$D$4:$D$503,MATCH($C335,'Final Card Catalog'!$A$4:$A$503,0)),"Missing ID"),FIND(" — ",IFERROR(INDEX('Final Card Catalog'!$D$4:$D$503,MATCH($C335,'Final Card Catalog'!$A$4:$A$503,0)),"Missing ID"))-1),"Missing set")</x:f>
        <x:v>Biblical Places</x:v>
      </x:c>
      <x:c r="C335" s="231" t="inlineStr">
        <x:is>
          <x:t xml:space="preserve">BPL-022</x:t>
        </x:is>
      </x:c>
      <x:c r="D335" s="231" t="str">
        <x:f>IFERROR(INDEX('Final Card Catalog'!$B$4:$B$503,MATCH($C335,'Final Card Catalog'!$A$4:$A$503,0)),"Missing ID")</x:f>
        <x:v>Mount Nebo / Pisgah</x:v>
      </x:c>
      <x:c r="E335" s="231" t="str">
        <x:f>IFERROR(INDEX('Final Card Catalog'!$E$4:$E$503,MATCH($C335,'Final Card Catalog'!$A$4:$A$503,0)),"Missing ID")</x:f>
        <x:v>Place</x:v>
      </x:c>
      <x:c r="F335" s="261" t="n">
        <x:f>IFERROR(INDEX('Final Card Catalog'!$G$4:$G$503,MATCH($C335,'Final Card Catalog'!$A$4:$A$503,0)),"Missing ID")</x:f>
        <x:v>5</x:v>
      </x:c>
      <x:c r="G335" s="231" t="inlineStr">
        <x:is>
          <x:t xml:space="preserve">Extraordinary</x:t>
        </x:is>
      </x:c>
      <x:c r="H335" s="260" t="n">
        <x:v>6.8</x:v>
      </x:c>
      <x:c r="I335" s="260" t="n">
        <x:v>8.5</x:v>
      </x:c>
      <x:c r="J335" s="260" t="n">
        <x:v>4.4</x:v>
      </x:c>
      <x:c r="K335" s="260" t="n">
        <x:v>5</x:v>
      </x:c>
      <x:c r="L335" s="239" t="n">
        <x:f>IF(COUNT(H335:K335)&lt;COUNT($B$4:$B$7),"",ROUND(($B$11/$B$9)*(H335*$B$4+I335*$B$5+J335*$B$6+K335*$B$7),1))</x:f>
        <x:v>66.5</x:v>
      </x:c>
      <x:c r="M335" s="231" t="str">
        <x:f>IF(L335="","",IF(L335&gt;=$E$4,$D$4,IF(L335&gt;=$E$5,$D$5,IF(L335&gt;=$E$6,$D$6,IF(L335&gt;=$E$7,$D$7,$D$8)))))</x:f>
        <x:v>Common</x:v>
      </x:c>
      <x:c r="N335" s="231" t="str">
        <x:f>IF(M335="","Pending scoring",G335&amp;" → "&amp;M335)</x:f>
        <x:v>Extraordinary → Common</x:v>
      </x:c>
      <x:c r="O335" s="231" t="inlineStr">
        <x:is>
          <x:t xml:space="preserve">Medium</x:t>
        </x:is>
      </x:c>
      <x:c r="P335" s="231" t="inlineStr">
        <x:is>
          <x:t xml:space="preserve">Biblical landscape / architecture</x:t>
        </x:is>
      </x:c>
      <x:c r="Q335" s="231" t="inlineStr">
        <x:is>
          <x:t xml:space="preserve">Artwork-led: the visual concept is substantially stronger than the subject's global recognition. Scores: significance 6.8, artwork 8.5, narrative 4.4, uniqueness 5.0; weighted impact 66.5 → Common.</x:t>
        </x:is>
      </x:c>
      <x:c r="R335" s="214" t="str">
        <x:f>IFERROR(INDEX('Final Card Catalog'!$J$4:$J$503,MATCH($C335,'Final Card Catalog'!$A$4:$A$503,0)),"Missing ID")</x:f>
        <x:v>Common</x:v>
      </x:c>
      <x:c r="S335" s="214" t="str">
        <x:f>IF(IFERROR(INDEX('Final Card Catalog'!$S$4:$S$503,MATCH($C335,'Final Card Catalog'!$A$4:$A$503,0)),"Missing ID")="Locked - complete","Locked - complete",IF(COUNTIF('Final Card Catalog'!$A$4:$A$503,C335)&lt;&gt;1,"ID mismatch",IF(COUNT(H335:K335)&lt;COUNT($B$4:$B$7),"Needs scoring",IF(M335=R335,"Aligned","Approved tier / legacy differs"))))</x:f>
        <x:v>Aligned</x:v>
      </x:c>
    </x:row>
    <x:row r="336" s="202" customFormat="1" ht="25.5" customHeight="1">
      <x:c r="A336" s="261" t="n">
        <x:f>IF(L336="","",COUNTIF($L$14:$L$513,"&gt;"&amp;L336)+COUNTIF($L$14:L336,L336))</x:f>
        <x:v>327</x:v>
      </x:c>
      <x:c r="B336" s="231" t="str">
        <x:f>IFERROR(LEFT(IFERROR(INDEX('Final Card Catalog'!$D$4:$D$503,MATCH($C336,'Final Card Catalog'!$A$4:$A$503,0)),"Missing ID"),FIND(" — ",IFERROR(INDEX('Final Card Catalog'!$D$4:$D$503,MATCH($C336,'Final Card Catalog'!$A$4:$A$503,0)),"Missing ID"))-1),"Missing set")</x:f>
        <x:v>Traditions &amp; Practices</x:v>
      </x:c>
      <x:c r="C336" s="231" t="inlineStr">
        <x:is>
          <x:t xml:space="preserve">TP-026</x:t>
        </x:is>
      </x:c>
      <x:c r="D336" s="231" t="str">
        <x:f>IFERROR(INDEX('Final Card Catalog'!$B$4:$B$503,MATCH($C336,'Final Card Catalog'!$A$4:$A$503,0)),"Missing ID")</x:f>
        <x:v>Forgiveness Vespers</x:v>
      </x:c>
      <x:c r="E336" s="231" t="str">
        <x:f>IFERROR(INDEX('Final Card Catalog'!$E$4:$E$503,MATCH($C336,'Final Card Catalog'!$A$4:$A$503,0)),"Missing ID")</x:f>
        <x:v>Lenten Rite</x:v>
      </x:c>
      <x:c r="F336" s="261" t="n">
        <x:f>IFERROR(INDEX('Final Card Catalog'!$G$4:$G$503,MATCH($C336,'Final Card Catalog'!$A$4:$A$503,0)),"Missing ID")</x:f>
        <x:v>4</x:v>
      </x:c>
      <x:c r="G336" s="231" t="inlineStr">
        <x:is>
          <x:t xml:space="preserve">Rare</x:t>
        </x:is>
      </x:c>
      <x:c r="H336" s="260" t="n">
        <x:v>6.6</x:v>
      </x:c>
      <x:c r="I336" s="260" t="n">
        <x:v>7.8</x:v>
      </x:c>
      <x:c r="J336" s="260" t="n">
        <x:v>5.4</x:v>
      </x:c>
      <x:c r="K336" s="260" t="n">
        <x:v>5.8</x:v>
      </x:c>
      <x:c r="L336" s="239" t="n">
        <x:f>IF(COUNT(H336:K336)&lt;COUNT($B$4:$B$7),"",ROUND(($B$11/$B$9)*(H336*$B$4+I336*$B$5+J336*$B$6+K336*$B$7),1))</x:f>
        <x:v>66.4</x:v>
      </x:c>
      <x:c r="M336" s="231" t="str">
        <x:f>IF(L336="","",IF(L336&gt;=$E$4,$D$4,IF(L336&gt;=$E$5,$D$5,IF(L336&gt;=$E$6,$D$6,IF(L336&gt;=$E$7,$D$7,$D$8)))))</x:f>
        <x:v>Common</x:v>
      </x:c>
      <x:c r="N336" s="231" t="str">
        <x:f>IF(M336="","Pending scoring",G336&amp;" → "&amp;M336)</x:f>
        <x:v>Rare → Common</x:v>
      </x:c>
      <x:c r="O336" s="231" t="inlineStr">
        <x:is>
          <x:t xml:space="preserve">High</x:t>
        </x:is>
      </x:c>
      <x:c r="P336" s="231" t="inlineStr">
        <x:is>
          <x:t xml:space="preserve">Prayer / office</x:t>
        </x:is>
      </x:c>
      <x:c r="Q336" s="231" t="inlineStr">
        <x:is>
          <x:t xml:space="preserve">Supporting collectible: useful content, but lower global pull impact than the broader catalog. Scores: significance 6.6, artwork 7.8, narrative 5.4, uniqueness 5.8; weighted impact 66.4 → Common.</x:t>
        </x:is>
      </x:c>
      <x:c r="R336" s="214" t="str">
        <x:f>IFERROR(INDEX('Final Card Catalog'!$J$4:$J$503,MATCH($C336,'Final Card Catalog'!$A$4:$A$503,0)),"Missing ID")</x:f>
        <x:v>Uncommon</x:v>
      </x:c>
      <x:c r="S336" s="214" t="str">
        <x:f>IF(IFERROR(INDEX('Final Card Catalog'!$S$4:$S$503,MATCH($C336,'Final Card Catalog'!$A$4:$A$503,0)),"Missing ID")="Locked - complete","Locked - complete",IF(COUNTIF('Final Card Catalog'!$A$4:$A$503,C336)&lt;&gt;1,"ID mismatch",IF(COUNT(H336:K336)&lt;COUNT($B$4:$B$7),"Needs scoring",IF(M336=R336,"Aligned","Approved tier / legacy differs"))))</x:f>
        <x:v>Approved tier / legacy differs</x:v>
      </x:c>
    </x:row>
    <x:row r="337" s="202" customFormat="1" ht="25.5" customHeight="1">
      <x:c r="A337" s="261" t="n">
        <x:f>IF(L337="","",COUNTIF($L$14:$L$513,"&gt;"&amp;L337)+COUNTIF($L$14:L337,L337))</x:f>
        <x:v>328</x:v>
      </x:c>
      <x:c r="B337" s="231" t="str">
        <x:f>IFERROR(LEFT(IFERROR(INDEX('Final Card Catalog'!$D$4:$D$503,MATCH($C337,'Final Card Catalog'!$A$4:$A$503,0)),"Missing ID"),FIND(" — ",IFERROR(INDEX('Final Card Catalog'!$D$4:$D$503,MATCH($C337,'Final Card Catalog'!$A$4:$A$503,0)),"Missing ID"))-1),"Missing set")</x:f>
        <x:v>Early Church History</x:v>
      </x:c>
      <x:c r="C337" s="231" t="inlineStr">
        <x:is>
          <x:t xml:space="preserve">ECH-019</x:t>
        </x:is>
      </x:c>
      <x:c r="D337" s="231" t="str">
        <x:f>IFERROR(INDEX('Final Card Catalog'!$B$4:$B$503,MATCH($C337,'Final Card Catalog'!$A$4:$A$503,0)),"Missing ID")</x:f>
        <x:v>Christian Care During the Plague of Cyprian</x:v>
      </x:c>
      <x:c r="E337" s="231" t="str">
        <x:f>IFERROR(INDEX('Final Card Catalog'!$E$4:$E$503,MATCH($C337,'Final Card Catalog'!$A$4:$A$503,0)),"Missing ID")</x:f>
        <x:v>Church Life / Event</x:v>
      </x:c>
      <x:c r="F337" s="261" t="n">
        <x:f>IFERROR(INDEX('Final Card Catalog'!$G$4:$G$503,MATCH($C337,'Final Card Catalog'!$A$4:$A$503,0)),"Missing ID")</x:f>
        <x:v>4</x:v>
      </x:c>
      <x:c r="G337" s="231" t="inlineStr">
        <x:is>
          <x:t xml:space="preserve">Rare</x:t>
        </x:is>
      </x:c>
      <x:c r="H337" s="260" t="n">
        <x:v>6.1</x:v>
      </x:c>
      <x:c r="I337" s="260" t="n">
        <x:v>8.300000000000001</x:v>
      </x:c>
      <x:c r="J337" s="260" t="n">
        <x:v>5.4</x:v>
      </x:c>
      <x:c r="K337" s="260" t="n">
        <x:v>6.1</x:v>
      </x:c>
      <x:c r="L337" s="239" t="n">
        <x:f>IF(COUNT(H337:K337)&lt;COUNT($B$4:$B$7),"",ROUND(($B$11/$B$9)*(H337*$B$4+I337*$B$5+J337*$B$6+K337*$B$7),1))</x:f>
        <x:v>66.2</x:v>
      </x:c>
      <x:c r="M337" s="231" t="str">
        <x:f>IF(L337="","",IF(L337&gt;=$E$4,$D$4,IF(L337&gt;=$E$5,$D$5,IF(L337&gt;=$E$6,$D$6,IF(L337&gt;=$E$7,$D$7,$D$8)))))</x:f>
        <x:v>Common</x:v>
      </x:c>
      <x:c r="N337" s="231" t="str">
        <x:f>IF(M337="","Pending scoring",G337&amp;" → "&amp;M337)</x:f>
        <x:v>Rare → Common</x:v>
      </x:c>
      <x:c r="O337" s="231" t="inlineStr">
        <x:is>
          <x:t xml:space="preserve">Medium</x:t>
        </x:is>
      </x:c>
      <x:c r="P337" s="231" t="inlineStr">
        <x:is>
          <x:t xml:space="preserve">Historical development</x:t>
        </x:is>
      </x:c>
      <x:c r="Q337" s="231" t="inlineStr">
        <x:is>
          <x:t xml:space="preserve">Artwork-led: the visual concept is substantially stronger than the subject's global recognition. Scores: significance 6.1, artwork 8.3, narrative 5.4, uniqueness 6.1; weighted impact 66.2 → Common.</x:t>
        </x:is>
      </x:c>
      <x:c r="R337" s="214" t="str">
        <x:f>IFERROR(INDEX('Final Card Catalog'!$J$4:$J$503,MATCH($C337,'Final Card Catalog'!$A$4:$A$503,0)),"Missing ID")</x:f>
        <x:v>Uncommon</x:v>
      </x:c>
      <x:c r="S337" s="214" t="str">
        <x:f>IF(IFERROR(INDEX('Final Card Catalog'!$S$4:$S$503,MATCH($C337,'Final Card Catalog'!$A$4:$A$503,0)),"Missing ID")="Locked - complete","Locked - complete",IF(COUNTIF('Final Card Catalog'!$A$4:$A$503,C337)&lt;&gt;1,"ID mismatch",IF(COUNT(H337:K337)&lt;COUNT($B$4:$B$7),"Needs scoring",IF(M337=R337,"Aligned","Approved tier / legacy differs"))))</x:f>
        <x:v>Approved tier / legacy differs</x:v>
      </x:c>
    </x:row>
    <x:row r="338" s="202" customFormat="1" ht="25.5" customHeight="1">
      <x:c r="A338" s="261" t="n">
        <x:f>IF(L338="","",COUNTIF($L$14:$L$513,"&gt;"&amp;L338)+COUNTIF($L$14:L338,L338))</x:f>
        <x:v>329</x:v>
      </x:c>
      <x:c r="B338" s="231" t="str">
        <x:f>IFERROR(LEFT(IFERROR(INDEX('Final Card Catalog'!$D$4:$D$503,MATCH($C338,'Final Card Catalog'!$A$4:$A$503,0)),"Missing ID"),FIND(" — ",IFERROR(INDEX('Final Card Catalog'!$D$4:$D$503,MATCH($C338,'Final Card Catalog'!$A$4:$A$503,0)),"Missing ID"))-1),"Missing set")</x:f>
        <x:v>Early Church History</x:v>
      </x:c>
      <x:c r="C338" s="231" t="inlineStr">
        <x:is>
          <x:t xml:space="preserve">ECH-036</x:t>
        </x:is>
      </x:c>
      <x:c r="D338" s="231" t="str">
        <x:f>IFERROR(INDEX('Final Card Catalog'!$B$4:$B$503,MATCH($C338,'Final Card Catalog'!$A$4:$A$503,0)),"Missing ID")</x:f>
        <x:v>Christian Kingdom of Aksum</x:v>
      </x:c>
      <x:c r="E338" s="231" t="str">
        <x:f>IFERROR(INDEX('Final Card Catalog'!$E$4:$E$503,MATCH($C338,'Final Card Catalog'!$A$4:$A$503,0)),"Missing ID")</x:f>
        <x:v>Development</x:v>
      </x:c>
      <x:c r="F338" s="261" t="n">
        <x:f>IFERROR(INDEX('Final Card Catalog'!$G$4:$G$503,MATCH($C338,'Final Card Catalog'!$A$4:$A$503,0)),"Missing ID")</x:f>
        <x:v>4</x:v>
      </x:c>
      <x:c r="G338" s="231" t="inlineStr">
        <x:is>
          <x:t xml:space="preserve">Rare</x:t>
        </x:is>
      </x:c>
      <x:c r="H338" s="260" t="n">
        <x:v>6.1</x:v>
      </x:c>
      <x:c r="I338" s="260" t="n">
        <x:v>8.300000000000001</x:v>
      </x:c>
      <x:c r="J338" s="260" t="n">
        <x:v>5.4</x:v>
      </x:c>
      <x:c r="K338" s="260" t="n">
        <x:v>6.1</x:v>
      </x:c>
      <x:c r="L338" s="239" t="n">
        <x:f>IF(COUNT(H338:K338)&lt;COUNT($B$4:$B$7),"",ROUND(($B$11/$B$9)*(H338*$B$4+I338*$B$5+J338*$B$6+K338*$B$7),1))</x:f>
        <x:v>66.2</x:v>
      </x:c>
      <x:c r="M338" s="231" t="str">
        <x:f>IF(L338="","",IF(L338&gt;=$E$4,$D$4,IF(L338&gt;=$E$5,$D$5,IF(L338&gt;=$E$6,$D$6,IF(L338&gt;=$E$7,$D$7,$D$8)))))</x:f>
        <x:v>Common</x:v>
      </x:c>
      <x:c r="N338" s="231" t="str">
        <x:f>IF(M338="","Pending scoring",G338&amp;" → "&amp;M338)</x:f>
        <x:v>Rare → Common</x:v>
      </x:c>
      <x:c r="O338" s="231" t="inlineStr">
        <x:is>
          <x:t xml:space="preserve">Medium</x:t>
        </x:is>
      </x:c>
      <x:c r="P338" s="231" t="inlineStr">
        <x:is>
          <x:t xml:space="preserve">Historical development</x:t>
        </x:is>
      </x:c>
      <x:c r="Q338" s="231" t="inlineStr">
        <x:is>
          <x:t xml:space="preserve">Artwork-led: the visual concept is substantially stronger than the subject's global recognition. Scores: significance 6.1, artwork 8.3, narrative 5.4, uniqueness 6.1; weighted impact 66.2 → Common.</x:t>
        </x:is>
      </x:c>
      <x:c r="R338" s="214" t="str">
        <x:f>IFERROR(INDEX('Final Card Catalog'!$J$4:$J$503,MATCH($C338,'Final Card Catalog'!$A$4:$A$503,0)),"Missing ID")</x:f>
        <x:v>Uncommon</x:v>
      </x:c>
      <x:c r="S338" s="214" t="str">
        <x:f>IF(IFERROR(INDEX('Final Card Catalog'!$S$4:$S$503,MATCH($C338,'Final Card Catalog'!$A$4:$A$503,0)),"Missing ID")="Locked - complete","Locked - complete",IF(COUNTIF('Final Card Catalog'!$A$4:$A$503,C338)&lt;&gt;1,"ID mismatch",IF(COUNT(H338:K338)&lt;COUNT($B$4:$B$7),"Needs scoring",IF(M338=R338,"Aligned","Approved tier / legacy differs"))))</x:f>
        <x:v>Approved tier / legacy differs</x:v>
      </x:c>
    </x:row>
    <x:row r="339" s="202" customFormat="1" ht="25.5" customHeight="1">
      <x:c r="A339" s="261" t="n">
        <x:f>IF(L339="","",COUNTIF($L$14:$L$513,"&gt;"&amp;L339)+COUNTIF($L$14:L339,L339))</x:f>
        <x:v>330</x:v>
      </x:c>
      <x:c r="B339" s="231" t="str">
        <x:f>IFERROR(LEFT(IFERROR(INDEX('Final Card Catalog'!$D$4:$D$503,MATCH($C339,'Final Card Catalog'!$A$4:$A$503,0)),"Missing ID"),FIND(" — ",IFERROR(INDEX('Final Card Catalog'!$D$4:$D$503,MATCH($C339,'Final Card Catalog'!$A$4:$A$503,0)),"Missing ID"))-1),"Missing set")</x:f>
        <x:v>Early Church History</x:v>
      </x:c>
      <x:c r="C339" s="231" t="inlineStr">
        <x:is>
          <x:t xml:space="preserve">ECH-033</x:t>
        </x:is>
      </x:c>
      <x:c r="D339" s="231" t="str">
        <x:f>IFERROR(INDEX('Final Card Catalog'!$B$4:$B$503,MATCH($C339,'Final Card Catalog'!$A$4:$A$503,0)),"Missing ID")</x:f>
        <x:v>Pachomian Cenobitic Communities</x:v>
      </x:c>
      <x:c r="E339" s="231" t="str">
        <x:f>IFERROR(INDEX('Final Card Catalog'!$E$4:$E$503,MATCH($C339,'Final Card Catalog'!$A$4:$A$503,0)),"Missing ID")</x:f>
        <x:v>Institution</x:v>
      </x:c>
      <x:c r="F339" s="261" t="n">
        <x:f>IFERROR(INDEX('Final Card Catalog'!$G$4:$G$503,MATCH($C339,'Final Card Catalog'!$A$4:$A$503,0)),"Missing ID")</x:f>
        <x:v>4</x:v>
      </x:c>
      <x:c r="G339" s="231" t="inlineStr">
        <x:is>
          <x:t xml:space="preserve">Rare</x:t>
        </x:is>
      </x:c>
      <x:c r="H339" s="260" t="n">
        <x:v>6.1</x:v>
      </x:c>
      <x:c r="I339" s="260" t="n">
        <x:v>8.300000000000001</x:v>
      </x:c>
      <x:c r="J339" s="260" t="n">
        <x:v>5.4</x:v>
      </x:c>
      <x:c r="K339" s="260" t="n">
        <x:v>6.1</x:v>
      </x:c>
      <x:c r="L339" s="239" t="n">
        <x:f>IF(COUNT(H339:K339)&lt;COUNT($B$4:$B$7),"",ROUND(($B$11/$B$9)*(H339*$B$4+I339*$B$5+J339*$B$6+K339*$B$7),1))</x:f>
        <x:v>66.2</x:v>
      </x:c>
      <x:c r="M339" s="231" t="str">
        <x:f>IF(L339="","",IF(L339&gt;=$E$4,$D$4,IF(L339&gt;=$E$5,$D$5,IF(L339&gt;=$E$6,$D$6,IF(L339&gt;=$E$7,$D$7,$D$8)))))</x:f>
        <x:v>Common</x:v>
      </x:c>
      <x:c r="N339" s="231" t="str">
        <x:f>IF(M339="","Pending scoring",G339&amp;" → "&amp;M339)</x:f>
        <x:v>Rare → Common</x:v>
      </x:c>
      <x:c r="O339" s="231" t="inlineStr">
        <x:is>
          <x:t xml:space="preserve">Medium</x:t>
        </x:is>
      </x:c>
      <x:c r="P339" s="231" t="inlineStr">
        <x:is>
          <x:t xml:space="preserve">Historical development</x:t>
        </x:is>
      </x:c>
      <x:c r="Q339" s="231" t="inlineStr">
        <x:is>
          <x:t xml:space="preserve">Artwork-led: the visual concept is substantially stronger than the subject's global recognition. Scores: significance 6.1, artwork 8.3, narrative 5.4, uniqueness 6.1; weighted impact 66.2 → Common.</x:t>
        </x:is>
      </x:c>
      <x:c r="R339" s="214" t="str">
        <x:f>IFERROR(INDEX('Final Card Catalog'!$J$4:$J$503,MATCH($C339,'Final Card Catalog'!$A$4:$A$503,0)),"Missing ID")</x:f>
        <x:v>Common</x:v>
      </x:c>
      <x:c r="S339" s="214" t="str">
        <x:f>IF(IFERROR(INDEX('Final Card Catalog'!$S$4:$S$503,MATCH($C339,'Final Card Catalog'!$A$4:$A$503,0)),"Missing ID")="Locked - complete","Locked - complete",IF(COUNTIF('Final Card Catalog'!$A$4:$A$503,C339)&lt;&gt;1,"ID mismatch",IF(COUNT(H339:K339)&lt;COUNT($B$4:$B$7),"Needs scoring",IF(M339=R339,"Aligned","Approved tier / legacy differs"))))</x:f>
        <x:v>Aligned</x:v>
      </x:c>
    </x:row>
    <x:row r="340" s="202" customFormat="1" ht="25.5" customHeight="1">
      <x:c r="A340" s="261" t="n">
        <x:f>IF(L340="","",COUNTIF($L$14:$L$513,"&gt;"&amp;L340)+COUNTIF($L$14:L340,L340))</x:f>
        <x:v>331</x:v>
      </x:c>
      <x:c r="B340" s="231" t="str">
        <x:f>IFERROR(LEFT(IFERROR(INDEX('Final Card Catalog'!$D$4:$D$503,MATCH($C340,'Final Card Catalog'!$A$4:$A$503,0)),"Missing ID"),FIND(" — ",IFERROR(INDEX('Final Card Catalog'!$D$4:$D$503,MATCH($C340,'Final Card Catalog'!$A$4:$A$503,0)),"Missing ID"))-1),"Missing set")</x:f>
        <x:v>Councils &amp; Synods</x:v>
      </x:c>
      <x:c r="C340" s="231" t="inlineStr">
        <x:is>
          <x:t xml:space="preserve">CS-006</x:t>
        </x:is>
      </x:c>
      <x:c r="D340" s="231" t="str">
        <x:f>IFERROR(INDEX('Final Card Catalog'!$B$4:$B$503,MATCH($C340,'Final Card Catalog'!$A$4:$A$503,0)),"Missing ID")</x:f>
        <x:v>Second Council of Nicaea</x:v>
      </x:c>
      <x:c r="E340" s="231" t="str">
        <x:f>IFERROR(INDEX('Final Card Catalog'!$E$4:$E$503,MATCH($C340,'Final Card Catalog'!$A$4:$A$503,0)),"Missing ID")</x:f>
        <x:v>Ecumenical Council</x:v>
      </x:c>
      <x:c r="F340" s="261" t="n">
        <x:f>IFERROR(INDEX('Final Card Catalog'!$G$4:$G$503,MATCH($C340,'Final Card Catalog'!$A$4:$A$503,0)),"Missing ID")</x:f>
        <x:v>5</x:v>
      </x:c>
      <x:c r="G340" s="231" t="inlineStr">
        <x:is>
          <x:t xml:space="preserve">Extraordinary</x:t>
        </x:is>
      </x:c>
      <x:c r="H340" s="260" t="n">
        <x:v>8.300000000000001</x:v>
      </x:c>
      <x:c r="I340" s="260" t="n">
        <x:v>7</x:v>
      </x:c>
      <x:c r="J340" s="260" t="n">
        <x:v>4.2</x:v>
      </x:c>
      <x:c r="K340" s="260" t="n">
        <x:v>3.6</x:v>
      </x:c>
      <x:c r="L340" s="239" t="n">
        <x:f>IF(COUNT(H340:K340)&lt;COUNT($B$4:$B$7),"",ROUND(($B$11/$B$9)*(H340*$B$4+I340*$B$5+J340*$B$6+K340*$B$7),1))</x:f>
        <x:v>66.2</x:v>
      </x:c>
      <x:c r="M340" s="231" t="str">
        <x:f>IF(L340="","",IF(L340&gt;=$E$4,$D$4,IF(L340&gt;=$E$5,$D$5,IF(L340&gt;=$E$6,$D$6,IF(L340&gt;=$E$7,$D$7,$D$8)))))</x:f>
        <x:v>Common</x:v>
      </x:c>
      <x:c r="N340" s="231" t="str">
        <x:f>IF(M340="","Pending scoring",G340&amp;" → "&amp;M340)</x:f>
        <x:v>Extraordinary → Common</x:v>
      </x:c>
      <x:c r="O340" s="231" t="inlineStr">
        <x:is>
          <x:t xml:space="preserve">High</x:t>
        </x:is>
      </x:c>
      <x:c r="P340" s="231" t="inlineStr">
        <x:is>
          <x:t xml:space="preserve">Council / synod</x:t>
        </x:is>
      </x:c>
      <x:c r="Q340" s="231" t="inlineStr">
        <x:is>
          <x:t xml:space="preserve">Supporting collectible: useful content, but lower global pull impact than the broader catalog. Scores: significance 8.3, artwork 7.0, narrative 4.2, uniqueness 3.6; weighted impact 66.2 → Common.</x:t>
        </x:is>
      </x:c>
      <x:c r="R340" s="214" t="str">
        <x:f>IFERROR(INDEX('Final Card Catalog'!$J$4:$J$503,MATCH($C340,'Final Card Catalog'!$A$4:$A$503,0)),"Missing ID")</x:f>
        <x:v>Uncommon</x:v>
      </x:c>
      <x:c r="S340" s="214" t="str">
        <x:f>IF(IFERROR(INDEX('Final Card Catalog'!$S$4:$S$503,MATCH($C340,'Final Card Catalog'!$A$4:$A$503,0)),"Missing ID")="Locked - complete","Locked - complete",IF(COUNTIF('Final Card Catalog'!$A$4:$A$503,C340)&lt;&gt;1,"ID mismatch",IF(COUNT(H340:K340)&lt;COUNT($B$4:$B$7),"Needs scoring",IF(M340=R340,"Aligned","Approved tier / legacy differs"))))</x:f>
        <x:v>Approved tier / legacy differs</x:v>
      </x:c>
    </x:row>
    <x:row r="341" s="202" customFormat="1" ht="25.5" customHeight="1">
      <x:c r="A341" s="261" t="n">
        <x:f>IF(L341="","",COUNTIF($L$14:$L$513,"&gt;"&amp;L341)+COUNTIF($L$14:L341,L341))</x:f>
        <x:v>332</x:v>
      </x:c>
      <x:c r="B341" s="231" t="str">
        <x:f>IFERROR(LEFT(IFERROR(INDEX('Final Card Catalog'!$D$4:$D$503,MATCH($C341,'Final Card Catalog'!$A$4:$A$503,0)),"Missing ID"),FIND(" — ",IFERROR(INDEX('Final Card Catalog'!$D$4:$D$503,MATCH($C341,'Final Card Catalog'!$A$4:$A$503,0)),"Missing ID"))-1),"Missing set")</x:f>
        <x:v>Controversies &amp; Movements</x:v>
      </x:c>
      <x:c r="C341" s="231" t="inlineStr">
        <x:is>
          <x:t xml:space="preserve">CM-004</x:t>
        </x:is>
      </x:c>
      <x:c r="D341" s="231" t="str">
        <x:f>IFERROR(INDEX('Final Card Catalog'!$B$4:$B$503,MATCH($C341,'Final Card Catalog'!$A$4:$A$503,0)),"Missing ID")</x:f>
        <x:v>Donatist Controversy</x:v>
      </x:c>
      <x:c r="E341" s="231" t="str">
        <x:f>IFERROR(INDEX('Final Card Catalog'!$E$4:$E$503,MATCH($C341,'Final Card Catalog'!$A$4:$A$503,0)),"Missing ID")</x:f>
        <x:v>Ecclesiological Controversy</x:v>
      </x:c>
      <x:c r="F341" s="261" t="n">
        <x:f>IFERROR(INDEX('Final Card Catalog'!$G$4:$G$503,MATCH($C341,'Final Card Catalog'!$A$4:$A$503,0)),"Missing ID")</x:f>
        <x:v>4</x:v>
      </x:c>
      <x:c r="G341" s="231" t="inlineStr">
        <x:is>
          <x:t xml:space="preserve">Rare</x:t>
        </x:is>
      </x:c>
      <x:c r="H341" s="260" t="n">
        <x:v>6.6</x:v>
      </x:c>
      <x:c r="I341" s="260" t="n">
        <x:v>7.5</x:v>
      </x:c>
      <x:c r="J341" s="260" t="n">
        <x:v>6</x:v>
      </x:c>
      <x:c r="K341" s="260" t="n">
        <x:v>4.9</x:v>
      </x:c>
      <x:c r="L341" s="239" t="n">
        <x:f>IF(COUNT(H341:K341)&lt;COUNT($B$4:$B$7),"",ROUND(($B$11/$B$9)*(H341*$B$4+I341*$B$5+J341*$B$6+K341*$B$7),1))</x:f>
        <x:v>65.8</x:v>
      </x:c>
      <x:c r="M341" s="231" t="str">
        <x:f>IF(L341="","",IF(L341&gt;=$E$4,$D$4,IF(L341&gt;=$E$5,$D$5,IF(L341&gt;=$E$6,$D$6,IF(L341&gt;=$E$7,$D$7,$D$8)))))</x:f>
        <x:v>Common</x:v>
      </x:c>
      <x:c r="N341" s="231" t="str">
        <x:f>IF(M341="","Pending scoring",G341&amp;" → "&amp;M341)</x:f>
        <x:v>Rare → Common</x:v>
      </x:c>
      <x:c r="O341" s="231" t="inlineStr">
        <x:is>
          <x:t xml:space="preserve">High</x:t>
        </x:is>
      </x:c>
      <x:c r="P341" s="231" t="inlineStr">
        <x:is>
          <x:t xml:space="preserve">Historical movement / controversy</x:t>
        </x:is>
      </x:c>
      <x:c r="Q341" s="231" t="inlineStr">
        <x:is>
          <x:t xml:space="preserve">Supporting collectible: useful content, but lower global pull impact than the broader catalog. Scores: significance 6.6, artwork 7.5, narrative 6.0, uniqueness 4.9; weighted impact 65.8 → Common.</x:t>
        </x:is>
      </x:c>
      <x:c r="R341" s="214" t="str">
        <x:f>IFERROR(INDEX('Final Card Catalog'!$J$4:$J$503,MATCH($C341,'Final Card Catalog'!$A$4:$A$503,0)),"Missing ID")</x:f>
        <x:v>Common</x:v>
      </x:c>
      <x:c r="S341" s="214" t="str">
        <x:f>IF(IFERROR(INDEX('Final Card Catalog'!$S$4:$S$503,MATCH($C341,'Final Card Catalog'!$A$4:$A$503,0)),"Missing ID")="Locked - complete","Locked - complete",IF(COUNTIF('Final Card Catalog'!$A$4:$A$503,C341)&lt;&gt;1,"ID mismatch",IF(COUNT(H341:K341)&lt;COUNT($B$4:$B$7),"Needs scoring",IF(M341=R341,"Aligned","Approved tier / legacy differs"))))</x:f>
        <x:v>Aligned</x:v>
      </x:c>
    </x:row>
    <x:row r="342" s="202" customFormat="1" ht="25.5" customHeight="1">
      <x:c r="A342" s="261" t="n">
        <x:f>IF(L342="","",COUNTIF($L$14:$L$513,"&gt;"&amp;L342)+COUNTIF($L$14:L342,L342))</x:f>
        <x:v>333</x:v>
      </x:c>
      <x:c r="B342" s="231" t="str">
        <x:f>IFERROR(LEFT(IFERROR(INDEX('Final Card Catalog'!$D$4:$D$503,MATCH($C342,'Final Card Catalog'!$A$4:$A$503,0)),"Missing ID"),FIND(" — ",IFERROR(INDEX('Final Card Catalog'!$D$4:$D$503,MATCH($C342,'Final Card Catalog'!$A$4:$A$503,0)),"Missing ID"))-1),"Missing set")</x:f>
        <x:v>Biblical Places</x:v>
      </x:c>
      <x:c r="C342" s="231" t="inlineStr">
        <x:is>
          <x:t xml:space="preserve">BPL-072</x:t>
        </x:is>
      </x:c>
      <x:c r="D342" s="231" t="str">
        <x:f>IFERROR(INDEX('Final Card Catalog'!$B$4:$B$503,MATCH($C342,'Final Card Catalog'!$A$4:$A$503,0)),"Missing ID")</x:f>
        <x:v>Antioch in Syria</x:v>
      </x:c>
      <x:c r="E342" s="231" t="str">
        <x:f>IFERROR(INDEX('Final Card Catalog'!$E$4:$E$503,MATCH($C342,'Final Card Catalog'!$A$4:$A$503,0)),"Missing ID")</x:f>
        <x:v>Place</x:v>
      </x:c>
      <x:c r="F342" s="261" t="n">
        <x:f>IFERROR(INDEX('Final Card Catalog'!$G$4:$G$503,MATCH($C342,'Final Card Catalog'!$A$4:$A$503,0)),"Missing ID")</x:f>
        <x:v>5</x:v>
      </x:c>
      <x:c r="G342" s="231" t="inlineStr">
        <x:is>
          <x:t xml:space="preserve">Legendary</x:t>
        </x:is>
      </x:c>
      <x:c r="H342" s="260" t="n">
        <x:v>6.8</x:v>
      </x:c>
      <x:c r="I342" s="260" t="n">
        <x:v>8.5</x:v>
      </x:c>
      <x:c r="J342" s="260" t="n">
        <x:v>3.8</x:v>
      </x:c>
      <x:c r="K342" s="260" t="n">
        <x:v>5</x:v>
      </x:c>
      <x:c r="L342" s="239" t="n">
        <x:f>IF(COUNT(H342:K342)&lt;COUNT($B$4:$B$7),"",ROUND(($B$11/$B$9)*(H342*$B$4+I342*$B$5+J342*$B$6+K342*$B$7),1))</x:f>
        <x:v>65.3</x:v>
      </x:c>
      <x:c r="M342" s="231" t="str">
        <x:f>IF(L342="","",IF(L342&gt;=$E$4,$D$4,IF(L342&gt;=$E$5,$D$5,IF(L342&gt;=$E$6,$D$6,IF(L342&gt;=$E$7,$D$7,$D$8)))))</x:f>
        <x:v>Common</x:v>
      </x:c>
      <x:c r="N342" s="231" t="str">
        <x:f>IF(M342="","Pending scoring",G342&amp;" → "&amp;M342)</x:f>
        <x:v>Legendary → Common</x:v>
      </x:c>
      <x:c r="O342" s="231" t="inlineStr">
        <x:is>
          <x:t xml:space="preserve">Medium</x:t>
        </x:is>
      </x:c>
      <x:c r="P342" s="231" t="inlineStr">
        <x:is>
          <x:t xml:space="preserve">Biblical landscape / architecture</x:t>
        </x:is>
      </x:c>
      <x:c r="Q342" s="231" t="inlineStr">
        <x:is>
          <x:t xml:space="preserve">Artwork-led: the visual concept is substantially stronger than the subject's global recognition. Scores: significance 6.8, artwork 8.5, narrative 3.8, uniqueness 5.0; weighted impact 65.3 → Common.</x:t>
        </x:is>
      </x:c>
      <x:c r="R342" s="214" t="str">
        <x:f>IFERROR(INDEX('Final Card Catalog'!$J$4:$J$503,MATCH($C342,'Final Card Catalog'!$A$4:$A$503,0)),"Missing ID")</x:f>
        <x:v>Uncommon</x:v>
      </x:c>
      <x:c r="S342" s="214" t="str">
        <x:f>IF(IFERROR(INDEX('Final Card Catalog'!$S$4:$S$503,MATCH($C342,'Final Card Catalog'!$A$4:$A$503,0)),"Missing ID")="Locked - complete","Locked - complete",IF(COUNTIF('Final Card Catalog'!$A$4:$A$503,C342)&lt;&gt;1,"ID mismatch",IF(COUNT(H342:K342)&lt;COUNT($B$4:$B$7),"Needs scoring",IF(M342=R342,"Aligned","Approved tier / legacy differs"))))</x:f>
        <x:v>Approved tier / legacy differs</x:v>
      </x:c>
    </x:row>
    <x:row r="343" s="202" customFormat="1" ht="25.5" customHeight="1">
      <x:c r="A343" s="261" t="n">
        <x:f>IF(L343="","",COUNTIF($L$14:$L$513,"&gt;"&amp;L343)+COUNTIF($L$14:L343,L343))</x:f>
        <x:v>334</x:v>
      </x:c>
      <x:c r="B343" s="231" t="str">
        <x:f>IFERROR(LEFT(IFERROR(INDEX('Final Card Catalog'!$D$4:$D$503,MATCH($C343,'Final Card Catalog'!$A$4:$A$503,0)),"Missing ID"),FIND(" — ",IFERROR(INDEX('Final Card Catalog'!$D$4:$D$503,MATCH($C343,'Final Card Catalog'!$A$4:$A$503,0)),"Missing ID"))-1),"Missing set")</x:f>
        <x:v>Biblical Places</x:v>
      </x:c>
      <x:c r="C343" s="231" t="inlineStr">
        <x:is>
          <x:t xml:space="preserve">BPL-048</x:t>
        </x:is>
      </x:c>
      <x:c r="D343" s="231" t="str">
        <x:f>IFERROR(INDEX('Final Card Catalog'!$B$4:$B$503,MATCH($C343,'Final Card Catalog'!$A$4:$A$503,0)),"Missing ID")</x:f>
        <x:v>Assyria</x:v>
      </x:c>
      <x:c r="E343" s="231" t="str">
        <x:f>IFERROR(INDEX('Final Card Catalog'!$E$4:$E$503,MATCH($C343,'Final Card Catalog'!$A$4:$A$503,0)),"Missing ID")</x:f>
        <x:v>Place</x:v>
      </x:c>
      <x:c r="F343" s="261" t="n">
        <x:f>IFERROR(INDEX('Final Card Catalog'!$G$4:$G$503,MATCH($C343,'Final Card Catalog'!$A$4:$A$503,0)),"Missing ID")</x:f>
        <x:v>5</x:v>
      </x:c>
      <x:c r="G343" s="231" t="inlineStr">
        <x:is>
          <x:t xml:space="preserve">Extraordinary</x:t>
        </x:is>
      </x:c>
      <x:c r="H343" s="260" t="n">
        <x:v>6.8</x:v>
      </x:c>
      <x:c r="I343" s="260" t="n">
        <x:v>8.5</x:v>
      </x:c>
      <x:c r="J343" s="260" t="n">
        <x:v>3.8</x:v>
      </x:c>
      <x:c r="K343" s="260" t="n">
        <x:v>5</x:v>
      </x:c>
      <x:c r="L343" s="239" t="n">
        <x:f>IF(COUNT(H343:K343)&lt;COUNT($B$4:$B$7),"",ROUND(($B$11/$B$9)*(H343*$B$4+I343*$B$5+J343*$B$6+K343*$B$7),1))</x:f>
        <x:v>65.3</x:v>
      </x:c>
      <x:c r="M343" s="231" t="str">
        <x:f>IF(L343="","",IF(L343&gt;=$E$4,$D$4,IF(L343&gt;=$E$5,$D$5,IF(L343&gt;=$E$6,$D$6,IF(L343&gt;=$E$7,$D$7,$D$8)))))</x:f>
        <x:v>Common</x:v>
      </x:c>
      <x:c r="N343" s="231" t="str">
        <x:f>IF(M343="","Pending scoring",G343&amp;" → "&amp;M343)</x:f>
        <x:v>Extraordinary → Common</x:v>
      </x:c>
      <x:c r="O343" s="231" t="inlineStr">
        <x:is>
          <x:t xml:space="preserve">Medium</x:t>
        </x:is>
      </x:c>
      <x:c r="P343" s="231" t="inlineStr">
        <x:is>
          <x:t xml:space="preserve">Biblical landscape / architecture</x:t>
        </x:is>
      </x:c>
      <x:c r="Q343" s="231" t="inlineStr">
        <x:is>
          <x:t xml:space="preserve">Artwork-led: the visual concept is substantially stronger than the subject's global recognition. Scores: significance 6.8, artwork 8.5, narrative 3.8, uniqueness 5.0; weighted impact 65.3 → Common.</x:t>
        </x:is>
      </x:c>
      <x:c r="R343" s="214" t="str">
        <x:f>IFERROR(INDEX('Final Card Catalog'!$J$4:$J$503,MATCH($C343,'Final Card Catalog'!$A$4:$A$503,0)),"Missing ID")</x:f>
        <x:v>Common</x:v>
      </x:c>
      <x:c r="S343" s="214" t="str">
        <x:f>IF(IFERROR(INDEX('Final Card Catalog'!$S$4:$S$503,MATCH($C343,'Final Card Catalog'!$A$4:$A$503,0)),"Missing ID")="Locked - complete","Locked - complete",IF(COUNTIF('Final Card Catalog'!$A$4:$A$503,C343)&lt;&gt;1,"ID mismatch",IF(COUNT(H343:K343)&lt;COUNT($B$4:$B$7),"Needs scoring",IF(M343=R343,"Aligned","Approved tier / legacy differs"))))</x:f>
        <x:v>Aligned</x:v>
      </x:c>
    </x:row>
    <x:row r="344" s="202" customFormat="1" ht="25.5" customHeight="1">
      <x:c r="A344" s="261" t="n">
        <x:f>IF(L344="","",COUNTIF($L$14:$L$513,"&gt;"&amp;L344)+COUNTIF($L$14:L344,L344))</x:f>
        <x:v>335</x:v>
      </x:c>
      <x:c r="B344" s="231" t="str">
        <x:f>IFERROR(LEFT(IFERROR(INDEX('Final Card Catalog'!$D$4:$D$503,MATCH($C344,'Final Card Catalog'!$A$4:$A$503,0)),"Missing ID"),FIND(" — ",IFERROR(INDEX('Final Card Catalog'!$D$4:$D$503,MATCH($C344,'Final Card Catalog'!$A$4:$A$503,0)),"Missing ID"))-1),"Missing set")</x:f>
        <x:v>Biblical Places</x:v>
      </x:c>
      <x:c r="C344" s="231" t="inlineStr">
        <x:is>
          <x:t xml:space="preserve">BPL-005</x:t>
        </x:is>
      </x:c>
      <x:c r="D344" s="231" t="str">
        <x:f>IFERROR(INDEX('Final Card Catalog'!$B$4:$B$503,MATCH($C344,'Final Card Catalog'!$A$4:$A$503,0)),"Missing ID")</x:f>
        <x:v>Canaan</x:v>
      </x:c>
      <x:c r="E344" s="231" t="str">
        <x:f>IFERROR(INDEX('Final Card Catalog'!$E$4:$E$503,MATCH($C344,'Final Card Catalog'!$A$4:$A$503,0)),"Missing ID")</x:f>
        <x:v>Place</x:v>
      </x:c>
      <x:c r="F344" s="261" t="n">
        <x:f>IFERROR(INDEX('Final Card Catalog'!$G$4:$G$503,MATCH($C344,'Final Card Catalog'!$A$4:$A$503,0)),"Missing ID")</x:f>
        <x:v>5</x:v>
      </x:c>
      <x:c r="G344" s="231" t="inlineStr">
        <x:is>
          <x:t xml:space="preserve">Legendary</x:t>
        </x:is>
      </x:c>
      <x:c r="H344" s="260" t="n">
        <x:v>6.8</x:v>
      </x:c>
      <x:c r="I344" s="260" t="n">
        <x:v>8.5</x:v>
      </x:c>
      <x:c r="J344" s="260" t="n">
        <x:v>3.8</x:v>
      </x:c>
      <x:c r="K344" s="260" t="n">
        <x:v>5</x:v>
      </x:c>
      <x:c r="L344" s="239" t="n">
        <x:f>IF(COUNT(H344:K344)&lt;COUNT($B$4:$B$7),"",ROUND(($B$11/$B$9)*(H344*$B$4+I344*$B$5+J344*$B$6+K344*$B$7),1))</x:f>
        <x:v>65.3</x:v>
      </x:c>
      <x:c r="M344" s="231" t="str">
        <x:f>IF(L344="","",IF(L344&gt;=$E$4,$D$4,IF(L344&gt;=$E$5,$D$5,IF(L344&gt;=$E$6,$D$6,IF(L344&gt;=$E$7,$D$7,$D$8)))))</x:f>
        <x:v>Common</x:v>
      </x:c>
      <x:c r="N344" s="231" t="str">
        <x:f>IF(M344="","Pending scoring",G344&amp;" → "&amp;M344)</x:f>
        <x:v>Legendary → Common</x:v>
      </x:c>
      <x:c r="O344" s="231" t="inlineStr">
        <x:is>
          <x:t xml:space="preserve">Medium</x:t>
        </x:is>
      </x:c>
      <x:c r="P344" s="231" t="inlineStr">
        <x:is>
          <x:t xml:space="preserve">Biblical landscape / architecture</x:t>
        </x:is>
      </x:c>
      <x:c r="Q344" s="231" t="inlineStr">
        <x:is>
          <x:t xml:space="preserve">Artwork-led: the visual concept is substantially stronger than the subject's global recognition. Scores: significance 6.8, artwork 8.5, narrative 3.8, uniqueness 5.0; weighted impact 65.3 → Common.</x:t>
        </x:is>
      </x:c>
      <x:c r="R344" s="214" t="str">
        <x:f>IFERROR(INDEX('Final Card Catalog'!$J$4:$J$503,MATCH($C344,'Final Card Catalog'!$A$4:$A$503,0)),"Missing ID")</x:f>
        <x:v>Common</x:v>
      </x:c>
      <x:c r="S344" s="214" t="str">
        <x:f>IF(IFERROR(INDEX('Final Card Catalog'!$S$4:$S$503,MATCH($C344,'Final Card Catalog'!$A$4:$A$503,0)),"Missing ID")="Locked - complete","Locked - complete",IF(COUNTIF('Final Card Catalog'!$A$4:$A$503,C344)&lt;&gt;1,"ID mismatch",IF(COUNT(H344:K344)&lt;COUNT($B$4:$B$7),"Needs scoring",IF(M344=R344,"Aligned","Approved tier / legacy differs"))))</x:f>
        <x:v>Aligned</x:v>
      </x:c>
    </x:row>
    <x:row r="345" s="202" customFormat="1" ht="25.5" customHeight="1">
      <x:c r="A345" s="261" t="n">
        <x:f>IF(L345="","",COUNTIF($L$14:$L$513,"&gt;"&amp;L345)+COUNTIF($L$14:L345,L345))</x:f>
        <x:v>336</x:v>
      </x:c>
      <x:c r="B345" s="231" t="str">
        <x:f>IFERROR(LEFT(IFERROR(INDEX('Final Card Catalog'!$D$4:$D$503,MATCH($C345,'Final Card Catalog'!$A$4:$A$503,0)),"Missing ID"),FIND(" — ",IFERROR(INDEX('Final Card Catalog'!$D$4:$D$503,MATCH($C345,'Final Card Catalog'!$A$4:$A$503,0)),"Missing ID"))-1),"Missing set")</x:f>
        <x:v>Biblical Places</x:v>
      </x:c>
      <x:c r="C345" s="231" t="inlineStr">
        <x:is>
          <x:t xml:space="preserve">BPL-045</x:t>
        </x:is>
      </x:c>
      <x:c r="D345" s="231" t="str">
        <x:f>IFERROR(INDEX('Final Card Catalog'!$B$4:$B$503,MATCH($C345,'Final Card Catalog'!$A$4:$A$503,0)),"Missing ID")</x:f>
        <x:v>Damascus</x:v>
      </x:c>
      <x:c r="E345" s="231" t="str">
        <x:f>IFERROR(INDEX('Final Card Catalog'!$E$4:$E$503,MATCH($C345,'Final Card Catalog'!$A$4:$A$503,0)),"Missing ID")</x:f>
        <x:v>Place</x:v>
      </x:c>
      <x:c r="F345" s="261" t="n">
        <x:f>IFERROR(INDEX('Final Card Catalog'!$G$4:$G$503,MATCH($C345,'Final Card Catalog'!$A$4:$A$503,0)),"Missing ID")</x:f>
        <x:v>5</x:v>
      </x:c>
      <x:c r="G345" s="231" t="inlineStr">
        <x:is>
          <x:t xml:space="preserve">Extraordinary</x:t>
        </x:is>
      </x:c>
      <x:c r="H345" s="260" t="n">
        <x:v>6.8</x:v>
      </x:c>
      <x:c r="I345" s="260" t="n">
        <x:v>8.5</x:v>
      </x:c>
      <x:c r="J345" s="260" t="n">
        <x:v>3.8</x:v>
      </x:c>
      <x:c r="K345" s="260" t="n">
        <x:v>5</x:v>
      </x:c>
      <x:c r="L345" s="239" t="n">
        <x:f>IF(COUNT(H345:K345)&lt;COUNT($B$4:$B$7),"",ROUND(($B$11/$B$9)*(H345*$B$4+I345*$B$5+J345*$B$6+K345*$B$7),1))</x:f>
        <x:v>65.3</x:v>
      </x:c>
      <x:c r="M345" s="231" t="str">
        <x:f>IF(L345="","",IF(L345&gt;=$E$4,$D$4,IF(L345&gt;=$E$5,$D$5,IF(L345&gt;=$E$6,$D$6,IF(L345&gt;=$E$7,$D$7,$D$8)))))</x:f>
        <x:v>Common</x:v>
      </x:c>
      <x:c r="N345" s="231" t="str">
        <x:f>IF(M345="","Pending scoring",G345&amp;" → "&amp;M345)</x:f>
        <x:v>Extraordinary → Common</x:v>
      </x:c>
      <x:c r="O345" s="231" t="inlineStr">
        <x:is>
          <x:t xml:space="preserve">Medium</x:t>
        </x:is>
      </x:c>
      <x:c r="P345" s="231" t="inlineStr">
        <x:is>
          <x:t xml:space="preserve">Biblical landscape / architecture</x:t>
        </x:is>
      </x:c>
      <x:c r="Q345" s="231" t="inlineStr">
        <x:is>
          <x:t xml:space="preserve">Artwork-led: the visual concept is substantially stronger than the subject's global recognition. Scores: significance 6.8, artwork 8.5, narrative 3.8, uniqueness 5.0; weighted impact 65.3 → Common.</x:t>
        </x:is>
      </x:c>
      <x:c r="R345" s="214" t="str">
        <x:f>IFERROR(INDEX('Final Card Catalog'!$J$4:$J$503,MATCH($C345,'Final Card Catalog'!$A$4:$A$503,0)),"Missing ID")</x:f>
        <x:v>Common</x:v>
      </x:c>
      <x:c r="S345" s="214" t="str">
        <x:f>IF(IFERROR(INDEX('Final Card Catalog'!$S$4:$S$503,MATCH($C345,'Final Card Catalog'!$A$4:$A$503,0)),"Missing ID")="Locked - complete","Locked - complete",IF(COUNTIF('Final Card Catalog'!$A$4:$A$503,C345)&lt;&gt;1,"ID mismatch",IF(COUNT(H345:K345)&lt;COUNT($B$4:$B$7),"Needs scoring",IF(M345=R345,"Aligned","Approved tier / legacy differs"))))</x:f>
        <x:v>Aligned</x:v>
      </x:c>
    </x:row>
    <x:row r="346" s="202" customFormat="1" ht="25.5" customHeight="1">
      <x:c r="A346" s="261" t="n">
        <x:f>IF(L346="","",COUNTIF($L$14:$L$513,"&gt;"&amp;L346)+COUNTIF($L$14:L346,L346))</x:f>
        <x:v>337</x:v>
      </x:c>
      <x:c r="B346" s="231" t="str">
        <x:f>IFERROR(LEFT(IFERROR(INDEX('Final Card Catalog'!$D$4:$D$503,MATCH($C346,'Final Card Catalog'!$A$4:$A$503,0)),"Missing ID"),FIND(" — ",IFERROR(INDEX('Final Card Catalog'!$D$4:$D$503,MATCH($C346,'Final Card Catalog'!$A$4:$A$503,0)),"Missing ID"))-1),"Missing set")</x:f>
        <x:v>Biblical People</x:v>
      </x:c>
      <x:c r="C346" s="231" t="inlineStr">
        <x:is>
          <x:t xml:space="preserve">BP-029</x:t>
        </x:is>
      </x:c>
      <x:c r="D346" s="231" t="str">
        <x:f>IFERROR(INDEX('Final Card Catalog'!$B$4:$B$503,MATCH($C346,'Final Card Catalog'!$A$4:$A$503,0)),"Missing ID")</x:f>
        <x:v>Deborah</x:v>
      </x:c>
      <x:c r="E346" s="231" t="str">
        <x:f>IFERROR(INDEX('Final Card Catalog'!$E$4:$E$503,MATCH($C346,'Final Card Catalog'!$A$4:$A$503,0)),"Missing ID")</x:f>
        <x:v>Person</x:v>
      </x:c>
      <x:c r="F346" s="261" t="n">
        <x:f>IFERROR(INDEX('Final Card Catalog'!$G$4:$G$503,MATCH($C346,'Final Card Catalog'!$A$4:$A$503,0)),"Missing ID")</x:f>
        <x:v>4</x:v>
      </x:c>
      <x:c r="G346" s="231" t="inlineStr">
        <x:is>
          <x:t xml:space="preserve">Rare</x:t>
        </x:is>
      </x:c>
      <x:c r="H346" s="260" t="n">
        <x:v>6.8</x:v>
      </x:c>
      <x:c r="I346" s="260" t="n">
        <x:v>7</x:v>
      </x:c>
      <x:c r="J346" s="260" t="n">
        <x:v>5.7</x:v>
      </x:c>
      <x:c r="K346" s="260" t="n">
        <x:v>5.7</x:v>
      </x:c>
      <x:c r="L346" s="239" t="n">
        <x:f>IF(COUNT(H346:K346)&lt;COUNT($B$4:$B$7),"",ROUND(($B$11/$B$9)*(H346*$B$4+I346*$B$5+J346*$B$6+K346*$B$7),1))</x:f>
        <x:v>65.3</x:v>
      </x:c>
      <x:c r="M346" s="231" t="str">
        <x:f>IF(L346="","",IF(L346&gt;=$E$4,$D$4,IF(L346&gt;=$E$5,$D$5,IF(L346&gt;=$E$6,$D$6,IF(L346&gt;=$E$7,$D$7,$D$8)))))</x:f>
        <x:v>Common</x:v>
      </x:c>
      <x:c r="N346" s="231" t="str">
        <x:f>IF(M346="","Pending scoring",G346&amp;" → "&amp;M346)</x:f>
        <x:v>Rare → Common</x:v>
      </x:c>
      <x:c r="O346" s="231" t="inlineStr">
        <x:is>
          <x:t xml:space="preserve">Medium</x:t>
        </x:is>
      </x:c>
      <x:c r="P346" s="231" t="inlineStr">
        <x:is>
          <x:t xml:space="preserve">Biblical character / group</x:t>
        </x:is>
      </x:c>
      <x:c r="Q346" s="231" t="inlineStr">
        <x:is>
          <x:t xml:space="preserve">Supporting collectible: useful content, but lower global pull impact than the broader catalog. Scores: significance 6.8, artwork 7.0, narrative 5.7, uniqueness 5.7; weighted impact 65.3 → Common.</x:t>
        </x:is>
      </x:c>
      <x:c r="R346" s="214" t="str">
        <x:f>IFERROR(INDEX('Final Card Catalog'!$J$4:$J$503,MATCH($C346,'Final Card Catalog'!$A$4:$A$503,0)),"Missing ID")</x:f>
        <x:v>Common</x:v>
      </x:c>
      <x:c r="S346" s="214" t="str">
        <x:f>IF(IFERROR(INDEX('Final Card Catalog'!$S$4:$S$503,MATCH($C346,'Final Card Catalog'!$A$4:$A$503,0)),"Missing ID")="Locked - complete","Locked - complete",IF(COUNTIF('Final Card Catalog'!$A$4:$A$503,C346)&lt;&gt;1,"ID mismatch",IF(COUNT(H346:K346)&lt;COUNT($B$4:$B$7),"Needs scoring",IF(M346=R346,"Aligned","Approved tier / legacy differs"))))</x:f>
        <x:v>Aligned</x:v>
      </x:c>
    </x:row>
    <x:row r="347" s="202" customFormat="1" ht="25.5" customHeight="1">
      <x:c r="A347" s="261" t="n">
        <x:f>IF(L347="","",COUNTIF($L$14:$L$513,"&gt;"&amp;L347)+COUNTIF($L$14:L347,L347))</x:f>
        <x:v>338</x:v>
      </x:c>
      <x:c r="B347" s="231" t="str">
        <x:f>IFERROR(LEFT(IFERROR(INDEX('Final Card Catalog'!$D$4:$D$503,MATCH($C347,'Final Card Catalog'!$A$4:$A$503,0)),"Missing ID"),FIND(" — ",IFERROR(INDEX('Final Card Catalog'!$D$4:$D$503,MATCH($C347,'Final Card Catalog'!$A$4:$A$503,0)),"Missing ID"))-1),"Missing set")</x:f>
        <x:v>Biblical People</x:v>
      </x:c>
      <x:c r="C347" s="231" t="inlineStr">
        <x:is>
          <x:t xml:space="preserve">BP-028</x:t>
        </x:is>
      </x:c>
      <x:c r="D347" s="231" t="str">
        <x:f>IFERROR(INDEX('Final Card Catalog'!$B$4:$B$503,MATCH($C347,'Final Card Catalog'!$A$4:$A$503,0)),"Missing ID")</x:f>
        <x:v>Elisha</x:v>
      </x:c>
      <x:c r="E347" s="231" t="str">
        <x:f>IFERROR(INDEX('Final Card Catalog'!$E$4:$E$503,MATCH($C347,'Final Card Catalog'!$A$4:$A$503,0)),"Missing ID")</x:f>
        <x:v>Person</x:v>
      </x:c>
      <x:c r="F347" s="261" t="n">
        <x:f>IFERROR(INDEX('Final Card Catalog'!$G$4:$G$503,MATCH($C347,'Final Card Catalog'!$A$4:$A$503,0)),"Missing ID")</x:f>
        <x:v>4</x:v>
      </x:c>
      <x:c r="G347" s="231" t="inlineStr">
        <x:is>
          <x:t xml:space="preserve">Rare</x:t>
        </x:is>
      </x:c>
      <x:c r="H347" s="260" t="n">
        <x:v>6.8</x:v>
      </x:c>
      <x:c r="I347" s="260" t="n">
        <x:v>7</x:v>
      </x:c>
      <x:c r="J347" s="260" t="n">
        <x:v>5.7</x:v>
      </x:c>
      <x:c r="K347" s="260" t="n">
        <x:v>5.7</x:v>
      </x:c>
      <x:c r="L347" s="239" t="n">
        <x:f>IF(COUNT(H347:K347)&lt;COUNT($B$4:$B$7),"",ROUND(($B$11/$B$9)*(H347*$B$4+I347*$B$5+J347*$B$6+K347*$B$7),1))</x:f>
        <x:v>65.3</x:v>
      </x:c>
      <x:c r="M347" s="231" t="str">
        <x:f>IF(L347="","",IF(L347&gt;=$E$4,$D$4,IF(L347&gt;=$E$5,$D$5,IF(L347&gt;=$E$6,$D$6,IF(L347&gt;=$E$7,$D$7,$D$8)))))</x:f>
        <x:v>Common</x:v>
      </x:c>
      <x:c r="N347" s="231" t="str">
        <x:f>IF(M347="","Pending scoring",G347&amp;" → "&amp;M347)</x:f>
        <x:v>Rare → Common</x:v>
      </x:c>
      <x:c r="O347" s="231" t="inlineStr">
        <x:is>
          <x:t xml:space="preserve">Medium</x:t>
        </x:is>
      </x:c>
      <x:c r="P347" s="231" t="inlineStr">
        <x:is>
          <x:t xml:space="preserve">Biblical character / group</x:t>
        </x:is>
      </x:c>
      <x:c r="Q347" s="231" t="inlineStr">
        <x:is>
          <x:t xml:space="preserve">Supporting collectible: useful content, but lower global pull impact than the broader catalog. Scores: significance 6.8, artwork 7.0, narrative 5.7, uniqueness 5.7; weighted impact 65.3 → Common.</x:t>
        </x:is>
      </x:c>
      <x:c r="R347" s="214" t="str">
        <x:f>IFERROR(INDEX('Final Card Catalog'!$J$4:$J$503,MATCH($C347,'Final Card Catalog'!$A$4:$A$503,0)),"Missing ID")</x:f>
        <x:v>Common</x:v>
      </x:c>
      <x:c r="S347" s="214" t="str">
        <x:f>IF(IFERROR(INDEX('Final Card Catalog'!$S$4:$S$503,MATCH($C347,'Final Card Catalog'!$A$4:$A$503,0)),"Missing ID")="Locked - complete","Locked - complete",IF(COUNTIF('Final Card Catalog'!$A$4:$A$503,C347)&lt;&gt;1,"ID mismatch",IF(COUNT(H347:K347)&lt;COUNT($B$4:$B$7),"Needs scoring",IF(M347=R347,"Aligned","Approved tier / legacy differs"))))</x:f>
        <x:v>Aligned</x:v>
      </x:c>
    </x:row>
    <x:row r="348" s="202" customFormat="1" ht="25.5" customHeight="1">
      <x:c r="A348" s="261" t="n">
        <x:f>IF(L348="","",COUNTIF($L$14:$L$513,"&gt;"&amp;L348)+COUNTIF($L$14:L348,L348))</x:f>
        <x:v>339</x:v>
      </x:c>
      <x:c r="B348" s="231" t="str">
        <x:f>IFERROR(LEFT(IFERROR(INDEX('Final Card Catalog'!$D$4:$D$503,MATCH($C348,'Final Card Catalog'!$A$4:$A$503,0)),"Missing ID"),FIND(" — ",IFERROR(INDEX('Final Card Catalog'!$D$4:$D$503,MATCH($C348,'Final Card Catalog'!$A$4:$A$503,0)),"Missing ID"))-1),"Missing set")</x:f>
        <x:v>Biblical People</x:v>
      </x:c>
      <x:c r="C348" s="231" t="inlineStr">
        <x:is>
          <x:t xml:space="preserve">BP-036</x:t>
        </x:is>
      </x:c>
      <x:c r="D348" s="231" t="str">
        <x:f>IFERROR(INDEX('Final Card Catalog'!$B$4:$B$503,MATCH($C348,'Final Card Catalog'!$A$4:$A$503,0)),"Missing ID")</x:f>
        <x:v>Ezra</x:v>
      </x:c>
      <x:c r="E348" s="231" t="str">
        <x:f>IFERROR(INDEX('Final Card Catalog'!$E$4:$E$503,MATCH($C348,'Final Card Catalog'!$A$4:$A$503,0)),"Missing ID")</x:f>
        <x:v>Person</x:v>
      </x:c>
      <x:c r="F348" s="261" t="n">
        <x:f>IFERROR(INDEX('Final Card Catalog'!$G$4:$G$503,MATCH($C348,'Final Card Catalog'!$A$4:$A$503,0)),"Missing ID")</x:f>
        <x:v>4</x:v>
      </x:c>
      <x:c r="G348" s="231" t="inlineStr">
        <x:is>
          <x:t xml:space="preserve">Rare</x:t>
        </x:is>
      </x:c>
      <x:c r="H348" s="260" t="n">
        <x:v>6.8</x:v>
      </x:c>
      <x:c r="I348" s="260" t="n">
        <x:v>7</x:v>
      </x:c>
      <x:c r="J348" s="260" t="n">
        <x:v>5.7</x:v>
      </x:c>
      <x:c r="K348" s="260" t="n">
        <x:v>5.7</x:v>
      </x:c>
      <x:c r="L348" s="239" t="n">
        <x:f>IF(COUNT(H348:K348)&lt;COUNT($B$4:$B$7),"",ROUND(($B$11/$B$9)*(H348*$B$4+I348*$B$5+J348*$B$6+K348*$B$7),1))</x:f>
        <x:v>65.3</x:v>
      </x:c>
      <x:c r="M348" s="231" t="str">
        <x:f>IF(L348="","",IF(L348&gt;=$E$4,$D$4,IF(L348&gt;=$E$5,$D$5,IF(L348&gt;=$E$6,$D$6,IF(L348&gt;=$E$7,$D$7,$D$8)))))</x:f>
        <x:v>Common</x:v>
      </x:c>
      <x:c r="N348" s="231" t="str">
        <x:f>IF(M348="","Pending scoring",G348&amp;" → "&amp;M348)</x:f>
        <x:v>Rare → Common</x:v>
      </x:c>
      <x:c r="O348" s="231" t="inlineStr">
        <x:is>
          <x:t xml:space="preserve">Medium</x:t>
        </x:is>
      </x:c>
      <x:c r="P348" s="231" t="inlineStr">
        <x:is>
          <x:t xml:space="preserve">Biblical character / group</x:t>
        </x:is>
      </x:c>
      <x:c r="Q348" s="231" t="inlineStr">
        <x:is>
          <x:t xml:space="preserve">Supporting collectible: useful content, but lower global pull impact than the broader catalog. Scores: significance 6.8, artwork 7.0, narrative 5.7, uniqueness 5.7; weighted impact 65.3 → Common.</x:t>
        </x:is>
      </x:c>
      <x:c r="R348" s="214" t="str">
        <x:f>IFERROR(INDEX('Final Card Catalog'!$J$4:$J$503,MATCH($C348,'Final Card Catalog'!$A$4:$A$503,0)),"Missing ID")</x:f>
        <x:v>Common</x:v>
      </x:c>
      <x:c r="S348" s="214" t="str">
        <x:f>IF(IFERROR(INDEX('Final Card Catalog'!$S$4:$S$503,MATCH($C348,'Final Card Catalog'!$A$4:$A$503,0)),"Missing ID")="Locked - complete","Locked - complete",IF(COUNTIF('Final Card Catalog'!$A$4:$A$503,C348)&lt;&gt;1,"ID mismatch",IF(COUNT(H348:K348)&lt;COUNT($B$4:$B$7),"Needs scoring",IF(M348=R348,"Aligned","Approved tier / legacy differs"))))</x:f>
        <x:v>Aligned</x:v>
      </x:c>
    </x:row>
    <x:row r="349" s="202" customFormat="1" ht="25.5" customHeight="1">
      <x:c r="A349" s="261" t="n">
        <x:f>IF(L349="","",COUNTIF($L$14:$L$513,"&gt;"&amp;L349)+COUNTIF($L$14:L349,L349))</x:f>
        <x:v>340</x:v>
      </x:c>
      <x:c r="B349" s="231" t="str">
        <x:f>IFERROR(LEFT(IFERROR(INDEX('Final Card Catalog'!$D$4:$D$503,MATCH($C349,'Final Card Catalog'!$A$4:$A$503,0)),"Missing ID"),FIND(" — ",IFERROR(INDEX('Final Card Catalog'!$D$4:$D$503,MATCH($C349,'Final Card Catalog'!$A$4:$A$503,0)),"Missing ID"))-1),"Missing set")</x:f>
        <x:v>Biblical People</x:v>
      </x:c>
      <x:c r="C349" s="231" t="inlineStr">
        <x:is>
          <x:t xml:space="preserve">BP-030</x:t>
        </x:is>
      </x:c>
      <x:c r="D349" s="231" t="str">
        <x:f>IFERROR(INDEX('Final Card Catalog'!$B$4:$B$503,MATCH($C349,'Final Card Catalog'!$A$4:$A$503,0)),"Missing ID")</x:f>
        <x:v>Gideon</x:v>
      </x:c>
      <x:c r="E349" s="231" t="str">
        <x:f>IFERROR(INDEX('Final Card Catalog'!$E$4:$E$503,MATCH($C349,'Final Card Catalog'!$A$4:$A$503,0)),"Missing ID")</x:f>
        <x:v>Person</x:v>
      </x:c>
      <x:c r="F349" s="261" t="n">
        <x:f>IFERROR(INDEX('Final Card Catalog'!$G$4:$G$503,MATCH($C349,'Final Card Catalog'!$A$4:$A$503,0)),"Missing ID")</x:f>
        <x:v>4</x:v>
      </x:c>
      <x:c r="G349" s="231" t="inlineStr">
        <x:is>
          <x:t xml:space="preserve">Rare</x:t>
        </x:is>
      </x:c>
      <x:c r="H349" s="260" t="n">
        <x:v>6.8</x:v>
      </x:c>
      <x:c r="I349" s="260" t="n">
        <x:v>7</x:v>
      </x:c>
      <x:c r="J349" s="260" t="n">
        <x:v>5.7</x:v>
      </x:c>
      <x:c r="K349" s="260" t="n">
        <x:v>5.7</x:v>
      </x:c>
      <x:c r="L349" s="239" t="n">
        <x:f>IF(COUNT(H349:K349)&lt;COUNT($B$4:$B$7),"",ROUND(($B$11/$B$9)*(H349*$B$4+I349*$B$5+J349*$B$6+K349*$B$7),1))</x:f>
        <x:v>65.3</x:v>
      </x:c>
      <x:c r="M349" s="231" t="str">
        <x:f>IF(L349="","",IF(L349&gt;=$E$4,$D$4,IF(L349&gt;=$E$5,$D$5,IF(L349&gt;=$E$6,$D$6,IF(L349&gt;=$E$7,$D$7,$D$8)))))</x:f>
        <x:v>Common</x:v>
      </x:c>
      <x:c r="N349" s="231" t="str">
        <x:f>IF(M349="","Pending scoring",G349&amp;" → "&amp;M349)</x:f>
        <x:v>Rare → Common</x:v>
      </x:c>
      <x:c r="O349" s="231" t="inlineStr">
        <x:is>
          <x:t xml:space="preserve">Medium</x:t>
        </x:is>
      </x:c>
      <x:c r="P349" s="231" t="inlineStr">
        <x:is>
          <x:t xml:space="preserve">Biblical character / group</x:t>
        </x:is>
      </x:c>
      <x:c r="Q349" s="231" t="inlineStr">
        <x:is>
          <x:t xml:space="preserve">Supporting collectible: useful content, but lower global pull impact than the broader catalog. Scores: significance 6.8, artwork 7.0, narrative 5.7, uniqueness 5.7; weighted impact 65.3 → Common.</x:t>
        </x:is>
      </x:c>
      <x:c r="R349" s="214" t="str">
        <x:f>IFERROR(INDEX('Final Card Catalog'!$J$4:$J$503,MATCH($C349,'Final Card Catalog'!$A$4:$A$503,0)),"Missing ID")</x:f>
        <x:v>Common</x:v>
      </x:c>
      <x:c r="S349" s="214" t="str">
        <x:f>IF(IFERROR(INDEX('Final Card Catalog'!$S$4:$S$503,MATCH($C349,'Final Card Catalog'!$A$4:$A$503,0)),"Missing ID")="Locked - complete","Locked - complete",IF(COUNTIF('Final Card Catalog'!$A$4:$A$503,C349)&lt;&gt;1,"ID mismatch",IF(COUNT(H349:K349)&lt;COUNT($B$4:$B$7),"Needs scoring",IF(M349=R349,"Aligned","Approved tier / legacy differs"))))</x:f>
        <x:v>Aligned</x:v>
      </x:c>
    </x:row>
    <x:row r="350" s="202" customFormat="1" ht="25.5" customHeight="1">
      <x:c r="A350" s="261" t="n">
        <x:f>IF(L350="","",COUNTIF($L$14:$L$513,"&gt;"&amp;L350)+COUNTIF($L$14:L350,L350))</x:f>
        <x:v>341</x:v>
      </x:c>
      <x:c r="B350" s="231" t="str">
        <x:f>IFERROR(LEFT(IFERROR(INDEX('Final Card Catalog'!$D$4:$D$503,MATCH($C350,'Final Card Catalog'!$A$4:$A$503,0)),"Missing ID"),FIND(" — ",IFERROR(INDEX('Final Card Catalog'!$D$4:$D$503,MATCH($C350,'Final Card Catalog'!$A$4:$A$503,0)),"Missing ID"))-1),"Missing set")</x:f>
        <x:v>Biblical People</x:v>
      </x:c>
      <x:c r="C350" s="231" t="inlineStr">
        <x:is>
          <x:t xml:space="preserve">BP-034</x:t>
        </x:is>
      </x:c>
      <x:c r="D350" s="231" t="str">
        <x:f>IFERROR(INDEX('Final Card Catalog'!$B$4:$B$503,MATCH($C350,'Final Card Catalog'!$A$4:$A$503,0)),"Missing ID")</x:f>
        <x:v>Hezekiah</x:v>
      </x:c>
      <x:c r="E350" s="231" t="str">
        <x:f>IFERROR(INDEX('Final Card Catalog'!$E$4:$E$503,MATCH($C350,'Final Card Catalog'!$A$4:$A$503,0)),"Missing ID")</x:f>
        <x:v>Person</x:v>
      </x:c>
      <x:c r="F350" s="261" t="n">
        <x:f>IFERROR(INDEX('Final Card Catalog'!$G$4:$G$503,MATCH($C350,'Final Card Catalog'!$A$4:$A$503,0)),"Missing ID")</x:f>
        <x:v>4</x:v>
      </x:c>
      <x:c r="G350" s="231" t="inlineStr">
        <x:is>
          <x:t xml:space="preserve">Rare</x:t>
        </x:is>
      </x:c>
      <x:c r="H350" s="260" t="n">
        <x:v>6.8</x:v>
      </x:c>
      <x:c r="I350" s="260" t="n">
        <x:v>7</x:v>
      </x:c>
      <x:c r="J350" s="260" t="n">
        <x:v>5.7</x:v>
      </x:c>
      <x:c r="K350" s="260" t="n">
        <x:v>5.7</x:v>
      </x:c>
      <x:c r="L350" s="239" t="n">
        <x:f>IF(COUNT(H350:K350)&lt;COUNT($B$4:$B$7),"",ROUND(($B$11/$B$9)*(H350*$B$4+I350*$B$5+J350*$B$6+K350*$B$7),1))</x:f>
        <x:v>65.3</x:v>
      </x:c>
      <x:c r="M350" s="231" t="str">
        <x:f>IF(L350="","",IF(L350&gt;=$E$4,$D$4,IF(L350&gt;=$E$5,$D$5,IF(L350&gt;=$E$6,$D$6,IF(L350&gt;=$E$7,$D$7,$D$8)))))</x:f>
        <x:v>Common</x:v>
      </x:c>
      <x:c r="N350" s="231" t="str">
        <x:f>IF(M350="","Pending scoring",G350&amp;" → "&amp;M350)</x:f>
        <x:v>Rare → Common</x:v>
      </x:c>
      <x:c r="O350" s="231" t="inlineStr">
        <x:is>
          <x:t xml:space="preserve">Medium</x:t>
        </x:is>
      </x:c>
      <x:c r="P350" s="231" t="inlineStr">
        <x:is>
          <x:t xml:space="preserve">Biblical character / group</x:t>
        </x:is>
      </x:c>
      <x:c r="Q350" s="231" t="inlineStr">
        <x:is>
          <x:t xml:space="preserve">Supporting collectible: useful content, but lower global pull impact than the broader catalog. Scores: significance 6.8, artwork 7.0, narrative 5.7, uniqueness 5.7; weighted impact 65.3 → Common.</x:t>
        </x:is>
      </x:c>
      <x:c r="R350" s="214" t="str">
        <x:f>IFERROR(INDEX('Final Card Catalog'!$J$4:$J$503,MATCH($C350,'Final Card Catalog'!$A$4:$A$503,0)),"Missing ID")</x:f>
        <x:v>Common</x:v>
      </x:c>
      <x:c r="S350" s="214" t="str">
        <x:f>IF(IFERROR(INDEX('Final Card Catalog'!$S$4:$S$503,MATCH($C350,'Final Card Catalog'!$A$4:$A$503,0)),"Missing ID")="Locked - complete","Locked - complete",IF(COUNTIF('Final Card Catalog'!$A$4:$A$503,C350)&lt;&gt;1,"ID mismatch",IF(COUNT(H350:K350)&lt;COUNT($B$4:$B$7),"Needs scoring",IF(M350=R350,"Aligned","Approved tier / legacy differs"))))</x:f>
        <x:v>Aligned</x:v>
      </x:c>
    </x:row>
    <x:row r="351" s="202" customFormat="1" ht="25.5" customHeight="1">
      <x:c r="A351" s="261" t="n">
        <x:f>IF(L351="","",COUNTIF($L$14:$L$513,"&gt;"&amp;L351)+COUNTIF($L$14:L351,L351))</x:f>
        <x:v>342</x:v>
      </x:c>
      <x:c r="B351" s="231" t="str">
        <x:f>IFERROR(LEFT(IFERROR(INDEX('Final Card Catalog'!$D$4:$D$503,MATCH($C351,'Final Card Catalog'!$A$4:$A$503,0)),"Missing ID"),FIND(" — ",IFERROR(INDEX('Final Card Catalog'!$D$4:$D$503,MATCH($C351,'Final Card Catalog'!$A$4:$A$503,0)),"Missing ID"))-1),"Missing set")</x:f>
        <x:v>Biblical People</x:v>
      </x:c>
      <x:c r="C351" s="231" t="inlineStr">
        <x:is>
          <x:t xml:space="preserve">BP-038</x:t>
        </x:is>
      </x:c>
      <x:c r="D351" s="231" t="str">
        <x:f>IFERROR(INDEX('Final Card Catalog'!$B$4:$B$503,MATCH($C351,'Final Card Catalog'!$A$4:$A$503,0)),"Missing ID")</x:f>
        <x:v>James and John, Sons of Zebedee</x:v>
      </x:c>
      <x:c r="E351" s="231" t="str">
        <x:f>IFERROR(INDEX('Final Card Catalog'!$E$4:$E$503,MATCH($C351,'Final Card Catalog'!$A$4:$A$503,0)),"Missing ID")</x:f>
        <x:v>People Pair</x:v>
      </x:c>
      <x:c r="F351" s="261" t="n">
        <x:f>IFERROR(INDEX('Final Card Catalog'!$G$4:$G$503,MATCH($C351,'Final Card Catalog'!$A$4:$A$503,0)),"Missing ID")</x:f>
        <x:v>4</x:v>
      </x:c>
      <x:c r="G351" s="231" t="inlineStr">
        <x:is>
          <x:t xml:space="preserve">Rare</x:t>
        </x:is>
      </x:c>
      <x:c r="H351" s="260" t="n">
        <x:v>6.8</x:v>
      </x:c>
      <x:c r="I351" s="260" t="n">
        <x:v>7</x:v>
      </x:c>
      <x:c r="J351" s="260" t="n">
        <x:v>5.7</x:v>
      </x:c>
      <x:c r="K351" s="260" t="n">
        <x:v>5.7</x:v>
      </x:c>
      <x:c r="L351" s="239" t="n">
        <x:f>IF(COUNT(H351:K351)&lt;COUNT($B$4:$B$7),"",ROUND(($B$11/$B$9)*(H351*$B$4+I351*$B$5+J351*$B$6+K351*$B$7),1))</x:f>
        <x:v>65.3</x:v>
      </x:c>
      <x:c r="M351" s="231" t="str">
        <x:f>IF(L351="","",IF(L351&gt;=$E$4,$D$4,IF(L351&gt;=$E$5,$D$5,IF(L351&gt;=$E$6,$D$6,IF(L351&gt;=$E$7,$D$7,$D$8)))))</x:f>
        <x:v>Common</x:v>
      </x:c>
      <x:c r="N351" s="231" t="str">
        <x:f>IF(M351="","Pending scoring",G351&amp;" → "&amp;M351)</x:f>
        <x:v>Rare → Common</x:v>
      </x:c>
      <x:c r="O351" s="231" t="inlineStr">
        <x:is>
          <x:t xml:space="preserve">Medium</x:t>
        </x:is>
      </x:c>
      <x:c r="P351" s="231" t="inlineStr">
        <x:is>
          <x:t xml:space="preserve">Biblical character / group</x:t>
        </x:is>
      </x:c>
      <x:c r="Q351" s="231" t="inlineStr">
        <x:is>
          <x:t xml:space="preserve">Supporting collectible: useful content, but lower global pull impact than the broader catalog. Scores: significance 6.8, artwork 7.0, narrative 5.7, uniqueness 5.7; weighted impact 65.3 → Common.</x:t>
        </x:is>
      </x:c>
      <x:c r="R351" s="214" t="str">
        <x:f>IFERROR(INDEX('Final Card Catalog'!$J$4:$J$503,MATCH($C351,'Final Card Catalog'!$A$4:$A$503,0)),"Missing ID")</x:f>
        <x:v>Common</x:v>
      </x:c>
      <x:c r="S351" s="214" t="str">
        <x:f>IF(IFERROR(INDEX('Final Card Catalog'!$S$4:$S$503,MATCH($C351,'Final Card Catalog'!$A$4:$A$503,0)),"Missing ID")="Locked - complete","Locked - complete",IF(COUNTIF('Final Card Catalog'!$A$4:$A$503,C351)&lt;&gt;1,"ID mismatch",IF(COUNT(H351:K351)&lt;COUNT($B$4:$B$7),"Needs scoring",IF(M351=R351,"Aligned","Approved tier / legacy differs"))))</x:f>
        <x:v>Aligned</x:v>
      </x:c>
    </x:row>
    <x:row r="352" s="202" customFormat="1" ht="25.5" customHeight="1">
      <x:c r="A352" s="261" t="n">
        <x:f>IF(L352="","",COUNTIF($L$14:$L$513,"&gt;"&amp;L352)+COUNTIF($L$14:L352,L352))</x:f>
        <x:v>343</x:v>
      </x:c>
      <x:c r="B352" s="231" t="str">
        <x:f>IFERROR(LEFT(IFERROR(INDEX('Final Card Catalog'!$D$4:$D$503,MATCH($C352,'Final Card Catalog'!$A$4:$A$503,0)),"Missing ID"),FIND(" — ",IFERROR(INDEX('Final Card Catalog'!$D$4:$D$503,MATCH($C352,'Final Card Catalog'!$A$4:$A$503,0)),"Missing ID"))-1),"Missing set")</x:f>
        <x:v>Biblical People</x:v>
      </x:c>
      <x:c r="C352" s="231" t="inlineStr">
        <x:is>
          <x:t xml:space="preserve">BP-042</x:t>
        </x:is>
      </x:c>
      <x:c r="D352" s="231" t="str">
        <x:f>IFERROR(INDEX('Final Card Catalog'!$B$4:$B$503,MATCH($C352,'Final Card Catalog'!$A$4:$A$503,0)),"Missing ID")</x:f>
        <x:v>James, Brother of Jesus</x:v>
      </x:c>
      <x:c r="E352" s="231" t="str">
        <x:f>IFERROR(INDEX('Final Card Catalog'!$E$4:$E$503,MATCH($C352,'Final Card Catalog'!$A$4:$A$503,0)),"Missing ID")</x:f>
        <x:v>Person</x:v>
      </x:c>
      <x:c r="F352" s="261" t="n">
        <x:f>IFERROR(INDEX('Final Card Catalog'!$G$4:$G$503,MATCH($C352,'Final Card Catalog'!$A$4:$A$503,0)),"Missing ID")</x:f>
        <x:v>4</x:v>
      </x:c>
      <x:c r="G352" s="231" t="inlineStr">
        <x:is>
          <x:t xml:space="preserve">Rare</x:t>
        </x:is>
      </x:c>
      <x:c r="H352" s="260" t="n">
        <x:v>6.8</x:v>
      </x:c>
      <x:c r="I352" s="260" t="n">
        <x:v>7</x:v>
      </x:c>
      <x:c r="J352" s="260" t="n">
        <x:v>5.7</x:v>
      </x:c>
      <x:c r="K352" s="260" t="n">
        <x:v>5.7</x:v>
      </x:c>
      <x:c r="L352" s="239" t="n">
        <x:f>IF(COUNT(H352:K352)&lt;COUNT($B$4:$B$7),"",ROUND(($B$11/$B$9)*(H352*$B$4+I352*$B$5+J352*$B$6+K352*$B$7),1))</x:f>
        <x:v>65.3</x:v>
      </x:c>
      <x:c r="M352" s="231" t="str">
        <x:f>IF(L352="","",IF(L352&gt;=$E$4,$D$4,IF(L352&gt;=$E$5,$D$5,IF(L352&gt;=$E$6,$D$6,IF(L352&gt;=$E$7,$D$7,$D$8)))))</x:f>
        <x:v>Common</x:v>
      </x:c>
      <x:c r="N352" s="231" t="str">
        <x:f>IF(M352="","Pending scoring",G352&amp;" → "&amp;M352)</x:f>
        <x:v>Rare → Common</x:v>
      </x:c>
      <x:c r="O352" s="231" t="inlineStr">
        <x:is>
          <x:t xml:space="preserve">Medium</x:t>
        </x:is>
      </x:c>
      <x:c r="P352" s="231" t="inlineStr">
        <x:is>
          <x:t xml:space="preserve">Biblical character / group</x:t>
        </x:is>
      </x:c>
      <x:c r="Q352" s="231" t="inlineStr">
        <x:is>
          <x:t xml:space="preserve">Supporting collectible: useful content, but lower global pull impact than the broader catalog. Scores: significance 6.8, artwork 7.0, narrative 5.7, uniqueness 5.7; weighted impact 65.3 → Common.</x:t>
        </x:is>
      </x:c>
      <x:c r="R352" s="214" t="str">
        <x:f>IFERROR(INDEX('Final Card Catalog'!$J$4:$J$503,MATCH($C352,'Final Card Catalog'!$A$4:$A$503,0)),"Missing ID")</x:f>
        <x:v>Common</x:v>
      </x:c>
      <x:c r="S352" s="214" t="str">
        <x:f>IF(IFERROR(INDEX('Final Card Catalog'!$S$4:$S$503,MATCH($C352,'Final Card Catalog'!$A$4:$A$503,0)),"Missing ID")="Locked - complete","Locked - complete",IF(COUNTIF('Final Card Catalog'!$A$4:$A$503,C352)&lt;&gt;1,"ID mismatch",IF(COUNT(H352:K352)&lt;COUNT($B$4:$B$7),"Needs scoring",IF(M352=R352,"Aligned","Approved tier / legacy differs"))))</x:f>
        <x:v>Aligned</x:v>
      </x:c>
    </x:row>
    <x:row r="353" s="202" customFormat="1" ht="25.5" customHeight="1">
      <x:c r="A353" s="261" t="n">
        <x:f>IF(L353="","",COUNTIF($L$14:$L$513,"&gt;"&amp;L353)+COUNTIF($L$14:L353,L353))</x:f>
        <x:v>344</x:v>
      </x:c>
      <x:c r="B353" s="231" t="str">
        <x:f>IFERROR(LEFT(IFERROR(INDEX('Final Card Catalog'!$D$4:$D$503,MATCH($C353,'Final Card Catalog'!$A$4:$A$503,0)),"Missing ID"),FIND(" — ",IFERROR(INDEX('Final Card Catalog'!$D$4:$D$503,MATCH($C353,'Final Card Catalog'!$A$4:$A$503,0)),"Missing ID"))-1),"Missing set")</x:f>
        <x:v>Biblical Places</x:v>
      </x:c>
      <x:c r="C353" s="231" t="inlineStr">
        <x:is>
          <x:t xml:space="preserve">BPL-024</x:t>
        </x:is>
      </x:c>
      <x:c r="D353" s="231" t="str">
        <x:f>IFERROR(INDEX('Final Card Catalog'!$B$4:$B$503,MATCH($C353,'Final Card Catalog'!$A$4:$A$503,0)),"Missing ID")</x:f>
        <x:v>Jericho</x:v>
      </x:c>
      <x:c r="E353" s="231" t="str">
        <x:f>IFERROR(INDEX('Final Card Catalog'!$E$4:$E$503,MATCH($C353,'Final Card Catalog'!$A$4:$A$503,0)),"Missing ID")</x:f>
        <x:v>Place</x:v>
      </x:c>
      <x:c r="F353" s="261" t="n">
        <x:f>IFERROR(INDEX('Final Card Catalog'!$G$4:$G$503,MATCH($C353,'Final Card Catalog'!$A$4:$A$503,0)),"Missing ID")</x:f>
        <x:v>5</x:v>
      </x:c>
      <x:c r="G353" s="231" t="inlineStr">
        <x:is>
          <x:t xml:space="preserve">Extraordinary</x:t>
        </x:is>
      </x:c>
      <x:c r="H353" s="260" t="n">
        <x:v>6.8</x:v>
      </x:c>
      <x:c r="I353" s="260" t="n">
        <x:v>8.5</x:v>
      </x:c>
      <x:c r="J353" s="260" t="n">
        <x:v>3.8</x:v>
      </x:c>
      <x:c r="K353" s="260" t="n">
        <x:v>5</x:v>
      </x:c>
      <x:c r="L353" s="239" t="n">
        <x:f>IF(COUNT(H353:K353)&lt;COUNT($B$4:$B$7),"",ROUND(($B$11/$B$9)*(H353*$B$4+I353*$B$5+J353*$B$6+K353*$B$7),1))</x:f>
        <x:v>65.3</x:v>
      </x:c>
      <x:c r="M353" s="231" t="str">
        <x:f>IF(L353="","",IF(L353&gt;=$E$4,$D$4,IF(L353&gt;=$E$5,$D$5,IF(L353&gt;=$E$6,$D$6,IF(L353&gt;=$E$7,$D$7,$D$8)))))</x:f>
        <x:v>Common</x:v>
      </x:c>
      <x:c r="N353" s="231" t="str">
        <x:f>IF(M353="","Pending scoring",G353&amp;" → "&amp;M353)</x:f>
        <x:v>Extraordinary → Common</x:v>
      </x:c>
      <x:c r="O353" s="231" t="inlineStr">
        <x:is>
          <x:t xml:space="preserve">Medium</x:t>
        </x:is>
      </x:c>
      <x:c r="P353" s="231" t="inlineStr">
        <x:is>
          <x:t xml:space="preserve">Biblical landscape / architecture</x:t>
        </x:is>
      </x:c>
      <x:c r="Q353" s="231" t="inlineStr">
        <x:is>
          <x:t xml:space="preserve">Artwork-led: the visual concept is substantially stronger than the subject's global recognition. Scores: significance 6.8, artwork 8.5, narrative 3.8, uniqueness 5.0; weighted impact 65.3 → Common.</x:t>
        </x:is>
      </x:c>
      <x:c r="R353" s="214" t="str">
        <x:f>IFERROR(INDEX('Final Card Catalog'!$J$4:$J$503,MATCH($C353,'Final Card Catalog'!$A$4:$A$503,0)),"Missing ID")</x:f>
        <x:v>Common</x:v>
      </x:c>
      <x:c r="S353" s="214" t="str">
        <x:f>IF(IFERROR(INDEX('Final Card Catalog'!$S$4:$S$503,MATCH($C353,'Final Card Catalog'!$A$4:$A$503,0)),"Missing ID")="Locked - complete","Locked - complete",IF(COUNTIF('Final Card Catalog'!$A$4:$A$503,C353)&lt;&gt;1,"ID mismatch",IF(COUNT(H353:K353)&lt;COUNT($B$4:$B$7),"Needs scoring",IF(M353=R353,"Aligned","Approved tier / legacy differs"))))</x:f>
        <x:v>Aligned</x:v>
      </x:c>
    </x:row>
    <x:row r="354" s="202" customFormat="1" ht="25.5" customHeight="1">
      <x:c r="A354" s="261" t="n">
        <x:f>IF(L354="","",COUNTIF($L$14:$L$513,"&gt;"&amp;L354)+COUNTIF($L$14:L354,L354))</x:f>
        <x:v>345</x:v>
      </x:c>
      <x:c r="B354" s="231" t="str">
        <x:f>IFERROR(LEFT(IFERROR(INDEX('Final Card Catalog'!$D$4:$D$503,MATCH($C354,'Final Card Catalog'!$A$4:$A$503,0)),"Missing ID"),FIND(" — ",IFERROR(INDEX('Final Card Catalog'!$D$4:$D$503,MATCH($C354,'Final Card Catalog'!$A$4:$A$503,0)),"Missing ID"))-1),"Missing set")</x:f>
        <x:v>Biblical People</x:v>
      </x:c>
      <x:c r="C354" s="231" t="inlineStr">
        <x:is>
          <x:t xml:space="preserve">BP-033</x:t>
        </x:is>
      </x:c>
      <x:c r="D354" s="231" t="str">
        <x:f>IFERROR(INDEX('Final Card Catalog'!$B$4:$B$503,MATCH($C354,'Final Card Catalog'!$A$4:$A$503,0)),"Missing ID")</x:f>
        <x:v>Jonathan</x:v>
      </x:c>
      <x:c r="E354" s="231" t="str">
        <x:f>IFERROR(INDEX('Final Card Catalog'!$E$4:$E$503,MATCH($C354,'Final Card Catalog'!$A$4:$A$503,0)),"Missing ID")</x:f>
        <x:v>Person</x:v>
      </x:c>
      <x:c r="F354" s="261" t="n">
        <x:f>IFERROR(INDEX('Final Card Catalog'!$G$4:$G$503,MATCH($C354,'Final Card Catalog'!$A$4:$A$503,0)),"Missing ID")</x:f>
        <x:v>4</x:v>
      </x:c>
      <x:c r="G354" s="231" t="inlineStr">
        <x:is>
          <x:t xml:space="preserve">Rare</x:t>
        </x:is>
      </x:c>
      <x:c r="H354" s="260" t="n">
        <x:v>6.8</x:v>
      </x:c>
      <x:c r="I354" s="260" t="n">
        <x:v>7</x:v>
      </x:c>
      <x:c r="J354" s="260" t="n">
        <x:v>5.7</x:v>
      </x:c>
      <x:c r="K354" s="260" t="n">
        <x:v>5.7</x:v>
      </x:c>
      <x:c r="L354" s="239" t="n">
        <x:f>IF(COUNT(H354:K354)&lt;COUNT($B$4:$B$7),"",ROUND(($B$11/$B$9)*(H354*$B$4+I354*$B$5+J354*$B$6+K354*$B$7),1))</x:f>
        <x:v>65.3</x:v>
      </x:c>
      <x:c r="M354" s="231" t="str">
        <x:f>IF(L354="","",IF(L354&gt;=$E$4,$D$4,IF(L354&gt;=$E$5,$D$5,IF(L354&gt;=$E$6,$D$6,IF(L354&gt;=$E$7,$D$7,$D$8)))))</x:f>
        <x:v>Common</x:v>
      </x:c>
      <x:c r="N354" s="231" t="str">
        <x:f>IF(M354="","Pending scoring",G354&amp;" → "&amp;M354)</x:f>
        <x:v>Rare → Common</x:v>
      </x:c>
      <x:c r="O354" s="231" t="inlineStr">
        <x:is>
          <x:t xml:space="preserve">Medium</x:t>
        </x:is>
      </x:c>
      <x:c r="P354" s="231" t="inlineStr">
        <x:is>
          <x:t xml:space="preserve">Biblical character / group</x:t>
        </x:is>
      </x:c>
      <x:c r="Q354" s="231" t="inlineStr">
        <x:is>
          <x:t xml:space="preserve">Supporting collectible: useful content, but lower global pull impact than the broader catalog. Scores: significance 6.8, artwork 7.0, narrative 5.7, uniqueness 5.7; weighted impact 65.3 → Common.</x:t>
        </x:is>
      </x:c>
      <x:c r="R354" s="214" t="str">
        <x:f>IFERROR(INDEX('Final Card Catalog'!$J$4:$J$503,MATCH($C354,'Final Card Catalog'!$A$4:$A$503,0)),"Missing ID")</x:f>
        <x:v>Common</x:v>
      </x:c>
      <x:c r="S354" s="214" t="str">
        <x:f>IF(IFERROR(INDEX('Final Card Catalog'!$S$4:$S$503,MATCH($C354,'Final Card Catalog'!$A$4:$A$503,0)),"Missing ID")="Locked - complete","Locked - complete",IF(COUNTIF('Final Card Catalog'!$A$4:$A$503,C354)&lt;&gt;1,"ID mismatch",IF(COUNT(H354:K354)&lt;COUNT($B$4:$B$7),"Needs scoring",IF(M354=R354,"Aligned","Approved tier / legacy differs"))))</x:f>
        <x:v>Aligned</x:v>
      </x:c>
    </x:row>
    <x:row r="355" s="202" customFormat="1" ht="25.5" customHeight="1">
      <x:c r="A355" s="261" t="n">
        <x:f>IF(L355="","",COUNTIF($L$14:$L$513,"&gt;"&amp;L355)+COUNTIF($L$14:L355,L355))</x:f>
        <x:v>346</x:v>
      </x:c>
      <x:c r="B355" s="231" t="str">
        <x:f>IFERROR(LEFT(IFERROR(INDEX('Final Card Catalog'!$D$4:$D$503,MATCH($C355,'Final Card Catalog'!$A$4:$A$503,0)),"Missing ID"),FIND(" — ",IFERROR(INDEX('Final Card Catalog'!$D$4:$D$503,MATCH($C355,'Final Card Catalog'!$A$4:$A$503,0)),"Missing ID"))-1),"Missing set")</x:f>
        <x:v>Biblical People</x:v>
      </x:c>
      <x:c r="C355" s="231" t="inlineStr">
        <x:is>
          <x:t xml:space="preserve">BP-035</x:t>
        </x:is>
      </x:c>
      <x:c r="D355" s="231" t="str">
        <x:f>IFERROR(INDEX('Final Card Catalog'!$B$4:$B$503,MATCH($C355,'Final Card Catalog'!$A$4:$A$503,0)),"Missing ID")</x:f>
        <x:v>Josiah</x:v>
      </x:c>
      <x:c r="E355" s="231" t="str">
        <x:f>IFERROR(INDEX('Final Card Catalog'!$E$4:$E$503,MATCH($C355,'Final Card Catalog'!$A$4:$A$503,0)),"Missing ID")</x:f>
        <x:v>Person</x:v>
      </x:c>
      <x:c r="F355" s="261" t="n">
        <x:f>IFERROR(INDEX('Final Card Catalog'!$G$4:$G$503,MATCH($C355,'Final Card Catalog'!$A$4:$A$503,0)),"Missing ID")</x:f>
        <x:v>4</x:v>
      </x:c>
      <x:c r="G355" s="231" t="inlineStr">
        <x:is>
          <x:t xml:space="preserve">Rare</x:t>
        </x:is>
      </x:c>
      <x:c r="H355" s="260" t="n">
        <x:v>6.8</x:v>
      </x:c>
      <x:c r="I355" s="260" t="n">
        <x:v>7</x:v>
      </x:c>
      <x:c r="J355" s="260" t="n">
        <x:v>5.7</x:v>
      </x:c>
      <x:c r="K355" s="260" t="n">
        <x:v>5.7</x:v>
      </x:c>
      <x:c r="L355" s="239" t="n">
        <x:f>IF(COUNT(H355:K355)&lt;COUNT($B$4:$B$7),"",ROUND(($B$11/$B$9)*(H355*$B$4+I355*$B$5+J355*$B$6+K355*$B$7),1))</x:f>
        <x:v>65.3</x:v>
      </x:c>
      <x:c r="M355" s="231" t="str">
        <x:f>IF(L355="","",IF(L355&gt;=$E$4,$D$4,IF(L355&gt;=$E$5,$D$5,IF(L355&gt;=$E$6,$D$6,IF(L355&gt;=$E$7,$D$7,$D$8)))))</x:f>
        <x:v>Common</x:v>
      </x:c>
      <x:c r="N355" s="231" t="str">
        <x:f>IF(M355="","Pending scoring",G355&amp;" → "&amp;M355)</x:f>
        <x:v>Rare → Common</x:v>
      </x:c>
      <x:c r="O355" s="231" t="inlineStr">
        <x:is>
          <x:t xml:space="preserve">Medium</x:t>
        </x:is>
      </x:c>
      <x:c r="P355" s="231" t="inlineStr">
        <x:is>
          <x:t xml:space="preserve">Biblical character / group</x:t>
        </x:is>
      </x:c>
      <x:c r="Q355" s="231" t="inlineStr">
        <x:is>
          <x:t xml:space="preserve">Supporting collectible: useful content, but lower global pull impact than the broader catalog. Scores: significance 6.8, artwork 7.0, narrative 5.7, uniqueness 5.7; weighted impact 65.3 → Common.</x:t>
        </x:is>
      </x:c>
      <x:c r="R355" s="214" t="str">
        <x:f>IFERROR(INDEX('Final Card Catalog'!$J$4:$J$503,MATCH($C355,'Final Card Catalog'!$A$4:$A$503,0)),"Missing ID")</x:f>
        <x:v>Common</x:v>
      </x:c>
      <x:c r="S355" s="214" t="str">
        <x:f>IF(IFERROR(INDEX('Final Card Catalog'!$S$4:$S$503,MATCH($C355,'Final Card Catalog'!$A$4:$A$503,0)),"Missing ID")="Locked - complete","Locked - complete",IF(COUNTIF('Final Card Catalog'!$A$4:$A$503,C355)&lt;&gt;1,"ID mismatch",IF(COUNT(H355:K355)&lt;COUNT($B$4:$B$7),"Needs scoring",IF(M355=R355,"Aligned","Approved tier / legacy differs"))))</x:f>
        <x:v>Aligned</x:v>
      </x:c>
    </x:row>
    <x:row r="356" s="202" customFormat="1" ht="25.5" customHeight="1">
      <x:c r="A356" s="261" t="n">
        <x:f>IF(L356="","",COUNTIF($L$14:$L$513,"&gt;"&amp;L356)+COUNTIF($L$14:L356,L356))</x:f>
        <x:v>347</x:v>
      </x:c>
      <x:c r="B356" s="231" t="str">
        <x:f>IFERROR(LEFT(IFERROR(INDEX('Final Card Catalog'!$D$4:$D$503,MATCH($C356,'Final Card Catalog'!$A$4:$A$503,0)),"Missing ID"),FIND(" — ",IFERROR(INDEX('Final Card Catalog'!$D$4:$D$503,MATCH($C356,'Final Card Catalog'!$A$4:$A$503,0)),"Missing ID"))-1),"Missing set")</x:f>
        <x:v>Biblical People</x:v>
      </x:c>
      <x:c r="C356" s="231" t="inlineStr">
        <x:is>
          <x:t xml:space="preserve">BP-089</x:t>
        </x:is>
      </x:c>
      <x:c r="D356" s="231" t="str">
        <x:f>IFERROR(INDEX('Final Card Catalog'!$B$4:$B$503,MATCH($C356,'Final Card Catalog'!$A$4:$A$503,0)),"Missing ID")</x:f>
        <x:v>Judas Iscariot</x:v>
      </x:c>
      <x:c r="E356" s="231" t="str">
        <x:f>IFERROR(INDEX('Final Card Catalog'!$E$4:$E$503,MATCH($C356,'Final Card Catalog'!$A$4:$A$503,0)),"Missing ID")</x:f>
        <x:v>Person</x:v>
      </x:c>
      <x:c r="F356" s="261" t="n">
        <x:f>IFERROR(INDEX('Final Card Catalog'!$G$4:$G$503,MATCH($C356,'Final Card Catalog'!$A$4:$A$503,0)),"Missing ID")</x:f>
        <x:v>4</x:v>
      </x:c>
      <x:c r="G356" s="231" t="inlineStr">
        <x:is>
          <x:t xml:space="preserve">Rare</x:t>
        </x:is>
      </x:c>
      <x:c r="H356" s="260" t="n">
        <x:v>6.8</x:v>
      </x:c>
      <x:c r="I356" s="260" t="n">
        <x:v>7</x:v>
      </x:c>
      <x:c r="J356" s="260" t="n">
        <x:v>5.7</x:v>
      </x:c>
      <x:c r="K356" s="260" t="n">
        <x:v>5.7</x:v>
      </x:c>
      <x:c r="L356" s="239" t="n">
        <x:f>IF(COUNT(H356:K356)&lt;COUNT($B$4:$B$7),"",ROUND(($B$11/$B$9)*(H356*$B$4+I356*$B$5+J356*$B$6+K356*$B$7),1))</x:f>
        <x:v>65.3</x:v>
      </x:c>
      <x:c r="M356" s="231" t="str">
        <x:f>IF(L356="","",IF(L356&gt;=$E$4,$D$4,IF(L356&gt;=$E$5,$D$5,IF(L356&gt;=$E$6,$D$6,IF(L356&gt;=$E$7,$D$7,$D$8)))))</x:f>
        <x:v>Common</x:v>
      </x:c>
      <x:c r="N356" s="231" t="str">
        <x:f>IF(M356="","Pending scoring",G356&amp;" → "&amp;M356)</x:f>
        <x:v>Rare → Common</x:v>
      </x:c>
      <x:c r="O356" s="231" t="inlineStr">
        <x:is>
          <x:t xml:space="preserve">Medium</x:t>
        </x:is>
      </x:c>
      <x:c r="P356" s="231" t="inlineStr">
        <x:is>
          <x:t xml:space="preserve">Biblical character / group</x:t>
        </x:is>
      </x:c>
      <x:c r="Q356" s="231" t="inlineStr">
        <x:is>
          <x:t xml:space="preserve">Supporting collectible: useful content, but lower global pull impact than the broader catalog. Scores: significance 6.8, artwork 7.0, narrative 5.7, uniqueness 5.7; weighted impact 65.3 → Common.</x:t>
        </x:is>
      </x:c>
      <x:c r="R356" s="214" t="str">
        <x:f>IFERROR(INDEX('Final Card Catalog'!$J$4:$J$503,MATCH($C356,'Final Card Catalog'!$A$4:$A$503,0)),"Missing ID")</x:f>
        <x:v>Common</x:v>
      </x:c>
      <x:c r="S356" s="214" t="str">
        <x:f>IF(IFERROR(INDEX('Final Card Catalog'!$S$4:$S$503,MATCH($C356,'Final Card Catalog'!$A$4:$A$503,0)),"Missing ID")="Locked - complete","Locked - complete",IF(COUNTIF('Final Card Catalog'!$A$4:$A$503,C356)&lt;&gt;1,"ID mismatch",IF(COUNT(H356:K356)&lt;COUNT($B$4:$B$7),"Needs scoring",IF(M356=R356,"Aligned","Approved tier / legacy differs"))))</x:f>
        <x:v>Aligned</x:v>
      </x:c>
    </x:row>
    <x:row r="357" s="202" customFormat="1" ht="25.5" customHeight="1">
      <x:c r="A357" s="261" t="n">
        <x:f>IF(L357="","",COUNTIF($L$14:$L$513,"&gt;"&amp;L357)+COUNTIF($L$14:L357,L357))</x:f>
        <x:v>348</x:v>
      </x:c>
      <x:c r="B357" s="231" t="str">
        <x:f>IFERROR(LEFT(IFERROR(INDEX('Final Card Catalog'!$D$4:$D$503,MATCH($C357,'Final Card Catalog'!$A$4:$A$503,0)),"Missing ID"),FIND(" — ",IFERROR(INDEX('Final Card Catalog'!$D$4:$D$503,MATCH($C357,'Final Card Catalog'!$A$4:$A$503,0)),"Missing ID"))-1),"Missing set")</x:f>
        <x:v>Biblical Places</x:v>
      </x:c>
      <x:c r="C357" s="231" t="inlineStr">
        <x:is>
          <x:t xml:space="preserve">BPL-055</x:t>
        </x:is>
      </x:c>
      <x:c r="D357" s="231" t="str">
        <x:f>IFERROR(INDEX('Final Card Catalog'!$B$4:$B$503,MATCH($C357,'Final Card Catalog'!$A$4:$A$503,0)),"Missing ID")</x:f>
        <x:v>Judea</x:v>
      </x:c>
      <x:c r="E357" s="231" t="str">
        <x:f>IFERROR(INDEX('Final Card Catalog'!$E$4:$E$503,MATCH($C357,'Final Card Catalog'!$A$4:$A$503,0)),"Missing ID")</x:f>
        <x:v>Place</x:v>
      </x:c>
      <x:c r="F357" s="261" t="n">
        <x:f>IFERROR(INDEX('Final Card Catalog'!$G$4:$G$503,MATCH($C357,'Final Card Catalog'!$A$4:$A$503,0)),"Missing ID")</x:f>
        <x:v>5</x:v>
      </x:c>
      <x:c r="G357" s="231" t="inlineStr">
        <x:is>
          <x:t xml:space="preserve">Extraordinary</x:t>
        </x:is>
      </x:c>
      <x:c r="H357" s="260" t="n">
        <x:v>6.8</x:v>
      </x:c>
      <x:c r="I357" s="260" t="n">
        <x:v>8.5</x:v>
      </x:c>
      <x:c r="J357" s="260" t="n">
        <x:v>3.8</x:v>
      </x:c>
      <x:c r="K357" s="260" t="n">
        <x:v>5</x:v>
      </x:c>
      <x:c r="L357" s="239" t="n">
        <x:f>IF(COUNT(H357:K357)&lt;COUNT($B$4:$B$7),"",ROUND(($B$11/$B$9)*(H357*$B$4+I357*$B$5+J357*$B$6+K357*$B$7),1))</x:f>
        <x:v>65.3</x:v>
      </x:c>
      <x:c r="M357" s="231" t="str">
        <x:f>IF(L357="","",IF(L357&gt;=$E$4,$D$4,IF(L357&gt;=$E$5,$D$5,IF(L357&gt;=$E$6,$D$6,IF(L357&gt;=$E$7,$D$7,$D$8)))))</x:f>
        <x:v>Common</x:v>
      </x:c>
      <x:c r="N357" s="231" t="str">
        <x:f>IF(M357="","Pending scoring",G357&amp;" → "&amp;M357)</x:f>
        <x:v>Extraordinary → Common</x:v>
      </x:c>
      <x:c r="O357" s="231" t="inlineStr">
        <x:is>
          <x:t xml:space="preserve">Medium</x:t>
        </x:is>
      </x:c>
      <x:c r="P357" s="231" t="inlineStr">
        <x:is>
          <x:t xml:space="preserve">Biblical landscape / architecture</x:t>
        </x:is>
      </x:c>
      <x:c r="Q357" s="231" t="inlineStr">
        <x:is>
          <x:t xml:space="preserve">Artwork-led: the visual concept is substantially stronger than the subject's global recognition. Scores: significance 6.8, artwork 8.5, narrative 3.8, uniqueness 5.0; weighted impact 65.3 → Common.</x:t>
        </x:is>
      </x:c>
      <x:c r="R357" s="214" t="str">
        <x:f>IFERROR(INDEX('Final Card Catalog'!$J$4:$J$503,MATCH($C357,'Final Card Catalog'!$A$4:$A$503,0)),"Missing ID")</x:f>
        <x:v>Common</x:v>
      </x:c>
      <x:c r="S357" s="214" t="str">
        <x:f>IF(IFERROR(INDEX('Final Card Catalog'!$S$4:$S$503,MATCH($C357,'Final Card Catalog'!$A$4:$A$503,0)),"Missing ID")="Locked - complete","Locked - complete",IF(COUNTIF('Final Card Catalog'!$A$4:$A$503,C357)&lt;&gt;1,"ID mismatch",IF(COUNT(H357:K357)&lt;COUNT($B$4:$B$7),"Needs scoring",IF(M357=R357,"Aligned","Approved tier / legacy differs"))))</x:f>
        <x:v>Aligned</x:v>
      </x:c>
    </x:row>
    <x:row r="358" s="202" customFormat="1" ht="25.5" customHeight="1">
      <x:c r="A358" s="261" t="n">
        <x:f>IF(L358="","",COUNTIF($L$14:$L$513,"&gt;"&amp;L358)+COUNTIF($L$14:L358,L358))</x:f>
        <x:v>349</x:v>
      </x:c>
      <x:c r="B358" s="231" t="str">
        <x:f>IFERROR(LEFT(IFERROR(INDEX('Final Card Catalog'!$D$4:$D$503,MATCH($C358,'Final Card Catalog'!$A$4:$A$503,0)),"Missing ID"),FIND(" — ",IFERROR(INDEX('Final Card Catalog'!$D$4:$D$503,MATCH($C358,'Final Card Catalog'!$A$4:$A$503,0)),"Missing ID"))-1),"Missing set")</x:f>
        <x:v>Biblical Places</x:v>
      </x:c>
      <x:c r="C358" s="231" t="inlineStr">
        <x:is>
          <x:t xml:space="preserve">BPL-012</x:t>
        </x:is>
      </x:c>
      <x:c r="D358" s="231" t="str">
        <x:f>IFERROR(INDEX('Final Card Catalog'!$B$4:$B$503,MATCH($C358,'Final Card Catalog'!$A$4:$A$503,0)),"Missing ID")</x:f>
        <x:v>Mount Moriah</x:v>
      </x:c>
      <x:c r="E358" s="231" t="str">
        <x:f>IFERROR(INDEX('Final Card Catalog'!$E$4:$E$503,MATCH($C358,'Final Card Catalog'!$A$4:$A$503,0)),"Missing ID")</x:f>
        <x:v>Place</x:v>
      </x:c>
      <x:c r="F358" s="261" t="n">
        <x:f>IFERROR(INDEX('Final Card Catalog'!$G$4:$G$503,MATCH($C358,'Final Card Catalog'!$A$4:$A$503,0)),"Missing ID")</x:f>
        <x:v>5</x:v>
      </x:c>
      <x:c r="G358" s="231" t="inlineStr">
        <x:is>
          <x:t xml:space="preserve">Extraordinary</x:t>
        </x:is>
      </x:c>
      <x:c r="H358" s="260" t="n">
        <x:v>6.8</x:v>
      </x:c>
      <x:c r="I358" s="260" t="n">
        <x:v>8.5</x:v>
      </x:c>
      <x:c r="J358" s="260" t="n">
        <x:v>3.8</x:v>
      </x:c>
      <x:c r="K358" s="260" t="n">
        <x:v>5</x:v>
      </x:c>
      <x:c r="L358" s="239" t="n">
        <x:f>IF(COUNT(H358:K358)&lt;COUNT($B$4:$B$7),"",ROUND(($B$11/$B$9)*(H358*$B$4+I358*$B$5+J358*$B$6+K358*$B$7),1))</x:f>
        <x:v>65.3</x:v>
      </x:c>
      <x:c r="M358" s="231" t="str">
        <x:f>IF(L358="","",IF(L358&gt;=$E$4,$D$4,IF(L358&gt;=$E$5,$D$5,IF(L358&gt;=$E$6,$D$6,IF(L358&gt;=$E$7,$D$7,$D$8)))))</x:f>
        <x:v>Common</x:v>
      </x:c>
      <x:c r="N358" s="231" t="str">
        <x:f>IF(M358="","Pending scoring",G358&amp;" → "&amp;M358)</x:f>
        <x:v>Extraordinary → Common</x:v>
      </x:c>
      <x:c r="O358" s="231" t="inlineStr">
        <x:is>
          <x:t xml:space="preserve">Medium</x:t>
        </x:is>
      </x:c>
      <x:c r="P358" s="231" t="inlineStr">
        <x:is>
          <x:t xml:space="preserve">Biblical landscape / architecture</x:t>
        </x:is>
      </x:c>
      <x:c r="Q358" s="231" t="inlineStr">
        <x:is>
          <x:t xml:space="preserve">Artwork-led: the visual concept is substantially stronger than the subject's global recognition. Scores: significance 6.8, artwork 8.5, narrative 3.8, uniqueness 5.0; weighted impact 65.3 → Common.</x:t>
        </x:is>
      </x:c>
      <x:c r="R358" s="214" t="str">
        <x:f>IFERROR(INDEX('Final Card Catalog'!$J$4:$J$503,MATCH($C358,'Final Card Catalog'!$A$4:$A$503,0)),"Missing ID")</x:f>
        <x:v>Common</x:v>
      </x:c>
      <x:c r="S358" s="214" t="str">
        <x:f>IF(IFERROR(INDEX('Final Card Catalog'!$S$4:$S$503,MATCH($C358,'Final Card Catalog'!$A$4:$A$503,0)),"Missing ID")="Locked - complete","Locked - complete",IF(COUNTIF('Final Card Catalog'!$A$4:$A$503,C358)&lt;&gt;1,"ID mismatch",IF(COUNT(H358:K358)&lt;COUNT($B$4:$B$7),"Needs scoring",IF(M358=R358,"Aligned","Approved tier / legacy differs"))))</x:f>
        <x:v>Aligned</x:v>
      </x:c>
    </x:row>
    <x:row r="359" s="202" customFormat="1" ht="25.5" customHeight="1">
      <x:c r="A359" s="261" t="n">
        <x:f>IF(L359="","",COUNTIF($L$14:$L$513,"&gt;"&amp;L359)+COUNTIF($L$14:L359,L359))</x:f>
        <x:v>350</x:v>
      </x:c>
      <x:c r="B359" s="231" t="str">
        <x:f>IFERROR(LEFT(IFERROR(INDEX('Final Card Catalog'!$D$4:$D$503,MATCH($C359,'Final Card Catalog'!$A$4:$A$503,0)),"Missing ID"),FIND(" — ",IFERROR(INDEX('Final Card Catalog'!$D$4:$D$503,MATCH($C359,'Final Card Catalog'!$A$4:$A$503,0)),"Missing ID"))-1),"Missing set")</x:f>
        <x:v>Biblical Places</x:v>
      </x:c>
      <x:c r="C359" s="231" t="inlineStr">
        <x:is>
          <x:t xml:space="preserve">BPL-062</x:t>
        </x:is>
      </x:c>
      <x:c r="D359" s="231" t="str">
        <x:f>IFERROR(INDEX('Final Card Catalog'!$B$4:$B$503,MATCH($C359,'Final Card Catalog'!$A$4:$A$503,0)),"Missing ID")</x:f>
        <x:v>Mount of Olives</x:v>
      </x:c>
      <x:c r="E359" s="231" t="str">
        <x:f>IFERROR(INDEX('Final Card Catalog'!$E$4:$E$503,MATCH($C359,'Final Card Catalog'!$A$4:$A$503,0)),"Missing ID")</x:f>
        <x:v>Place</x:v>
      </x:c>
      <x:c r="F359" s="261" t="n">
        <x:f>IFERROR(INDEX('Final Card Catalog'!$G$4:$G$503,MATCH($C359,'Final Card Catalog'!$A$4:$A$503,0)),"Missing ID")</x:f>
        <x:v>5</x:v>
      </x:c>
      <x:c r="G359" s="231" t="inlineStr">
        <x:is>
          <x:t xml:space="preserve">Extraordinary</x:t>
        </x:is>
      </x:c>
      <x:c r="H359" s="260" t="n">
        <x:v>6.8</x:v>
      </x:c>
      <x:c r="I359" s="260" t="n">
        <x:v>8.5</x:v>
      </x:c>
      <x:c r="J359" s="260" t="n">
        <x:v>3.8</x:v>
      </x:c>
      <x:c r="K359" s="260" t="n">
        <x:v>5</x:v>
      </x:c>
      <x:c r="L359" s="239" t="n">
        <x:f>IF(COUNT(H359:K359)&lt;COUNT($B$4:$B$7),"",ROUND(($B$11/$B$9)*(H359*$B$4+I359*$B$5+J359*$B$6+K359*$B$7),1))</x:f>
        <x:v>65.3</x:v>
      </x:c>
      <x:c r="M359" s="231" t="str">
        <x:f>IF(L359="","",IF(L359&gt;=$E$4,$D$4,IF(L359&gt;=$E$5,$D$5,IF(L359&gt;=$E$6,$D$6,IF(L359&gt;=$E$7,$D$7,$D$8)))))</x:f>
        <x:v>Common</x:v>
      </x:c>
      <x:c r="N359" s="231" t="str">
        <x:f>IF(M359="","Pending scoring",G359&amp;" → "&amp;M359)</x:f>
        <x:v>Extraordinary → Common</x:v>
      </x:c>
      <x:c r="O359" s="231" t="inlineStr">
        <x:is>
          <x:t xml:space="preserve">Medium</x:t>
        </x:is>
      </x:c>
      <x:c r="P359" s="231" t="inlineStr">
        <x:is>
          <x:t xml:space="preserve">Biblical landscape / architecture</x:t>
        </x:is>
      </x:c>
      <x:c r="Q359" s="231" t="inlineStr">
        <x:is>
          <x:t xml:space="preserve">Artwork-led: the visual concept is substantially stronger than the subject's global recognition. Scores: significance 6.8, artwork 8.5, narrative 3.8, uniqueness 5.0; weighted impact 65.3 → Common.</x:t>
        </x:is>
      </x:c>
      <x:c r="R359" s="214" t="str">
        <x:f>IFERROR(INDEX('Final Card Catalog'!$J$4:$J$503,MATCH($C359,'Final Card Catalog'!$A$4:$A$503,0)),"Missing ID")</x:f>
        <x:v>Uncommon</x:v>
      </x:c>
      <x:c r="S359" s="214" t="str">
        <x:f>IF(IFERROR(INDEX('Final Card Catalog'!$S$4:$S$503,MATCH($C359,'Final Card Catalog'!$A$4:$A$503,0)),"Missing ID")="Locked - complete","Locked - complete",IF(COUNTIF('Final Card Catalog'!$A$4:$A$503,C359)&lt;&gt;1,"ID mismatch",IF(COUNT(H359:K359)&lt;COUNT($B$4:$B$7),"Needs scoring",IF(M359=R359,"Aligned","Approved tier / legacy differs"))))</x:f>
        <x:v>Approved tier / legacy differs</x:v>
      </x:c>
    </x:row>
    <x:row r="360" s="202" customFormat="1" ht="25.5" customHeight="1">
      <x:c r="A360" s="261" t="n">
        <x:f>IF(L360="","",COUNTIF($L$14:$L$513,"&gt;"&amp;L360)+COUNTIF($L$14:L360,L360))</x:f>
        <x:v>351</x:v>
      </x:c>
      <x:c r="B360" s="231" t="str">
        <x:f>IFERROR(LEFT(IFERROR(INDEX('Final Card Catalog'!$D$4:$D$503,MATCH($C360,'Final Card Catalog'!$A$4:$A$503,0)),"Missing ID"),FIND(" — ",IFERROR(INDEX('Final Card Catalog'!$D$4:$D$503,MATCH($C360,'Final Card Catalog'!$A$4:$A$503,0)),"Missing ID"))-1),"Missing set")</x:f>
        <x:v>Biblical People</x:v>
      </x:c>
      <x:c r="C360" s="231" t="inlineStr">
        <x:is>
          <x:t xml:space="preserve">BP-079</x:t>
        </x:is>
      </x:c>
      <x:c r="D360" s="231" t="str">
        <x:f>IFERROR(INDEX('Final Card Catalog'!$B$4:$B$503,MATCH($C360,'Final Card Catalog'!$A$4:$A$503,0)),"Missing ID")</x:f>
        <x:v>Nebuchadnezzar II</x:v>
      </x:c>
      <x:c r="E360" s="231" t="str">
        <x:f>IFERROR(INDEX('Final Card Catalog'!$E$4:$E$503,MATCH($C360,'Final Card Catalog'!$A$4:$A$503,0)),"Missing ID")</x:f>
        <x:v>Person</x:v>
      </x:c>
      <x:c r="F360" s="261" t="n">
        <x:f>IFERROR(INDEX('Final Card Catalog'!$G$4:$G$503,MATCH($C360,'Final Card Catalog'!$A$4:$A$503,0)),"Missing ID")</x:f>
        <x:v>4</x:v>
      </x:c>
      <x:c r="G360" s="231" t="inlineStr">
        <x:is>
          <x:t xml:space="preserve">Rare</x:t>
        </x:is>
      </x:c>
      <x:c r="H360" s="260" t="n">
        <x:v>6.8</x:v>
      </x:c>
      <x:c r="I360" s="260" t="n">
        <x:v>7</x:v>
      </x:c>
      <x:c r="J360" s="260" t="n">
        <x:v>5.7</x:v>
      </x:c>
      <x:c r="K360" s="260" t="n">
        <x:v>5.7</x:v>
      </x:c>
      <x:c r="L360" s="239" t="n">
        <x:f>IF(COUNT(H360:K360)&lt;COUNT($B$4:$B$7),"",ROUND(($B$11/$B$9)*(H360*$B$4+I360*$B$5+J360*$B$6+K360*$B$7),1))</x:f>
        <x:v>65.3</x:v>
      </x:c>
      <x:c r="M360" s="231" t="str">
        <x:f>IF(L360="","",IF(L360&gt;=$E$4,$D$4,IF(L360&gt;=$E$5,$D$5,IF(L360&gt;=$E$6,$D$6,IF(L360&gt;=$E$7,$D$7,$D$8)))))</x:f>
        <x:v>Common</x:v>
      </x:c>
      <x:c r="N360" s="231" t="str">
        <x:f>IF(M360="","Pending scoring",G360&amp;" → "&amp;M360)</x:f>
        <x:v>Rare → Common</x:v>
      </x:c>
      <x:c r="O360" s="231" t="inlineStr">
        <x:is>
          <x:t xml:space="preserve">Medium</x:t>
        </x:is>
      </x:c>
      <x:c r="P360" s="231" t="inlineStr">
        <x:is>
          <x:t xml:space="preserve">Biblical character / group</x:t>
        </x:is>
      </x:c>
      <x:c r="Q360" s="231" t="inlineStr">
        <x:is>
          <x:t xml:space="preserve">Supporting collectible: useful content, but lower global pull impact than the broader catalog. Scores: significance 6.8, artwork 7.0, narrative 5.7, uniqueness 5.7; weighted impact 65.3 → Common.</x:t>
        </x:is>
      </x:c>
      <x:c r="R360" s="214" t="str">
        <x:f>IFERROR(INDEX('Final Card Catalog'!$J$4:$J$503,MATCH($C360,'Final Card Catalog'!$A$4:$A$503,0)),"Missing ID")</x:f>
        <x:v>Common</x:v>
      </x:c>
      <x:c r="S360" s="214" t="str">
        <x:f>IF(IFERROR(INDEX('Final Card Catalog'!$S$4:$S$503,MATCH($C360,'Final Card Catalog'!$A$4:$A$503,0)),"Missing ID")="Locked - complete","Locked - complete",IF(COUNTIF('Final Card Catalog'!$A$4:$A$503,C360)&lt;&gt;1,"ID mismatch",IF(COUNT(H360:K360)&lt;COUNT($B$4:$B$7),"Needs scoring",IF(M360=R360,"Aligned","Approved tier / legacy differs"))))</x:f>
        <x:v>Aligned</x:v>
      </x:c>
    </x:row>
    <x:row r="361" s="202" customFormat="1" ht="25.5" customHeight="1">
      <x:c r="A361" s="261" t="n">
        <x:f>IF(L361="","",COUNTIF($L$14:$L$513,"&gt;"&amp;L361)+COUNTIF($L$14:L361,L361))</x:f>
        <x:v>352</x:v>
      </x:c>
      <x:c r="B361" s="231" t="str">
        <x:f>IFERROR(LEFT(IFERROR(INDEX('Final Card Catalog'!$D$4:$D$503,MATCH($C361,'Final Card Catalog'!$A$4:$A$503,0)),"Missing ID"),FIND(" — ",IFERROR(INDEX('Final Card Catalog'!$D$4:$D$503,MATCH($C361,'Final Card Catalog'!$A$4:$A$503,0)),"Missing ID"))-1),"Missing set")</x:f>
        <x:v>Biblical People</x:v>
      </x:c>
      <x:c r="C361" s="231" t="inlineStr">
        <x:is>
          <x:t xml:space="preserve">BP-037</x:t>
        </x:is>
      </x:c>
      <x:c r="D361" s="231" t="str">
        <x:f>IFERROR(INDEX('Final Card Catalog'!$B$4:$B$503,MATCH($C361,'Final Card Catalog'!$A$4:$A$503,0)),"Missing ID")</x:f>
        <x:v>Nehemiah</x:v>
      </x:c>
      <x:c r="E361" s="231" t="str">
        <x:f>IFERROR(INDEX('Final Card Catalog'!$E$4:$E$503,MATCH($C361,'Final Card Catalog'!$A$4:$A$503,0)),"Missing ID")</x:f>
        <x:v>Person</x:v>
      </x:c>
      <x:c r="F361" s="261" t="n">
        <x:f>IFERROR(INDEX('Final Card Catalog'!$G$4:$G$503,MATCH($C361,'Final Card Catalog'!$A$4:$A$503,0)),"Missing ID")</x:f>
        <x:v>4</x:v>
      </x:c>
      <x:c r="G361" s="231" t="inlineStr">
        <x:is>
          <x:t xml:space="preserve">Rare</x:t>
        </x:is>
      </x:c>
      <x:c r="H361" s="260" t="n">
        <x:v>6.8</x:v>
      </x:c>
      <x:c r="I361" s="260" t="n">
        <x:v>7</x:v>
      </x:c>
      <x:c r="J361" s="260" t="n">
        <x:v>5.7</x:v>
      </x:c>
      <x:c r="K361" s="260" t="n">
        <x:v>5.7</x:v>
      </x:c>
      <x:c r="L361" s="239" t="n">
        <x:f>IF(COUNT(H361:K361)&lt;COUNT($B$4:$B$7),"",ROUND(($B$11/$B$9)*(H361*$B$4+I361*$B$5+J361*$B$6+K361*$B$7),1))</x:f>
        <x:v>65.3</x:v>
      </x:c>
      <x:c r="M361" s="231" t="str">
        <x:f>IF(L361="","",IF(L361&gt;=$E$4,$D$4,IF(L361&gt;=$E$5,$D$5,IF(L361&gt;=$E$6,$D$6,IF(L361&gt;=$E$7,$D$7,$D$8)))))</x:f>
        <x:v>Common</x:v>
      </x:c>
      <x:c r="N361" s="231" t="str">
        <x:f>IF(M361="","Pending scoring",G361&amp;" → "&amp;M361)</x:f>
        <x:v>Rare → Common</x:v>
      </x:c>
      <x:c r="O361" s="231" t="inlineStr">
        <x:is>
          <x:t xml:space="preserve">Medium</x:t>
        </x:is>
      </x:c>
      <x:c r="P361" s="231" t="inlineStr">
        <x:is>
          <x:t xml:space="preserve">Biblical character / group</x:t>
        </x:is>
      </x:c>
      <x:c r="Q361" s="231" t="inlineStr">
        <x:is>
          <x:t xml:space="preserve">Supporting collectible: useful content, but lower global pull impact than the broader catalog. Scores: significance 6.8, artwork 7.0, narrative 5.7, uniqueness 5.7; weighted impact 65.3 → Common.</x:t>
        </x:is>
      </x:c>
      <x:c r="R361" s="214" t="str">
        <x:f>IFERROR(INDEX('Final Card Catalog'!$J$4:$J$503,MATCH($C361,'Final Card Catalog'!$A$4:$A$503,0)),"Missing ID")</x:f>
        <x:v>Common</x:v>
      </x:c>
      <x:c r="S361" s="214" t="str">
        <x:f>IF(IFERROR(INDEX('Final Card Catalog'!$S$4:$S$503,MATCH($C361,'Final Card Catalog'!$A$4:$A$503,0)),"Missing ID")="Locked - complete","Locked - complete",IF(COUNTIF('Final Card Catalog'!$A$4:$A$503,C361)&lt;&gt;1,"ID mismatch",IF(COUNT(H361:K361)&lt;COUNT($B$4:$B$7),"Needs scoring",IF(M361=R361,"Aligned","Approved tier / legacy differs"))))</x:f>
        <x:v>Aligned</x:v>
      </x:c>
    </x:row>
    <x:row r="362" s="202" customFormat="1" ht="25.5" customHeight="1">
      <x:c r="A362" s="261" t="n">
        <x:f>IF(L362="","",COUNTIF($L$14:$L$513,"&gt;"&amp;L362)+COUNTIF($L$14:L362,L362))</x:f>
        <x:v>353</x:v>
      </x:c>
      <x:c r="B362" s="231" t="str">
        <x:f>IFERROR(LEFT(IFERROR(INDEX('Final Card Catalog'!$D$4:$D$503,MATCH($C362,'Final Card Catalog'!$A$4:$A$503,0)),"Missing ID"),FIND(" — ",IFERROR(INDEX('Final Card Catalog'!$D$4:$D$503,MATCH($C362,'Final Card Catalog'!$A$4:$A$503,0)),"Missing ID"))-1),"Missing set")</x:f>
        <x:v>Biblical Places</x:v>
      </x:c>
      <x:c r="C362" s="231" t="inlineStr">
        <x:is>
          <x:t xml:space="preserve">BPL-053</x:t>
        </x:is>
      </x:c>
      <x:c r="D362" s="231" t="str">
        <x:f>IFERROR(INDEX('Final Card Catalog'!$B$4:$B$503,MATCH($C362,'Final Card Catalog'!$A$4:$A$503,0)),"Missing ID")</x:f>
        <x:v>Persia</x:v>
      </x:c>
      <x:c r="E362" s="231" t="str">
        <x:f>IFERROR(INDEX('Final Card Catalog'!$E$4:$E$503,MATCH($C362,'Final Card Catalog'!$A$4:$A$503,0)),"Missing ID")</x:f>
        <x:v>Place</x:v>
      </x:c>
      <x:c r="F362" s="261" t="n">
        <x:f>IFERROR(INDEX('Final Card Catalog'!$G$4:$G$503,MATCH($C362,'Final Card Catalog'!$A$4:$A$503,0)),"Missing ID")</x:f>
        <x:v>5</x:v>
      </x:c>
      <x:c r="G362" s="231" t="inlineStr">
        <x:is>
          <x:t xml:space="preserve">Extraordinary</x:t>
        </x:is>
      </x:c>
      <x:c r="H362" s="260" t="n">
        <x:v>6.8</x:v>
      </x:c>
      <x:c r="I362" s="260" t="n">
        <x:v>8.5</x:v>
      </x:c>
      <x:c r="J362" s="260" t="n">
        <x:v>3.8</x:v>
      </x:c>
      <x:c r="K362" s="260" t="n">
        <x:v>5</x:v>
      </x:c>
      <x:c r="L362" s="239" t="n">
        <x:f>IF(COUNT(H362:K362)&lt;COUNT($B$4:$B$7),"",ROUND(($B$11/$B$9)*(H362*$B$4+I362*$B$5+J362*$B$6+K362*$B$7),1))</x:f>
        <x:v>65.3</x:v>
      </x:c>
      <x:c r="M362" s="231" t="str">
        <x:f>IF(L362="","",IF(L362&gt;=$E$4,$D$4,IF(L362&gt;=$E$5,$D$5,IF(L362&gt;=$E$6,$D$6,IF(L362&gt;=$E$7,$D$7,$D$8)))))</x:f>
        <x:v>Common</x:v>
      </x:c>
      <x:c r="N362" s="231" t="str">
        <x:f>IF(M362="","Pending scoring",G362&amp;" → "&amp;M362)</x:f>
        <x:v>Extraordinary → Common</x:v>
      </x:c>
      <x:c r="O362" s="231" t="inlineStr">
        <x:is>
          <x:t xml:space="preserve">Medium</x:t>
        </x:is>
      </x:c>
      <x:c r="P362" s="231" t="inlineStr">
        <x:is>
          <x:t xml:space="preserve">Biblical landscape / architecture</x:t>
        </x:is>
      </x:c>
      <x:c r="Q362" s="231" t="inlineStr">
        <x:is>
          <x:t xml:space="preserve">Artwork-led: the visual concept is substantially stronger than the subject's global recognition. Scores: significance 6.8, artwork 8.5, narrative 3.8, uniqueness 5.0; weighted impact 65.3 → Common.</x:t>
        </x:is>
      </x:c>
      <x:c r="R362" s="214" t="str">
        <x:f>IFERROR(INDEX('Final Card Catalog'!$J$4:$J$503,MATCH($C362,'Final Card Catalog'!$A$4:$A$503,0)),"Missing ID")</x:f>
        <x:v>Common</x:v>
      </x:c>
      <x:c r="S362" s="214" t="str">
        <x:f>IF(IFERROR(INDEX('Final Card Catalog'!$S$4:$S$503,MATCH($C362,'Final Card Catalog'!$A$4:$A$503,0)),"Missing ID")="Locked - complete","Locked - complete",IF(COUNTIF('Final Card Catalog'!$A$4:$A$503,C362)&lt;&gt;1,"ID mismatch",IF(COUNT(H362:K362)&lt;COUNT($B$4:$B$7),"Needs scoring",IF(M362=R362,"Aligned","Approved tier / legacy differs"))))</x:f>
        <x:v>Aligned</x:v>
      </x:c>
    </x:row>
    <x:row r="363" s="202" customFormat="1" ht="25.5" customHeight="1">
      <x:c r="A363" s="261" t="n">
        <x:f>IF(L363="","",COUNTIF($L$14:$L$513,"&gt;"&amp;L363)+COUNTIF($L$14:L363,L363))</x:f>
        <x:v>354</x:v>
      </x:c>
      <x:c r="B363" s="231" t="str">
        <x:f>IFERROR(LEFT(IFERROR(INDEX('Final Card Catalog'!$D$4:$D$503,MATCH($C363,'Final Card Catalog'!$A$4:$A$503,0)),"Missing ID"),FIND(" — ",IFERROR(INDEX('Final Card Catalog'!$D$4:$D$503,MATCH($C363,'Final Card Catalog'!$A$4:$A$503,0)),"Missing ID"))-1),"Missing set")</x:f>
        <x:v>Biblical Places</x:v>
      </x:c>
      <x:c r="C363" s="231" t="inlineStr">
        <x:is>
          <x:t xml:space="preserve">BPL-042</x:t>
        </x:is>
      </x:c>
      <x:c r="D363" s="231" t="str">
        <x:f>IFERROR(INDEX('Final Card Catalog'!$B$4:$B$503,MATCH($C363,'Final Card Catalog'!$A$4:$A$503,0)),"Missing ID")</x:f>
        <x:v>Samaria</x:v>
      </x:c>
      <x:c r="E363" s="231" t="str">
        <x:f>IFERROR(INDEX('Final Card Catalog'!$E$4:$E$503,MATCH($C363,'Final Card Catalog'!$A$4:$A$503,0)),"Missing ID")</x:f>
        <x:v>Place</x:v>
      </x:c>
      <x:c r="F363" s="261" t="n">
        <x:f>IFERROR(INDEX('Final Card Catalog'!$G$4:$G$503,MATCH($C363,'Final Card Catalog'!$A$4:$A$503,0)),"Missing ID")</x:f>
        <x:v>5</x:v>
      </x:c>
      <x:c r="G363" s="231" t="inlineStr">
        <x:is>
          <x:t xml:space="preserve">Extraordinary</x:t>
        </x:is>
      </x:c>
      <x:c r="H363" s="260" t="n">
        <x:v>6.8</x:v>
      </x:c>
      <x:c r="I363" s="260" t="n">
        <x:v>8.5</x:v>
      </x:c>
      <x:c r="J363" s="260" t="n">
        <x:v>3.8</x:v>
      </x:c>
      <x:c r="K363" s="260" t="n">
        <x:v>5</x:v>
      </x:c>
      <x:c r="L363" s="239" t="n">
        <x:f>IF(COUNT(H363:K363)&lt;COUNT($B$4:$B$7),"",ROUND(($B$11/$B$9)*(H363*$B$4+I363*$B$5+J363*$B$6+K363*$B$7),1))</x:f>
        <x:v>65.3</x:v>
      </x:c>
      <x:c r="M363" s="231" t="str">
        <x:f>IF(L363="","",IF(L363&gt;=$E$4,$D$4,IF(L363&gt;=$E$5,$D$5,IF(L363&gt;=$E$6,$D$6,IF(L363&gt;=$E$7,$D$7,$D$8)))))</x:f>
        <x:v>Common</x:v>
      </x:c>
      <x:c r="N363" s="231" t="str">
        <x:f>IF(M363="","Pending scoring",G363&amp;" → "&amp;M363)</x:f>
        <x:v>Extraordinary → Common</x:v>
      </x:c>
      <x:c r="O363" s="231" t="inlineStr">
        <x:is>
          <x:t xml:space="preserve">Medium</x:t>
        </x:is>
      </x:c>
      <x:c r="P363" s="231" t="inlineStr">
        <x:is>
          <x:t xml:space="preserve">Biblical landscape / architecture</x:t>
        </x:is>
      </x:c>
      <x:c r="Q363" s="231" t="inlineStr">
        <x:is>
          <x:t xml:space="preserve">Artwork-led: the visual concept is substantially stronger than the subject's global recognition. Scores: significance 6.8, artwork 8.5, narrative 3.8, uniqueness 5.0; weighted impact 65.3 → Common.</x:t>
        </x:is>
      </x:c>
      <x:c r="R363" s="214" t="str">
        <x:f>IFERROR(INDEX('Final Card Catalog'!$J$4:$J$503,MATCH($C363,'Final Card Catalog'!$A$4:$A$503,0)),"Missing ID")</x:f>
        <x:v>Common</x:v>
      </x:c>
      <x:c r="S363" s="214" t="str">
        <x:f>IF(IFERROR(INDEX('Final Card Catalog'!$S$4:$S$503,MATCH($C363,'Final Card Catalog'!$A$4:$A$503,0)),"Missing ID")="Locked - complete","Locked - complete",IF(COUNTIF('Final Card Catalog'!$A$4:$A$503,C363)&lt;&gt;1,"ID mismatch",IF(COUNT(H363:K363)&lt;COUNT($B$4:$B$7),"Needs scoring",IF(M363=R363,"Aligned","Approved tier / legacy differs"))))</x:f>
        <x:v>Aligned</x:v>
      </x:c>
    </x:row>
    <x:row r="364" s="202" customFormat="1" ht="25.5" customHeight="1">
      <x:c r="A364" s="261" t="n">
        <x:f>IF(L364="","",COUNTIF($L$14:$L$513,"&gt;"&amp;L364)+COUNTIF($L$14:L364,L364))</x:f>
        <x:v>355</x:v>
      </x:c>
      <x:c r="B364" s="231" t="str">
        <x:f>IFERROR(LEFT(IFERROR(INDEX('Final Card Catalog'!$D$4:$D$503,MATCH($C364,'Final Card Catalog'!$A$4:$A$503,0)),"Missing ID"),FIND(" — ",IFERROR(INDEX('Final Card Catalog'!$D$4:$D$503,MATCH($C364,'Final Card Catalog'!$A$4:$A$503,0)),"Missing ID"))-1),"Missing set")</x:f>
        <x:v>Biblical People</x:v>
      </x:c>
      <x:c r="C364" s="231" t="inlineStr">
        <x:is>
          <x:t xml:space="preserve">BP-024</x:t>
        </x:is>
      </x:c>
      <x:c r="D364" s="231" t="str">
        <x:f>IFERROR(INDEX('Final Card Catalog'!$B$4:$B$503,MATCH($C364,'Final Card Catalog'!$A$4:$A$503,0)),"Missing ID")</x:f>
        <x:v>Sarah</x:v>
      </x:c>
      <x:c r="E364" s="231" t="str">
        <x:f>IFERROR(INDEX('Final Card Catalog'!$E$4:$E$503,MATCH($C364,'Final Card Catalog'!$A$4:$A$503,0)),"Missing ID")</x:f>
        <x:v>Person</x:v>
      </x:c>
      <x:c r="F364" s="261" t="n">
        <x:f>IFERROR(INDEX('Final Card Catalog'!$G$4:$G$503,MATCH($C364,'Final Card Catalog'!$A$4:$A$503,0)),"Missing ID")</x:f>
        <x:v>4</x:v>
      </x:c>
      <x:c r="G364" s="231" t="inlineStr">
        <x:is>
          <x:t xml:space="preserve">Uncommon</x:t>
        </x:is>
      </x:c>
      <x:c r="H364" s="260" t="n">
        <x:v>6.8</x:v>
      </x:c>
      <x:c r="I364" s="260" t="n">
        <x:v>7</x:v>
      </x:c>
      <x:c r="J364" s="260" t="n">
        <x:v>5.7</x:v>
      </x:c>
      <x:c r="K364" s="260" t="n">
        <x:v>5.7</x:v>
      </x:c>
      <x:c r="L364" s="239" t="n">
        <x:f>IF(COUNT(H364:K364)&lt;COUNT($B$4:$B$7),"",ROUND(($B$11/$B$9)*(H364*$B$4+I364*$B$5+J364*$B$6+K364*$B$7),1))</x:f>
        <x:v>65.3</x:v>
      </x:c>
      <x:c r="M364" s="231" t="str">
        <x:f>IF(L364="","",IF(L364&gt;=$E$4,$D$4,IF(L364&gt;=$E$5,$D$5,IF(L364&gt;=$E$6,$D$6,IF(L364&gt;=$E$7,$D$7,$D$8)))))</x:f>
        <x:v>Common</x:v>
      </x:c>
      <x:c r="N364" s="231" t="str">
        <x:f>IF(M364="","Pending scoring",G364&amp;" → "&amp;M364)</x:f>
        <x:v>Uncommon → Common</x:v>
      </x:c>
      <x:c r="O364" s="231" t="inlineStr">
        <x:is>
          <x:t xml:space="preserve">Medium</x:t>
        </x:is>
      </x:c>
      <x:c r="P364" s="231" t="inlineStr">
        <x:is>
          <x:t xml:space="preserve">Biblical character / group</x:t>
        </x:is>
      </x:c>
      <x:c r="Q364" s="231" t="inlineStr">
        <x:is>
          <x:t xml:space="preserve">Supporting collectible: useful content, but lower global pull impact than the broader catalog. Scores: significance 6.8, artwork 7.0, narrative 5.7, uniqueness 5.7; weighted impact 65.3 → Common.</x:t>
        </x:is>
      </x:c>
      <x:c r="R364" s="214" t="str">
        <x:f>IFERROR(INDEX('Final Card Catalog'!$J$4:$J$503,MATCH($C364,'Final Card Catalog'!$A$4:$A$503,0)),"Missing ID")</x:f>
        <x:v>Common</x:v>
      </x:c>
      <x:c r="S364" s="214" t="str">
        <x:f>IF(IFERROR(INDEX('Final Card Catalog'!$S$4:$S$503,MATCH($C364,'Final Card Catalog'!$A$4:$A$503,0)),"Missing ID")="Locked - complete","Locked - complete",IF(COUNTIF('Final Card Catalog'!$A$4:$A$503,C364)&lt;&gt;1,"ID mismatch",IF(COUNT(H364:K364)&lt;COUNT($B$4:$B$7),"Needs scoring",IF(M364=R364,"Aligned","Approved tier / legacy differs"))))</x:f>
        <x:v>Aligned</x:v>
      </x:c>
    </x:row>
    <x:row r="365" s="202" customFormat="1" ht="25.5" customHeight="1">
      <x:c r="A365" s="261" t="n">
        <x:f>IF(L365="","",COUNTIF($L$14:$L$513,"&gt;"&amp;L365)+COUNTIF($L$14:L365,L365))</x:f>
        <x:v>356</x:v>
      </x:c>
      <x:c r="B365" s="231" t="str">
        <x:f>IFERROR(LEFT(IFERROR(INDEX('Final Card Catalog'!$D$4:$D$503,MATCH($C365,'Final Card Catalog'!$A$4:$A$503,0)),"Missing ID"),FIND(" — ",IFERROR(INDEX('Final Card Catalog'!$D$4:$D$503,MATCH($C365,'Final Card Catalog'!$A$4:$A$503,0)),"Missing ID"))-1),"Missing set")</x:f>
        <x:v>Biblical People</x:v>
      </x:c>
      <x:c r="C365" s="231" t="inlineStr">
        <x:is>
          <x:t xml:space="preserve">BP-032</x:t>
        </x:is>
      </x:c>
      <x:c r="D365" s="231" t="str">
        <x:f>IFERROR(INDEX('Final Card Catalog'!$B$4:$B$503,MATCH($C365,'Final Card Catalog'!$A$4:$A$503,0)),"Missing ID")</x:f>
        <x:v>Saul</x:v>
      </x:c>
      <x:c r="E365" s="231" t="str">
        <x:f>IFERROR(INDEX('Final Card Catalog'!$E$4:$E$503,MATCH($C365,'Final Card Catalog'!$A$4:$A$503,0)),"Missing ID")</x:f>
        <x:v>Person</x:v>
      </x:c>
      <x:c r="F365" s="261" t="n">
        <x:f>IFERROR(INDEX('Final Card Catalog'!$G$4:$G$503,MATCH($C365,'Final Card Catalog'!$A$4:$A$503,0)),"Missing ID")</x:f>
        <x:v>4</x:v>
      </x:c>
      <x:c r="G365" s="231" t="inlineStr">
        <x:is>
          <x:t xml:space="preserve">Rare</x:t>
        </x:is>
      </x:c>
      <x:c r="H365" s="260" t="n">
        <x:v>6.8</x:v>
      </x:c>
      <x:c r="I365" s="260" t="n">
        <x:v>7</x:v>
      </x:c>
      <x:c r="J365" s="260" t="n">
        <x:v>5.7</x:v>
      </x:c>
      <x:c r="K365" s="260" t="n">
        <x:v>5.7</x:v>
      </x:c>
      <x:c r="L365" s="239" t="n">
        <x:f>IF(COUNT(H365:K365)&lt;COUNT($B$4:$B$7),"",ROUND(($B$11/$B$9)*(H365*$B$4+I365*$B$5+J365*$B$6+K365*$B$7),1))</x:f>
        <x:v>65.3</x:v>
      </x:c>
      <x:c r="M365" s="231" t="str">
        <x:f>IF(L365="","",IF(L365&gt;=$E$4,$D$4,IF(L365&gt;=$E$5,$D$5,IF(L365&gt;=$E$6,$D$6,IF(L365&gt;=$E$7,$D$7,$D$8)))))</x:f>
        <x:v>Common</x:v>
      </x:c>
      <x:c r="N365" s="231" t="str">
        <x:f>IF(M365="","Pending scoring",G365&amp;" → "&amp;M365)</x:f>
        <x:v>Rare → Common</x:v>
      </x:c>
      <x:c r="O365" s="231" t="inlineStr">
        <x:is>
          <x:t xml:space="preserve">Medium</x:t>
        </x:is>
      </x:c>
      <x:c r="P365" s="231" t="inlineStr">
        <x:is>
          <x:t xml:space="preserve">Biblical character / group</x:t>
        </x:is>
      </x:c>
      <x:c r="Q365" s="231" t="inlineStr">
        <x:is>
          <x:t xml:space="preserve">Supporting collectible: useful content, but lower global pull impact than the broader catalog. Scores: significance 6.8, artwork 7.0, narrative 5.7, uniqueness 5.7; weighted impact 65.3 → Common.</x:t>
        </x:is>
      </x:c>
      <x:c r="R365" s="214" t="str">
        <x:f>IFERROR(INDEX('Final Card Catalog'!$J$4:$J$503,MATCH($C365,'Final Card Catalog'!$A$4:$A$503,0)),"Missing ID")</x:f>
        <x:v>Common</x:v>
      </x:c>
      <x:c r="S365" s="214" t="str">
        <x:f>IF(IFERROR(INDEX('Final Card Catalog'!$S$4:$S$503,MATCH($C365,'Final Card Catalog'!$A$4:$A$503,0)),"Missing ID")="Locked - complete","Locked - complete",IF(COUNTIF('Final Card Catalog'!$A$4:$A$503,C365)&lt;&gt;1,"ID mismatch",IF(COUNT(H365:K365)&lt;COUNT($B$4:$B$7),"Needs scoring",IF(M365=R365,"Aligned","Approved tier / legacy differs"))))</x:f>
        <x:v>Aligned</x:v>
      </x:c>
    </x:row>
    <x:row r="366" s="202" customFormat="1" ht="25.5" customHeight="1">
      <x:c r="A366" s="261" t="n">
        <x:f>IF(L366="","",COUNTIF($L$14:$L$513,"&gt;"&amp;L366)+COUNTIF($L$14:L366,L366))</x:f>
        <x:v>357</x:v>
      </x:c>
      <x:c r="B366" s="231" t="str">
        <x:f>IFERROR(LEFT(IFERROR(INDEX('Final Card Catalog'!$D$4:$D$503,MATCH($C366,'Final Card Catalog'!$A$4:$A$503,0)),"Missing ID"),FIND(" — ",IFERROR(INDEX('Final Card Catalog'!$D$4:$D$503,MATCH($C366,'Final Card Catalog'!$A$4:$A$503,0)),"Missing ID"))-1),"Missing set")</x:f>
        <x:v>Biblical Places</x:v>
      </x:c>
      <x:c r="C366" s="231" t="inlineStr">
        <x:is>
          <x:t xml:space="preserve">BPL-034</x:t>
        </x:is>
      </x:c>
      <x:c r="D366" s="231" t="str">
        <x:f>IFERROR(INDEX('Final Card Catalog'!$B$4:$B$503,MATCH($C366,'Final Card Catalog'!$A$4:$A$503,0)),"Missing ID")</x:f>
        <x:v>Shiloh</x:v>
      </x:c>
      <x:c r="E366" s="231" t="str">
        <x:f>IFERROR(INDEX('Final Card Catalog'!$E$4:$E$503,MATCH($C366,'Final Card Catalog'!$A$4:$A$503,0)),"Missing ID")</x:f>
        <x:v>Place</x:v>
      </x:c>
      <x:c r="F366" s="261" t="n">
        <x:f>IFERROR(INDEX('Final Card Catalog'!$G$4:$G$503,MATCH($C366,'Final Card Catalog'!$A$4:$A$503,0)),"Missing ID")</x:f>
        <x:v>5</x:v>
      </x:c>
      <x:c r="G366" s="231" t="inlineStr">
        <x:is>
          <x:t xml:space="preserve">Extraordinary</x:t>
        </x:is>
      </x:c>
      <x:c r="H366" s="260" t="n">
        <x:v>6.8</x:v>
      </x:c>
      <x:c r="I366" s="260" t="n">
        <x:v>8.5</x:v>
      </x:c>
      <x:c r="J366" s="260" t="n">
        <x:v>3.8</x:v>
      </x:c>
      <x:c r="K366" s="260" t="n">
        <x:v>5</x:v>
      </x:c>
      <x:c r="L366" s="239" t="n">
        <x:f>IF(COUNT(H366:K366)&lt;COUNT($B$4:$B$7),"",ROUND(($B$11/$B$9)*(H366*$B$4+I366*$B$5+J366*$B$6+K366*$B$7),1))</x:f>
        <x:v>65.3</x:v>
      </x:c>
      <x:c r="M366" s="231" t="str">
        <x:f>IF(L366="","",IF(L366&gt;=$E$4,$D$4,IF(L366&gt;=$E$5,$D$5,IF(L366&gt;=$E$6,$D$6,IF(L366&gt;=$E$7,$D$7,$D$8)))))</x:f>
        <x:v>Common</x:v>
      </x:c>
      <x:c r="N366" s="231" t="str">
        <x:f>IF(M366="","Pending scoring",G366&amp;" → "&amp;M366)</x:f>
        <x:v>Extraordinary → Common</x:v>
      </x:c>
      <x:c r="O366" s="231" t="inlineStr">
        <x:is>
          <x:t xml:space="preserve">Medium</x:t>
        </x:is>
      </x:c>
      <x:c r="P366" s="231" t="inlineStr">
        <x:is>
          <x:t xml:space="preserve">Biblical landscape / architecture</x:t>
        </x:is>
      </x:c>
      <x:c r="Q366" s="231" t="inlineStr">
        <x:is>
          <x:t xml:space="preserve">Artwork-led: the visual concept is substantially stronger than the subject's global recognition. Scores: significance 6.8, artwork 8.5, narrative 3.8, uniqueness 5.0; weighted impact 65.3 → Common.</x:t>
        </x:is>
      </x:c>
      <x:c r="R366" s="214" t="str">
        <x:f>IFERROR(INDEX('Final Card Catalog'!$J$4:$J$503,MATCH($C366,'Final Card Catalog'!$A$4:$A$503,0)),"Missing ID")</x:f>
        <x:v>Common</x:v>
      </x:c>
      <x:c r="S366" s="214" t="str">
        <x:f>IF(IFERROR(INDEX('Final Card Catalog'!$S$4:$S$503,MATCH($C366,'Final Card Catalog'!$A$4:$A$503,0)),"Missing ID")="Locked - complete","Locked - complete",IF(COUNTIF('Final Card Catalog'!$A$4:$A$503,C366)&lt;&gt;1,"ID mismatch",IF(COUNT(H366:K366)&lt;COUNT($B$4:$B$7),"Needs scoring",IF(M366=R366,"Aligned","Approved tier / legacy differs"))))</x:f>
        <x:v>Aligned</x:v>
      </x:c>
    </x:row>
    <x:row r="367" s="202" customFormat="1" ht="25.5" customHeight="1">
      <x:c r="A367" s="261" t="n">
        <x:f>IF(L367="","",COUNTIF($L$14:$L$513,"&gt;"&amp;L367)+COUNTIF($L$14:L367,L367))</x:f>
        <x:v>358</x:v>
      </x:c>
      <x:c r="B367" s="231" t="str">
        <x:f>IFERROR(LEFT(IFERROR(INDEX('Final Card Catalog'!$D$4:$D$503,MATCH($C367,'Final Card Catalog'!$A$4:$A$503,0)),"Missing ID"),FIND(" — ",IFERROR(INDEX('Final Card Catalog'!$D$4:$D$503,MATCH($C367,'Final Card Catalog'!$A$4:$A$503,0)),"Missing ID"))-1),"Missing set")</x:f>
        <x:v>Traditions &amp; Practices</x:v>
      </x:c>
      <x:c r="C367" s="231" t="inlineStr">
        <x:is>
          <x:t xml:space="preserve">TP-030</x:t>
        </x:is>
      </x:c>
      <x:c r="D367" s="231" t="str">
        <x:f>IFERROR(INDEX('Final Card Catalog'!$B$4:$B$503,MATCH($C367,'Final Card Catalog'!$A$4:$A$503,0)),"Missing ID")</x:f>
        <x:v>Psalm Singing in Reformed Worship</x:v>
      </x:c>
      <x:c r="E367" s="231" t="str">
        <x:f>IFERROR(INDEX('Final Card Catalog'!$E$4:$E$503,MATCH($C367,'Final Card Catalog'!$A$4:$A$503,0)),"Missing ID")</x:f>
        <x:v>Music Practice</x:v>
      </x:c>
      <x:c r="F367" s="261" t="n">
        <x:f>IFERROR(INDEX('Final Card Catalog'!$G$4:$G$503,MATCH($C367,'Final Card Catalog'!$A$4:$A$503,0)),"Missing ID")</x:f>
        <x:v>4</x:v>
      </x:c>
      <x:c r="G367" s="231" t="inlineStr">
        <x:is>
          <x:t xml:space="preserve">Rare</x:t>
        </x:is>
      </x:c>
      <x:c r="H367" s="260" t="n">
        <x:v>6.6</x:v>
      </x:c>
      <x:c r="I367" s="260" t="n">
        <x:v>7</x:v>
      </x:c>
      <x:c r="J367" s="260" t="n">
        <x:v>5.4</x:v>
      </x:c>
      <x:c r="K367" s="260" t="n">
        <x:v>6.8</x:v>
      </x:c>
      <x:c r="L367" s="239" t="n">
        <x:f>IF(COUNT(H367:K367)&lt;COUNT($B$4:$B$7),"",ROUND(($B$11/$B$9)*(H367*$B$4+I367*$B$5+J367*$B$6+K367*$B$7),1))</x:f>
        <x:v>65</x:v>
      </x:c>
      <x:c r="M367" s="231" t="str">
        <x:f>IF(L367="","",IF(L367&gt;=$E$4,$D$4,IF(L367&gt;=$E$5,$D$5,IF(L367&gt;=$E$6,$D$6,IF(L367&gt;=$E$7,$D$7,$D$8)))))</x:f>
        <x:v>Common</x:v>
      </x:c>
      <x:c r="N367" s="231" t="str">
        <x:f>IF(M367="","Pending scoring",G367&amp;" → "&amp;M367)</x:f>
        <x:v>Rare → Common</x:v>
      </x:c>
      <x:c r="O367" s="231" t="inlineStr">
        <x:is>
          <x:t xml:space="preserve">Medium</x:t>
        </x:is>
      </x:c>
      <x:c r="P367" s="231" t="inlineStr">
        <x:is>
          <x:t xml:space="preserve">Distinctive tradition / practice</x:t>
        </x:is>
      </x:c>
      <x:c r="Q367" s="231" t="inlineStr">
        <x:is>
          <x:t xml:space="preserve">Supporting collectible: useful content, but lower global pull impact than the broader catalog. Scores: significance 6.6, artwork 7.0, narrative 5.4, uniqueness 6.8; weighted impact 65.0 → Common.</x:t>
        </x:is>
      </x:c>
      <x:c r="R367" s="214" t="str">
        <x:f>IFERROR(INDEX('Final Card Catalog'!$J$4:$J$503,MATCH($C367,'Final Card Catalog'!$A$4:$A$503,0)),"Missing ID")</x:f>
        <x:v>Common</x:v>
      </x:c>
      <x:c r="S367" s="214" t="str">
        <x:f>IF(IFERROR(INDEX('Final Card Catalog'!$S$4:$S$503,MATCH($C367,'Final Card Catalog'!$A$4:$A$503,0)),"Missing ID")="Locked - complete","Locked - complete",IF(COUNTIF('Final Card Catalog'!$A$4:$A$503,C367)&lt;&gt;1,"ID mismatch",IF(COUNT(H367:K367)&lt;COUNT($B$4:$B$7),"Needs scoring",IF(M367=R367,"Aligned","Approved tier / legacy differs"))))</x:f>
        <x:v>Aligned</x:v>
      </x:c>
    </x:row>
    <x:row r="368" s="202" customFormat="1" ht="25.5" customHeight="1">
      <x:c r="A368" s="261" t="n">
        <x:f>IF(L368="","",COUNTIF($L$14:$L$513,"&gt;"&amp;L368)+COUNTIF($L$14:L368,L368))</x:f>
        <x:v>359</x:v>
      </x:c>
      <x:c r="B368" s="231" t="str">
        <x:f>IFERROR(LEFT(IFERROR(INDEX('Final Card Catalog'!$D$4:$D$503,MATCH($C368,'Final Card Catalog'!$A$4:$A$503,0)),"Missing ID"),FIND(" — ",IFERROR(INDEX('Final Card Catalog'!$D$4:$D$503,MATCH($C368,'Final Card Catalog'!$A$4:$A$503,0)),"Missing ID"))-1),"Missing set")</x:f>
        <x:v>Traditions &amp; Practices</x:v>
      </x:c>
      <x:c r="C368" s="231" t="inlineStr">
        <x:is>
          <x:t xml:space="preserve">TP-010</x:t>
        </x:is>
      </x:c>
      <x:c r="D368" s="231" t="str">
        <x:f>IFERROR(INDEX('Final Card Catalog'!$B$4:$B$503,MATCH($C368,'Final Card Catalog'!$A$4:$A$503,0)),"Missing ID")</x:f>
        <x:v>Sacramental Confession</x:v>
      </x:c>
      <x:c r="E368" s="231" t="str">
        <x:f>IFERROR(INDEX('Final Card Catalog'!$E$4:$E$503,MATCH($C368,'Final Card Catalog'!$A$4:$A$503,0)),"Missing ID")</x:f>
        <x:v>Penitential Practice</x:v>
      </x:c>
      <x:c r="F368" s="261" t="n">
        <x:f>IFERROR(INDEX('Final Card Catalog'!$G$4:$G$503,MATCH($C368,'Final Card Catalog'!$A$4:$A$503,0)),"Missing ID")</x:f>
        <x:v>4</x:v>
      </x:c>
      <x:c r="G368" s="231" t="inlineStr">
        <x:is>
          <x:t xml:space="preserve">Rare</x:t>
        </x:is>
      </x:c>
      <x:c r="H368" s="260" t="n">
        <x:v>6.6</x:v>
      </x:c>
      <x:c r="I368" s="260" t="n">
        <x:v>7</x:v>
      </x:c>
      <x:c r="J368" s="260" t="n">
        <x:v>5.4</x:v>
      </x:c>
      <x:c r="K368" s="260" t="n">
        <x:v>6.8</x:v>
      </x:c>
      <x:c r="L368" s="239" t="n">
        <x:f>IF(COUNT(H368:K368)&lt;COUNT($B$4:$B$7),"",ROUND(($B$11/$B$9)*(H368*$B$4+I368*$B$5+J368*$B$6+K368*$B$7),1))</x:f>
        <x:v>65</x:v>
      </x:c>
      <x:c r="M368" s="231" t="str">
        <x:f>IF(L368="","",IF(L368&gt;=$E$4,$D$4,IF(L368&gt;=$E$5,$D$5,IF(L368&gt;=$E$6,$D$6,IF(L368&gt;=$E$7,$D$7,$D$8)))))</x:f>
        <x:v>Common</x:v>
      </x:c>
      <x:c r="N368" s="231" t="str">
        <x:f>IF(M368="","Pending scoring",G368&amp;" → "&amp;M368)</x:f>
        <x:v>Rare → Common</x:v>
      </x:c>
      <x:c r="O368" s="231" t="inlineStr">
        <x:is>
          <x:t xml:space="preserve">Medium</x:t>
        </x:is>
      </x:c>
      <x:c r="P368" s="231" t="inlineStr">
        <x:is>
          <x:t xml:space="preserve">Distinctive tradition / practice</x:t>
        </x:is>
      </x:c>
      <x:c r="Q368" s="231" t="inlineStr">
        <x:is>
          <x:t xml:space="preserve">Supporting collectible: useful content, but lower global pull impact than the broader catalog. Scores: significance 6.6, artwork 7.0, narrative 5.4, uniqueness 6.8; weighted impact 65.0 → Common.</x:t>
        </x:is>
      </x:c>
      <x:c r="R368" s="214" t="str">
        <x:f>IFERROR(INDEX('Final Card Catalog'!$J$4:$J$503,MATCH($C368,'Final Card Catalog'!$A$4:$A$503,0)),"Missing ID")</x:f>
        <x:v>Uncommon</x:v>
      </x:c>
      <x:c r="S368" s="214" t="str">
        <x:f>IF(IFERROR(INDEX('Final Card Catalog'!$S$4:$S$503,MATCH($C368,'Final Card Catalog'!$A$4:$A$503,0)),"Missing ID")="Locked - complete","Locked - complete",IF(COUNTIF('Final Card Catalog'!$A$4:$A$503,C368)&lt;&gt;1,"ID mismatch",IF(COUNT(H368:K368)&lt;COUNT($B$4:$B$7),"Needs scoring",IF(M368=R368,"Aligned","Approved tier / legacy differs"))))</x:f>
        <x:v>Approved tier / legacy differs</x:v>
      </x:c>
    </x:row>
    <x:row r="369" s="202" customFormat="1" ht="25.5" customHeight="1">
      <x:c r="A369" s="261" t="n">
        <x:f>IF(L369="","",COUNTIF($L$14:$L$513,"&gt;"&amp;L369)+COUNTIF($L$14:L369,L369))</x:f>
        <x:v>360</x:v>
      </x:c>
      <x:c r="B369" s="231" t="str">
        <x:f>IFERROR(LEFT(IFERROR(INDEX('Final Card Catalog'!$D$4:$D$503,MATCH($C369,'Final Card Catalog'!$A$4:$A$503,0)),"Missing ID"),FIND(" — ",IFERROR(INDEX('Final Card Catalog'!$D$4:$D$503,MATCH($C369,'Final Card Catalog'!$A$4:$A$503,0)),"Missing ID"))-1),"Missing set")</x:f>
        <x:v>Traditions &amp; Practices</x:v>
      </x:c>
      <x:c r="C369" s="231" t="inlineStr">
        <x:is>
          <x:t xml:space="preserve">TP-003</x:t>
        </x:is>
      </x:c>
      <x:c r="D369" s="231" t="str">
        <x:f>IFERROR(INDEX('Final Card Catalog'!$B$4:$B$503,MATCH($C369,'Final Card Catalog'!$A$4:$A$503,0)),"Missing ID")</x:f>
        <x:v>Liturgical Vestments</x:v>
      </x:c>
      <x:c r="E369" s="231" t="str">
        <x:f>IFERROR(INDEX('Final Card Catalog'!$E$4:$E$503,MATCH($C369,'Final Card Catalog'!$A$4:$A$503,0)),"Missing ID")</x:f>
        <x:v>Liturgical Practice</x:v>
      </x:c>
      <x:c r="F369" s="261" t="n">
        <x:f>IFERROR(INDEX('Final Card Catalog'!$G$4:$G$503,MATCH($C369,'Final Card Catalog'!$A$4:$A$503,0)),"Missing ID")</x:f>
        <x:v>3</x:v>
      </x:c>
      <x:c r="G369" s="231" t="inlineStr">
        <x:is>
          <x:t xml:space="preserve">Uncommon</x:t>
        </x:is>
      </x:c>
      <x:c r="H369" s="260" t="n">
        <x:v>5.5</x:v>
      </x:c>
      <x:c r="I369" s="260" t="n">
        <x:v>8.4</x:v>
      </x:c>
      <x:c r="J369" s="260" t="n">
        <x:v>5.4</x:v>
      </x:c>
      <x:c r="K369" s="260" t="n">
        <x:v>6.8</x:v>
      </x:c>
      <x:c r="L369" s="239" t="n">
        <x:f>IF(COUNT(H369:K369)&lt;COUNT($B$4:$B$7),"",ROUND(($B$11/$B$9)*(H369*$B$4+I369*$B$5+J369*$B$6+K369*$B$7),1))</x:f>
        <x:v>64.8</x:v>
      </x:c>
      <x:c r="M369" s="231" t="str">
        <x:f>IF(L369="","",IF(L369&gt;=$E$4,$D$4,IF(L369&gt;=$E$5,$D$5,IF(L369&gt;=$E$6,$D$6,IF(L369&gt;=$E$7,$D$7,$D$8)))))</x:f>
        <x:v>Common</x:v>
      </x:c>
      <x:c r="N369" s="231" t="str">
        <x:f>IF(M369="","Pending scoring",G369&amp;" → "&amp;M369)</x:f>
        <x:v>Uncommon → Common</x:v>
      </x:c>
      <x:c r="O369" s="231" t="inlineStr">
        <x:is>
          <x:t xml:space="preserve">Medium</x:t>
        </x:is>
      </x:c>
      <x:c r="P369" s="231" t="inlineStr">
        <x:is>
          <x:t xml:space="preserve">Distinctive tradition / practice</x:t>
        </x:is>
      </x:c>
      <x:c r="Q369" s="231" t="inlineStr">
        <x:is>
          <x:t xml:space="preserve">Artwork-led: the visual concept is substantially stronger than the subject's global recognition. Scores: significance 5.5, artwork 8.4, narrative 5.4, uniqueness 6.8; weighted impact 64.8 → Common.</x:t>
        </x:is>
      </x:c>
      <x:c r="R369" s="214" t="str">
        <x:f>IFERROR(INDEX('Final Card Catalog'!$J$4:$J$503,MATCH($C369,'Final Card Catalog'!$A$4:$A$503,0)),"Missing ID")</x:f>
        <x:v>Common</x:v>
      </x:c>
      <x:c r="S369" s="214" t="str">
        <x:f>IF(IFERROR(INDEX('Final Card Catalog'!$S$4:$S$503,MATCH($C369,'Final Card Catalog'!$A$4:$A$503,0)),"Missing ID")="Locked - complete","Locked - complete",IF(COUNTIF('Final Card Catalog'!$A$4:$A$503,C369)&lt;&gt;1,"ID mismatch",IF(COUNT(H369:K369)&lt;COUNT($B$4:$B$7),"Needs scoring",IF(M369=R369,"Aligned","Approved tier / legacy differs"))))</x:f>
        <x:v>Aligned</x:v>
      </x:c>
    </x:row>
    <x:row r="370" s="202" customFormat="1" ht="25.5" customHeight="1">
      <x:c r="A370" s="261" t="n">
        <x:f>IF(L370="","",COUNTIF($L$14:$L$513,"&gt;"&amp;L370)+COUNTIF($L$14:L370,L370))</x:f>
        <x:v>361</x:v>
      </x:c>
      <x:c r="B370" s="231" t="str">
        <x:f>IFERROR(LEFT(IFERROR(INDEX('Final Card Catalog'!$D$4:$D$503,MATCH($C370,'Final Card Catalog'!$A$4:$A$503,0)),"Missing ID"),FIND(" — ",IFERROR(INDEX('Final Card Catalog'!$D$4:$D$503,MATCH($C370,'Final Card Catalog'!$A$4:$A$503,0)),"Missing ID"))-1),"Missing set")</x:f>
        <x:v>Traditions &amp; Practices</x:v>
      </x:c>
      <x:c r="C370" s="231" t="inlineStr">
        <x:is>
          <x:t xml:space="preserve">TP-024</x:t>
        </x:is>
      </x:c>
      <x:c r="D370" s="231" t="str">
        <x:f>IFERROR(INDEX('Final Card Catalog'!$B$4:$B$503,MATCH($C370,'Final Card Catalog'!$A$4:$A$503,0)),"Missing ID")</x:f>
        <x:v>Panikhida / Memorial Service</x:v>
      </x:c>
      <x:c r="E370" s="231" t="str">
        <x:f>IFERROR(INDEX('Final Card Catalog'!$E$4:$E$503,MATCH($C370,'Final Card Catalog'!$A$4:$A$503,0)),"Missing ID")</x:f>
        <x:v>Prayer for the Departed</x:v>
      </x:c>
      <x:c r="F370" s="261" t="n">
        <x:f>IFERROR(INDEX('Final Card Catalog'!$G$4:$G$503,MATCH($C370,'Final Card Catalog'!$A$4:$A$503,0)),"Missing ID")</x:f>
        <x:v>3</x:v>
      </x:c>
      <x:c r="G370" s="231" t="inlineStr">
        <x:is>
          <x:t xml:space="preserve">Uncommon</x:t>
        </x:is>
      </x:c>
      <x:c r="H370" s="260" t="n">
        <x:v>5.5</x:v>
      </x:c>
      <x:c r="I370" s="260" t="n">
        <x:v>8.4</x:v>
      </x:c>
      <x:c r="J370" s="260" t="n">
        <x:v>5.4</x:v>
      </x:c>
      <x:c r="K370" s="260" t="n">
        <x:v>6.8</x:v>
      </x:c>
      <x:c r="L370" s="239" t="n">
        <x:f>IF(COUNT(H370:K370)&lt;COUNT($B$4:$B$7),"",ROUND(($B$11/$B$9)*(H370*$B$4+I370*$B$5+J370*$B$6+K370*$B$7),1))</x:f>
        <x:v>64.8</x:v>
      </x:c>
      <x:c r="M370" s="231" t="str">
        <x:f>IF(L370="","",IF(L370&gt;=$E$4,$D$4,IF(L370&gt;=$E$5,$D$5,IF(L370&gt;=$E$6,$D$6,IF(L370&gt;=$E$7,$D$7,$D$8)))))</x:f>
        <x:v>Common</x:v>
      </x:c>
      <x:c r="N370" s="231" t="str">
        <x:f>IF(M370="","Pending scoring",G370&amp;" → "&amp;M370)</x:f>
        <x:v>Uncommon → Common</x:v>
      </x:c>
      <x:c r="O370" s="231" t="inlineStr">
        <x:is>
          <x:t xml:space="preserve">Medium</x:t>
        </x:is>
      </x:c>
      <x:c r="P370" s="231" t="inlineStr">
        <x:is>
          <x:t xml:space="preserve">Distinctive tradition / practice</x:t>
        </x:is>
      </x:c>
      <x:c r="Q370" s="231" t="inlineStr">
        <x:is>
          <x:t xml:space="preserve">Artwork-led: the visual concept is substantially stronger than the subject's global recognition. Scores: significance 5.5, artwork 8.4, narrative 5.4, uniqueness 6.8; weighted impact 64.8 → Common.</x:t>
        </x:is>
      </x:c>
      <x:c r="R370" s="214" t="str">
        <x:f>IFERROR(INDEX('Final Card Catalog'!$J$4:$J$503,MATCH($C370,'Final Card Catalog'!$A$4:$A$503,0)),"Missing ID")</x:f>
        <x:v>Uncommon</x:v>
      </x:c>
      <x:c r="S370" s="214" t="str">
        <x:f>IF(IFERROR(INDEX('Final Card Catalog'!$S$4:$S$503,MATCH($C370,'Final Card Catalog'!$A$4:$A$503,0)),"Missing ID")="Locked - complete","Locked - complete",IF(COUNTIF('Final Card Catalog'!$A$4:$A$503,C370)&lt;&gt;1,"ID mismatch",IF(COUNT(H370:K370)&lt;COUNT($B$4:$B$7),"Needs scoring",IF(M370=R370,"Aligned","Approved tier / legacy differs"))))</x:f>
        <x:v>Approved tier / legacy differs</x:v>
      </x:c>
    </x:row>
    <x:row r="371" s="202" customFormat="1" ht="25.5" customHeight="1">
      <x:c r="A371" s="261" t="n">
        <x:f>IF(L371="","",COUNTIF($L$14:$L$513,"&gt;"&amp;L371)+COUNTIF($L$14:L371,L371))</x:f>
        <x:v>362</x:v>
      </x:c>
      <x:c r="B371" s="231" t="str">
        <x:f>IFERROR(LEFT(IFERROR(INDEX('Final Card Catalog'!$D$4:$D$503,MATCH($C371,'Final Card Catalog'!$A$4:$A$503,0)),"Missing ID"),FIND(" — ",IFERROR(INDEX('Final Card Catalog'!$D$4:$D$503,MATCH($C371,'Final Card Catalog'!$A$4:$A$503,0)),"Missing ID"))-1),"Missing set")</x:f>
        <x:v>Traditions &amp; Practices</x:v>
      </x:c>
      <x:c r="C371" s="231" t="inlineStr">
        <x:is>
          <x:t xml:space="preserve">TP-001</x:t>
        </x:is>
      </x:c>
      <x:c r="D371" s="231" t="str">
        <x:f>IFERROR(INDEX('Final Card Catalog'!$B$4:$B$503,MATCH($C371,'Final Card Catalog'!$A$4:$A$503,0)),"Missing ID")</x:f>
        <x:v>Pilgrimage</x:v>
      </x:c>
      <x:c r="E371" s="231" t="str">
        <x:f>IFERROR(INDEX('Final Card Catalog'!$E$4:$E$503,MATCH($C371,'Final Card Catalog'!$A$4:$A$503,0)),"Missing ID")</x:f>
        <x:v>Devotional Practice</x:v>
      </x:c>
      <x:c r="F371" s="261" t="n">
        <x:f>IFERROR(INDEX('Final Card Catalog'!$G$4:$G$503,MATCH($C371,'Final Card Catalog'!$A$4:$A$503,0)),"Missing ID")</x:f>
        <x:v>3</x:v>
      </x:c>
      <x:c r="G371" s="231" t="inlineStr">
        <x:is>
          <x:t xml:space="preserve">Uncommon</x:t>
        </x:is>
      </x:c>
      <x:c r="H371" s="260" t="n">
        <x:v>5.5</x:v>
      </x:c>
      <x:c r="I371" s="260" t="n">
        <x:v>8.4</x:v>
      </x:c>
      <x:c r="J371" s="260" t="n">
        <x:v>5.4</x:v>
      </x:c>
      <x:c r="K371" s="260" t="n">
        <x:v>6.8</x:v>
      </x:c>
      <x:c r="L371" s="239" t="n">
        <x:f>IF(COUNT(H371:K371)&lt;COUNT($B$4:$B$7),"",ROUND(($B$11/$B$9)*(H371*$B$4+I371*$B$5+J371*$B$6+K371*$B$7),1))</x:f>
        <x:v>64.8</x:v>
      </x:c>
      <x:c r="M371" s="231" t="str">
        <x:f>IF(L371="","",IF(L371&gt;=$E$4,$D$4,IF(L371&gt;=$E$5,$D$5,IF(L371&gt;=$E$6,$D$6,IF(L371&gt;=$E$7,$D$7,$D$8)))))</x:f>
        <x:v>Common</x:v>
      </x:c>
      <x:c r="N371" s="231" t="str">
        <x:f>IF(M371="","Pending scoring",G371&amp;" → "&amp;M371)</x:f>
        <x:v>Uncommon → Common</x:v>
      </x:c>
      <x:c r="O371" s="231" t="inlineStr">
        <x:is>
          <x:t xml:space="preserve">Medium</x:t>
        </x:is>
      </x:c>
      <x:c r="P371" s="231" t="inlineStr">
        <x:is>
          <x:t xml:space="preserve">Distinctive tradition / practice</x:t>
        </x:is>
      </x:c>
      <x:c r="Q371" s="231" t="inlineStr">
        <x:is>
          <x:t xml:space="preserve">Artwork-led: the visual concept is substantially stronger than the subject's global recognition. Scores: significance 5.5, artwork 8.4, narrative 5.4, uniqueness 6.8; weighted impact 64.8 → Common.</x:t>
        </x:is>
      </x:c>
      <x:c r="R371" s="214" t="str">
        <x:f>IFERROR(INDEX('Final Card Catalog'!$J$4:$J$503,MATCH($C371,'Final Card Catalog'!$A$4:$A$503,0)),"Missing ID")</x:f>
        <x:v>Common</x:v>
      </x:c>
      <x:c r="S371" s="214" t="str">
        <x:f>IF(IFERROR(INDEX('Final Card Catalog'!$S$4:$S$503,MATCH($C371,'Final Card Catalog'!$A$4:$A$503,0)),"Missing ID")="Locked - complete","Locked - complete",IF(COUNTIF('Final Card Catalog'!$A$4:$A$503,C371)&lt;&gt;1,"ID mismatch",IF(COUNT(H371:K371)&lt;COUNT($B$4:$B$7),"Needs scoring",IF(M371=R371,"Aligned","Approved tier / legacy differs"))))</x:f>
        <x:v>Aligned</x:v>
      </x:c>
    </x:row>
    <x:row r="372" s="202" customFormat="1" ht="25.5" customHeight="1">
      <x:c r="A372" s="261" t="n">
        <x:f>IF(L372="","",COUNTIF($L$14:$L$513,"&gt;"&amp;L372)+COUNTIF($L$14:L372,L372))</x:f>
        <x:v>363</x:v>
      </x:c>
      <x:c r="B372" s="231" t="str">
        <x:f>IFERROR(LEFT(IFERROR(INDEX('Final Card Catalog'!$D$4:$D$503,MATCH($C372,'Final Card Catalog'!$A$4:$A$503,0)),"Missing ID"),FIND(" — ",IFERROR(INDEX('Final Card Catalog'!$D$4:$D$503,MATCH($C372,'Final Card Catalog'!$A$4:$A$503,0)),"Missing ID"))-1),"Missing set")</x:f>
        <x:v>Traditions &amp; Practices</x:v>
      </x:c>
      <x:c r="C372" s="231" t="inlineStr">
        <x:is>
          <x:t xml:space="preserve">TP-002</x:t>
        </x:is>
      </x:c>
      <x:c r="D372" s="231" t="str">
        <x:f>IFERROR(INDEX('Final Card Catalog'!$B$4:$B$503,MATCH($C372,'Final Card Catalog'!$A$4:$A$503,0)),"Missing ID")</x:f>
        <x:v>Use of Incense</x:v>
      </x:c>
      <x:c r="E372" s="231" t="str">
        <x:f>IFERROR(INDEX('Final Card Catalog'!$E$4:$E$503,MATCH($C372,'Final Card Catalog'!$A$4:$A$503,0)),"Missing ID")</x:f>
        <x:v>Liturgical Practice</x:v>
      </x:c>
      <x:c r="F372" s="261" t="n">
        <x:f>IFERROR(INDEX('Final Card Catalog'!$G$4:$G$503,MATCH($C372,'Final Card Catalog'!$A$4:$A$503,0)),"Missing ID")</x:f>
        <x:v>3</x:v>
      </x:c>
      <x:c r="G372" s="231" t="inlineStr">
        <x:is>
          <x:t xml:space="preserve">Uncommon</x:t>
        </x:is>
      </x:c>
      <x:c r="H372" s="260" t="n">
        <x:v>5.5</x:v>
      </x:c>
      <x:c r="I372" s="260" t="n">
        <x:v>8.4</x:v>
      </x:c>
      <x:c r="J372" s="260" t="n">
        <x:v>5.4</x:v>
      </x:c>
      <x:c r="K372" s="260" t="n">
        <x:v>6.8</x:v>
      </x:c>
      <x:c r="L372" s="239" t="n">
        <x:f>IF(COUNT(H372:K372)&lt;COUNT($B$4:$B$7),"",ROUND(($B$11/$B$9)*(H372*$B$4+I372*$B$5+J372*$B$6+K372*$B$7),1))</x:f>
        <x:v>64.8</x:v>
      </x:c>
      <x:c r="M372" s="231" t="str">
        <x:f>IF(L372="","",IF(L372&gt;=$E$4,$D$4,IF(L372&gt;=$E$5,$D$5,IF(L372&gt;=$E$6,$D$6,IF(L372&gt;=$E$7,$D$7,$D$8)))))</x:f>
        <x:v>Common</x:v>
      </x:c>
      <x:c r="N372" s="231" t="str">
        <x:f>IF(M372="","Pending scoring",G372&amp;" → "&amp;M372)</x:f>
        <x:v>Uncommon → Common</x:v>
      </x:c>
      <x:c r="O372" s="231" t="inlineStr">
        <x:is>
          <x:t xml:space="preserve">Medium</x:t>
        </x:is>
      </x:c>
      <x:c r="P372" s="231" t="inlineStr">
        <x:is>
          <x:t xml:space="preserve">Distinctive tradition / practice</x:t>
        </x:is>
      </x:c>
      <x:c r="Q372" s="231" t="inlineStr">
        <x:is>
          <x:t xml:space="preserve">Artwork-led: the visual concept is substantially stronger than the subject's global recognition. Scores: significance 5.5, artwork 8.4, narrative 5.4, uniqueness 6.8; weighted impact 64.8 → Common.</x:t>
        </x:is>
      </x:c>
      <x:c r="R372" s="214" t="str">
        <x:f>IFERROR(INDEX('Final Card Catalog'!$J$4:$J$503,MATCH($C372,'Final Card Catalog'!$A$4:$A$503,0)),"Missing ID")</x:f>
        <x:v>Common</x:v>
      </x:c>
      <x:c r="S372" s="214" t="str">
        <x:f>IF(IFERROR(INDEX('Final Card Catalog'!$S$4:$S$503,MATCH($C372,'Final Card Catalog'!$A$4:$A$503,0)),"Missing ID")="Locked - complete","Locked - complete",IF(COUNTIF('Final Card Catalog'!$A$4:$A$503,C372)&lt;&gt;1,"ID mismatch",IF(COUNT(H372:K372)&lt;COUNT($B$4:$B$7),"Needs scoring",IF(M372=R372,"Aligned","Approved tier / legacy differs"))))</x:f>
        <x:v>Aligned</x:v>
      </x:c>
    </x:row>
    <x:row r="373" s="202" customFormat="1" ht="25.5" customHeight="1">
      <x:c r="A373" s="261" t="n">
        <x:f>IF(L373="","",COUNTIF($L$14:$L$513,"&gt;"&amp;L373)+COUNTIF($L$14:L373,L373))</x:f>
        <x:v>364</x:v>
      </x:c>
      <x:c r="B373" s="231" t="str">
        <x:f>IFERROR(LEFT(IFERROR(INDEX('Final Card Catalog'!$D$4:$D$503,MATCH($C373,'Final Card Catalog'!$A$4:$A$503,0)),"Missing ID"),FIND(" — ",IFERROR(INDEX('Final Card Catalog'!$D$4:$D$503,MATCH($C373,'Final Card Catalog'!$A$4:$A$503,0)),"Missing ID"))-1),"Missing set")</x:f>
        <x:v>Biblical Places</x:v>
      </x:c>
      <x:c r="C373" s="231" t="inlineStr">
        <x:is>
          <x:t xml:space="preserve">BPL-077</x:t>
        </x:is>
      </x:c>
      <x:c r="D373" s="231" t="str">
        <x:f>IFERROR(INDEX('Final Card Catalog'!$B$4:$B$503,MATCH($C373,'Final Card Catalog'!$A$4:$A$503,0)),"Missing ID")</x:f>
        <x:v>Corinth</x:v>
      </x:c>
      <x:c r="E373" s="231" t="str">
        <x:f>IFERROR(INDEX('Final Card Catalog'!$E$4:$E$503,MATCH($C373,'Final Card Catalog'!$A$4:$A$503,0)),"Missing ID")</x:f>
        <x:v>Place</x:v>
      </x:c>
      <x:c r="F373" s="261" t="n">
        <x:f>IFERROR(INDEX('Final Card Catalog'!$G$4:$G$503,MATCH($C373,'Final Card Catalog'!$A$4:$A$503,0)),"Missing ID")</x:f>
        <x:v>5</x:v>
      </x:c>
      <x:c r="G373" s="231" t="inlineStr">
        <x:is>
          <x:t xml:space="preserve">Legendary</x:t>
        </x:is>
      </x:c>
      <x:c r="H373" s="260" t="n">
        <x:v>6.8</x:v>
      </x:c>
      <x:c r="I373" s="260" t="n">
        <x:v>8.5</x:v>
      </x:c>
      <x:c r="J373" s="260" t="n">
        <x:v>3.5</x:v>
      </x:c>
      <x:c r="K373" s="260" t="n">
        <x:v>5</x:v>
      </x:c>
      <x:c r="L373" s="239" t="n">
        <x:f>IF(COUNT(H373:K373)&lt;COUNT($B$4:$B$7),"",ROUND(($B$11/$B$9)*(H373*$B$4+I373*$B$5+J373*$B$6+K373*$B$7),1))</x:f>
        <x:v>64.7</x:v>
      </x:c>
      <x:c r="M373" s="231" t="str">
        <x:f>IF(L373="","",IF(L373&gt;=$E$4,$D$4,IF(L373&gt;=$E$5,$D$5,IF(L373&gt;=$E$6,$D$6,IF(L373&gt;=$E$7,$D$7,$D$8)))))</x:f>
        <x:v>Common</x:v>
      </x:c>
      <x:c r="N373" s="231" t="str">
        <x:f>IF(M373="","Pending scoring",G373&amp;" → "&amp;M373)</x:f>
        <x:v>Legendary → Common</x:v>
      </x:c>
      <x:c r="O373" s="231" t="inlineStr">
        <x:is>
          <x:t xml:space="preserve">Medium</x:t>
        </x:is>
      </x:c>
      <x:c r="P373" s="231" t="inlineStr">
        <x:is>
          <x:t xml:space="preserve">Biblical landscape / architecture</x:t>
        </x:is>
      </x:c>
      <x:c r="Q373" s="231" t="inlineStr">
        <x:is>
          <x:t xml:space="preserve">Artwork-led: the visual concept is substantially stronger than the subject's global recognition. Scores: significance 6.8, artwork 8.5, narrative 3.5, uniqueness 5.0; weighted impact 64.7 → Common.</x:t>
        </x:is>
      </x:c>
      <x:c r="R373" s="214" t="str">
        <x:f>IFERROR(INDEX('Final Card Catalog'!$J$4:$J$503,MATCH($C373,'Final Card Catalog'!$A$4:$A$503,0)),"Missing ID")</x:f>
        <x:v>Uncommon</x:v>
      </x:c>
      <x:c r="S373" s="214" t="str">
        <x:f>IF(IFERROR(INDEX('Final Card Catalog'!$S$4:$S$503,MATCH($C373,'Final Card Catalog'!$A$4:$A$503,0)),"Missing ID")="Locked - complete","Locked - complete",IF(COUNTIF('Final Card Catalog'!$A$4:$A$503,C373)&lt;&gt;1,"ID mismatch",IF(COUNT(H373:K373)&lt;COUNT($B$4:$B$7),"Needs scoring",IF(M373=R373,"Aligned","Approved tier / legacy differs"))))</x:f>
        <x:v>Approved tier / legacy differs</x:v>
      </x:c>
    </x:row>
    <x:row r="374" s="202" customFormat="1" ht="25.5" customHeight="1">
      <x:c r="A374" s="261" t="n">
        <x:f>IF(L374="","",COUNTIF($L$14:$L$513,"&gt;"&amp;L374)+COUNTIF($L$14:L374,L374))</x:f>
        <x:v>365</x:v>
      </x:c>
      <x:c r="B374" s="231" t="str">
        <x:f>IFERROR(LEFT(IFERROR(INDEX('Final Card Catalog'!$D$4:$D$503,MATCH($C374,'Final Card Catalog'!$A$4:$A$503,0)),"Missing ID"),FIND(" — ",IFERROR(INDEX('Final Card Catalog'!$D$4:$D$503,MATCH($C374,'Final Card Catalog'!$A$4:$A$503,0)),"Missing ID"))-1),"Missing set")</x:f>
        <x:v>Biblical Items</x:v>
      </x:c>
      <x:c r="C374" s="231" t="inlineStr">
        <x:is>
          <x:t xml:space="preserve">BI-010</x:t>
        </x:is>
      </x:c>
      <x:c r="D374" s="231" t="str">
        <x:f>IFERROR(INDEX('Final Card Catalog'!$B$4:$B$503,MATCH($C374,'Final Card Catalog'!$A$4:$A$503,0)),"Missing ID")</x:f>
        <x:v>Jar of Manna</x:v>
      </x:c>
      <x:c r="E374" s="231" t="str">
        <x:f>IFERROR(INDEX('Final Card Catalog'!$E$4:$E$503,MATCH($C374,'Final Card Catalog'!$A$4:$A$503,0)),"Missing ID")</x:f>
        <x:v>Memorial Object</x:v>
      </x:c>
      <x:c r="F374" s="261" t="n">
        <x:f>IFERROR(INDEX('Final Card Catalog'!$G$4:$G$503,MATCH($C374,'Final Card Catalog'!$A$4:$A$503,0)),"Missing ID")</x:f>
        <x:v>4</x:v>
      </x:c>
      <x:c r="G374" s="231" t="inlineStr">
        <x:is>
          <x:t xml:space="preserve">Rare</x:t>
        </x:is>
      </x:c>
      <x:c r="H374" s="260" t="n">
        <x:v>5.8</x:v>
      </x:c>
      <x:c r="I374" s="260" t="n">
        <x:v>7.6</x:v>
      </x:c>
      <x:c r="J374" s="260" t="n">
        <x:v>5.5</x:v>
      </x:c>
      <x:c r="K374" s="260" t="n">
        <x:v>7.7</x:v>
      </x:c>
      <x:c r="L374" s="239" t="n">
        <x:f>IF(COUNT(H374:K374)&lt;COUNT($B$4:$B$7),"",ROUND(($B$11/$B$9)*(H374*$B$4+I374*$B$5+J374*$B$6+K374*$B$7),1))</x:f>
        <x:v>64.7</x:v>
      </x:c>
      <x:c r="M374" s="231" t="str">
        <x:f>IF(L374="","",IF(L374&gt;=$E$4,$D$4,IF(L374&gt;=$E$5,$D$5,IF(L374&gt;=$E$6,$D$6,IF(L374&gt;=$E$7,$D$7,$D$8)))))</x:f>
        <x:v>Common</x:v>
      </x:c>
      <x:c r="N374" s="231" t="str">
        <x:f>IF(M374="","Pending scoring",G374&amp;" → "&amp;M374)</x:f>
        <x:v>Rare → Common</x:v>
      </x:c>
      <x:c r="O374" s="231" t="inlineStr">
        <x:is>
          <x:t xml:space="preserve">Low</x:t>
        </x:is>
      </x:c>
      <x:c r="P374" s="231" t="inlineStr">
        <x:is>
          <x:t xml:space="preserve">Biblical object / still life</x:t>
        </x:is>
      </x:c>
      <x:c r="Q374" s="231" t="inlineStr">
        <x:is>
          <x:t xml:space="preserve">Artwork-led: the visual concept is substantially stronger than the subject's global recognition. Scores: significance 5.8, artwork 7.6, narrative 5.5, uniqueness 7.7; weighted impact 64.7 → Common.</x:t>
        </x:is>
      </x:c>
      <x:c r="R374" s="214" t="str">
        <x:f>IFERROR(INDEX('Final Card Catalog'!$J$4:$J$503,MATCH($C374,'Final Card Catalog'!$A$4:$A$503,0)),"Missing ID")</x:f>
        <x:v>Common</x:v>
      </x:c>
      <x:c r="S374" s="214" t="str">
        <x:f>IF(IFERROR(INDEX('Final Card Catalog'!$S$4:$S$503,MATCH($C374,'Final Card Catalog'!$A$4:$A$503,0)),"Missing ID")="Locked - complete","Locked - complete",IF(COUNTIF('Final Card Catalog'!$A$4:$A$503,C374)&lt;&gt;1,"ID mismatch",IF(COUNT(H374:K374)&lt;COUNT($B$4:$B$7),"Needs scoring",IF(M374=R374,"Aligned","Approved tier / legacy differs"))))</x:f>
        <x:v>Aligned</x:v>
      </x:c>
    </x:row>
    <x:row r="375" s="202" customFormat="1" ht="25.5" customHeight="1">
      <x:c r="A375" s="261" t="n">
        <x:f>IF(L375="","",COUNTIF($L$14:$L$513,"&gt;"&amp;L375)+COUNTIF($L$14:L375,L375))</x:f>
        <x:v>366</x:v>
      </x:c>
      <x:c r="B375" s="231" t="str">
        <x:f>IFERROR(LEFT(IFERROR(INDEX('Final Card Catalog'!$D$4:$D$503,MATCH($C375,'Final Card Catalog'!$A$4:$A$503,0)),"Missing ID"),FIND(" — ",IFERROR(INDEX('Final Card Catalog'!$D$4:$D$503,MATCH($C375,'Final Card Catalog'!$A$4:$A$503,0)),"Missing ID"))-1),"Missing set")</x:f>
        <x:v>Biblical Places</x:v>
      </x:c>
      <x:c r="C375" s="231" t="inlineStr">
        <x:is>
          <x:t xml:space="preserve">BPL-075</x:t>
        </x:is>
      </x:c>
      <x:c r="D375" s="231" t="str">
        <x:f>IFERROR(INDEX('Final Card Catalog'!$B$4:$B$503,MATCH($C375,'Final Card Catalog'!$A$4:$A$503,0)),"Missing ID")</x:f>
        <x:v>Thessalonica</x:v>
      </x:c>
      <x:c r="E375" s="231" t="str">
        <x:f>IFERROR(INDEX('Final Card Catalog'!$E$4:$E$503,MATCH($C375,'Final Card Catalog'!$A$4:$A$503,0)),"Missing ID")</x:f>
        <x:v>Place</x:v>
      </x:c>
      <x:c r="F375" s="261" t="n">
        <x:f>IFERROR(INDEX('Final Card Catalog'!$G$4:$G$503,MATCH($C375,'Final Card Catalog'!$A$4:$A$503,0)),"Missing ID")</x:f>
        <x:v>5</x:v>
      </x:c>
      <x:c r="G375" s="231" t="inlineStr">
        <x:is>
          <x:t xml:space="preserve">Extraordinary</x:t>
        </x:is>
      </x:c>
      <x:c r="H375" s="260" t="n">
        <x:v>6.8</x:v>
      </x:c>
      <x:c r="I375" s="260" t="n">
        <x:v>8.5</x:v>
      </x:c>
      <x:c r="J375" s="260" t="n">
        <x:v>3.5</x:v>
      </x:c>
      <x:c r="K375" s="260" t="n">
        <x:v>5</x:v>
      </x:c>
      <x:c r="L375" s="239" t="n">
        <x:f>IF(COUNT(H375:K375)&lt;COUNT($B$4:$B$7),"",ROUND(($B$11/$B$9)*(H375*$B$4+I375*$B$5+J375*$B$6+K375*$B$7),1))</x:f>
        <x:v>64.7</x:v>
      </x:c>
      <x:c r="M375" s="231" t="str">
        <x:f>IF(L375="","",IF(L375&gt;=$E$4,$D$4,IF(L375&gt;=$E$5,$D$5,IF(L375&gt;=$E$6,$D$6,IF(L375&gt;=$E$7,$D$7,$D$8)))))</x:f>
        <x:v>Common</x:v>
      </x:c>
      <x:c r="N375" s="231" t="str">
        <x:f>IF(M375="","Pending scoring",G375&amp;" → "&amp;M375)</x:f>
        <x:v>Extraordinary → Common</x:v>
      </x:c>
      <x:c r="O375" s="231" t="inlineStr">
        <x:is>
          <x:t xml:space="preserve">Medium</x:t>
        </x:is>
      </x:c>
      <x:c r="P375" s="231" t="inlineStr">
        <x:is>
          <x:t xml:space="preserve">Biblical landscape / architecture</x:t>
        </x:is>
      </x:c>
      <x:c r="Q375" s="231" t="inlineStr">
        <x:is>
          <x:t xml:space="preserve">Artwork-led: the visual concept is substantially stronger than the subject's global recognition. Scores: significance 6.8, artwork 8.5, narrative 3.5, uniqueness 5.0; weighted impact 64.7 → Common.</x:t>
        </x:is>
      </x:c>
      <x:c r="R375" s="214" t="str">
        <x:f>IFERROR(INDEX('Final Card Catalog'!$J$4:$J$503,MATCH($C375,'Final Card Catalog'!$A$4:$A$503,0)),"Missing ID")</x:f>
        <x:v>Common</x:v>
      </x:c>
      <x:c r="S375" s="214" t="str">
        <x:f>IF(IFERROR(INDEX('Final Card Catalog'!$S$4:$S$503,MATCH($C375,'Final Card Catalog'!$A$4:$A$503,0)),"Missing ID")="Locked - complete","Locked - complete",IF(COUNTIF('Final Card Catalog'!$A$4:$A$503,C375)&lt;&gt;1,"ID mismatch",IF(COUNT(H375:K375)&lt;COUNT($B$4:$B$7),"Needs scoring",IF(M375=R375,"Aligned","Approved tier / legacy differs"))))</x:f>
        <x:v>Aligned</x:v>
      </x:c>
    </x:row>
    <x:row r="376" s="202" customFormat="1" ht="25.5" customHeight="1">
      <x:c r="A376" s="261" t="n">
        <x:f>IF(L376="","",COUNTIF($L$14:$L$513,"&gt;"&amp;L376)+COUNTIF($L$14:L376,L376))</x:f>
        <x:v>367</x:v>
      </x:c>
      <x:c r="B376" s="231" t="str">
        <x:f>IFERROR(LEFT(IFERROR(INDEX('Final Card Catalog'!$D$4:$D$503,MATCH($C376,'Final Card Catalog'!$A$4:$A$503,0)),"Missing ID"),FIND(" — ",IFERROR(INDEX('Final Card Catalog'!$D$4:$D$503,MATCH($C376,'Final Card Catalog'!$A$4:$A$503,0)),"Missing ID"))-1),"Missing set")</x:f>
        <x:v>Controversies &amp; Movements</x:v>
      </x:c>
      <x:c r="C376" s="231" t="inlineStr">
        <x:is>
          <x:t xml:space="preserve">CM-015</x:t>
        </x:is>
      </x:c>
      <x:c r="D376" s="231" t="str">
        <x:f>IFERROR(INDEX('Final Card Catalog'!$B$4:$B$503,MATCH($C376,'Final Card Catalog'!$A$4:$A$503,0)),"Missing ID")</x:f>
        <x:v>Anabaptist Movement</x:v>
      </x:c>
      <x:c r="E376" s="231" t="str">
        <x:f>IFERROR(INDEX('Final Card Catalog'!$E$4:$E$503,MATCH($C376,'Final Card Catalog'!$A$4:$A$503,0)),"Missing ID")</x:f>
        <x:v>Reform Movement</x:v>
      </x:c>
      <x:c r="F376" s="261" t="n">
        <x:f>IFERROR(INDEX('Final Card Catalog'!$G$4:$G$503,MATCH($C376,'Final Card Catalog'!$A$4:$A$503,0)),"Missing ID")</x:f>
        <x:v>4</x:v>
      </x:c>
      <x:c r="G376" s="231" t="inlineStr">
        <x:is>
          <x:t xml:space="preserve">Rare</x:t>
        </x:is>
      </x:c>
      <x:c r="H376" s="260" t="n">
        <x:v>6.6</x:v>
      </x:c>
      <x:c r="I376" s="260" t="n">
        <x:v>7.5</x:v>
      </x:c>
      <x:c r="J376" s="260" t="n">
        <x:v>5.4</x:v>
      </x:c>
      <x:c r="K376" s="260" t="n">
        <x:v>4.9</x:v>
      </x:c>
      <x:c r="L376" s="239" t="n">
        <x:f>IF(COUNT(H376:K376)&lt;COUNT($B$4:$B$7),"",ROUND(($B$11/$B$9)*(H376*$B$4+I376*$B$5+J376*$B$6+K376*$B$7),1))</x:f>
        <x:v>64.6</x:v>
      </x:c>
      <x:c r="M376" s="231" t="str">
        <x:f>IF(L376="","",IF(L376&gt;=$E$4,$D$4,IF(L376&gt;=$E$5,$D$5,IF(L376&gt;=$E$6,$D$6,IF(L376&gt;=$E$7,$D$7,$D$8)))))</x:f>
        <x:v>Common</x:v>
      </x:c>
      <x:c r="N376" s="231" t="str">
        <x:f>IF(M376="","Pending scoring",G376&amp;" → "&amp;M376)</x:f>
        <x:v>Rare → Common</x:v>
      </x:c>
      <x:c r="O376" s="231" t="inlineStr">
        <x:is>
          <x:t xml:space="preserve">High</x:t>
        </x:is>
      </x:c>
      <x:c r="P376" s="231" t="inlineStr">
        <x:is>
          <x:t xml:space="preserve">Historical movement / controversy</x:t>
        </x:is>
      </x:c>
      <x:c r="Q376" s="231" t="inlineStr">
        <x:is>
          <x:t xml:space="preserve">Supporting collectible: useful content, but lower global pull impact than the broader catalog. Scores: significance 6.6, artwork 7.5, narrative 5.4, uniqueness 4.9; weighted impact 64.6 → Common.</x:t>
        </x:is>
      </x:c>
      <x:c r="R376" s="214" t="str">
        <x:f>IFERROR(INDEX('Final Card Catalog'!$J$4:$J$503,MATCH($C376,'Final Card Catalog'!$A$4:$A$503,0)),"Missing ID")</x:f>
        <x:v>Common</x:v>
      </x:c>
      <x:c r="S376" s="214" t="str">
        <x:f>IF(IFERROR(INDEX('Final Card Catalog'!$S$4:$S$503,MATCH($C376,'Final Card Catalog'!$A$4:$A$503,0)),"Missing ID")="Locked - complete","Locked - complete",IF(COUNTIF('Final Card Catalog'!$A$4:$A$503,C376)&lt;&gt;1,"ID mismatch",IF(COUNT(H376:K376)&lt;COUNT($B$4:$B$7),"Needs scoring",IF(M376=R376,"Aligned","Approved tier / legacy differs"))))</x:f>
        <x:v>Aligned</x:v>
      </x:c>
    </x:row>
    <x:row r="377" s="202" customFormat="1" ht="25.5" customHeight="1">
      <x:c r="A377" s="261" t="n">
        <x:f>IF(L377="","",COUNTIF($L$14:$L$513,"&gt;"&amp;L377)+COUNTIF($L$14:L377,L377))</x:f>
        <x:v>368</x:v>
      </x:c>
      <x:c r="B377" s="231" t="str">
        <x:f>IFERROR(LEFT(IFERROR(INDEX('Final Card Catalog'!$D$4:$D$503,MATCH($C377,'Final Card Catalog'!$A$4:$A$503,0)),"Missing ID"),FIND(" — ",IFERROR(INDEX('Final Card Catalog'!$D$4:$D$503,MATCH($C377,'Final Card Catalog'!$A$4:$A$503,0)),"Missing ID"))-1),"Missing set")</x:f>
        <x:v>Controversies &amp; Movements</x:v>
      </x:c>
      <x:c r="C377" s="231" t="inlineStr">
        <x:is>
          <x:t xml:space="preserve">CM-022</x:t>
        </x:is>
      </x:c>
      <x:c r="D377" s="231" t="str">
        <x:f>IFERROR(INDEX('Final Card Catalog'!$B$4:$B$503,MATCH($C377,'Final Card Catalog'!$A$4:$A$503,0)),"Missing ID")</x:f>
        <x:v>First Great Awakening</x:v>
      </x:c>
      <x:c r="E377" s="231" t="str">
        <x:f>IFERROR(INDEX('Final Card Catalog'!$E$4:$E$503,MATCH($C377,'Final Card Catalog'!$A$4:$A$503,0)),"Missing ID")</x:f>
        <x:v>Revival Movement</x:v>
      </x:c>
      <x:c r="F377" s="261" t="n">
        <x:f>IFERROR(INDEX('Final Card Catalog'!$G$4:$G$503,MATCH($C377,'Final Card Catalog'!$A$4:$A$503,0)),"Missing ID")</x:f>
        <x:v>4</x:v>
      </x:c>
      <x:c r="G377" s="231" t="inlineStr">
        <x:is>
          <x:t xml:space="preserve">Rare</x:t>
        </x:is>
      </x:c>
      <x:c r="H377" s="260" t="n">
        <x:v>6.6</x:v>
      </x:c>
      <x:c r="I377" s="260" t="n">
        <x:v>7.5</x:v>
      </x:c>
      <x:c r="J377" s="260" t="n">
        <x:v>5.4</x:v>
      </x:c>
      <x:c r="K377" s="260" t="n">
        <x:v>4.9</x:v>
      </x:c>
      <x:c r="L377" s="239" t="n">
        <x:f>IF(COUNT(H377:K377)&lt;COUNT($B$4:$B$7),"",ROUND(($B$11/$B$9)*(H377*$B$4+I377*$B$5+J377*$B$6+K377*$B$7),1))</x:f>
        <x:v>64.6</x:v>
      </x:c>
      <x:c r="M377" s="231" t="str">
        <x:f>IF(L377="","",IF(L377&gt;=$E$4,$D$4,IF(L377&gt;=$E$5,$D$5,IF(L377&gt;=$E$6,$D$6,IF(L377&gt;=$E$7,$D$7,$D$8)))))</x:f>
        <x:v>Common</x:v>
      </x:c>
      <x:c r="N377" s="231" t="str">
        <x:f>IF(M377="","Pending scoring",G377&amp;" → "&amp;M377)</x:f>
        <x:v>Rare → Common</x:v>
      </x:c>
      <x:c r="O377" s="231" t="inlineStr">
        <x:is>
          <x:t xml:space="preserve">High</x:t>
        </x:is>
      </x:c>
      <x:c r="P377" s="231" t="inlineStr">
        <x:is>
          <x:t xml:space="preserve">Historical movement / controversy</x:t>
        </x:is>
      </x:c>
      <x:c r="Q377" s="231" t="inlineStr">
        <x:is>
          <x:t xml:space="preserve">Supporting collectible: useful content, but lower global pull impact than the broader catalog. Scores: significance 6.6, artwork 7.5, narrative 5.4, uniqueness 4.9; weighted impact 64.6 → Common.</x:t>
        </x:is>
      </x:c>
      <x:c r="R377" s="214" t="str">
        <x:f>IFERROR(INDEX('Final Card Catalog'!$J$4:$J$503,MATCH($C377,'Final Card Catalog'!$A$4:$A$503,0)),"Missing ID")</x:f>
        <x:v>Uncommon</x:v>
      </x:c>
      <x:c r="S377" s="214" t="str">
        <x:f>IF(IFERROR(INDEX('Final Card Catalog'!$S$4:$S$503,MATCH($C377,'Final Card Catalog'!$A$4:$A$503,0)),"Missing ID")="Locked - complete","Locked - complete",IF(COUNTIF('Final Card Catalog'!$A$4:$A$503,C377)&lt;&gt;1,"ID mismatch",IF(COUNT(H377:K377)&lt;COUNT($B$4:$B$7),"Needs scoring",IF(M377=R377,"Aligned","Approved tier / legacy differs"))))</x:f>
        <x:v>Approved tier / legacy differs</x:v>
      </x:c>
    </x:row>
    <x:row r="378" s="202" customFormat="1" ht="25.5" customHeight="1">
      <x:c r="A378" s="261" t="n">
        <x:f>IF(L378="","",COUNTIF($L$14:$L$513,"&gt;"&amp;L378)+COUNTIF($L$14:L378,L378))</x:f>
        <x:v>369</x:v>
      </x:c>
      <x:c r="B378" s="231" t="str">
        <x:f>IFERROR(LEFT(IFERROR(INDEX('Final Card Catalog'!$D$4:$D$503,MATCH($C378,'Final Card Catalog'!$A$4:$A$503,0)),"Missing ID"),FIND(" — ",IFERROR(INDEX('Final Card Catalog'!$D$4:$D$503,MATCH($C378,'Final Card Catalog'!$A$4:$A$503,0)),"Missing ID"))-1),"Missing set")</x:f>
        <x:v>Controversies &amp; Movements</x:v>
      </x:c>
      <x:c r="C378" s="231" t="inlineStr">
        <x:is>
          <x:t xml:space="preserve">CM-001</x:t>
        </x:is>
      </x:c>
      <x:c r="D378" s="231" t="str">
        <x:f>IFERROR(INDEX('Final Card Catalog'!$B$4:$B$503,MATCH($C378,'Final Card Catalog'!$A$4:$A$503,0)),"Missing ID")</x:f>
        <x:v>Gnosticism</x:v>
      </x:c>
      <x:c r="E378" s="231" t="str">
        <x:f>IFERROR(INDEX('Final Card Catalog'!$E$4:$E$503,MATCH($C378,'Final Card Catalog'!$A$4:$A$503,0)),"Missing ID")</x:f>
        <x:v>Doctrinal Movement</x:v>
      </x:c>
      <x:c r="F378" s="261" t="n">
        <x:f>IFERROR(INDEX('Final Card Catalog'!$G$4:$G$503,MATCH($C378,'Final Card Catalog'!$A$4:$A$503,0)),"Missing ID")</x:f>
        <x:v>4</x:v>
      </x:c>
      <x:c r="G378" s="231" t="inlineStr">
        <x:is>
          <x:t xml:space="preserve">Rare</x:t>
        </x:is>
      </x:c>
      <x:c r="H378" s="260" t="n">
        <x:v>6.6</x:v>
      </x:c>
      <x:c r="I378" s="260" t="n">
        <x:v>7.5</x:v>
      </x:c>
      <x:c r="J378" s="260" t="n">
        <x:v>5.4</x:v>
      </x:c>
      <x:c r="K378" s="260" t="n">
        <x:v>4.9</x:v>
      </x:c>
      <x:c r="L378" s="239" t="n">
        <x:f>IF(COUNT(H378:K378)&lt;COUNT($B$4:$B$7),"",ROUND(($B$11/$B$9)*(H378*$B$4+I378*$B$5+J378*$B$6+K378*$B$7),1))</x:f>
        <x:v>64.6</x:v>
      </x:c>
      <x:c r="M378" s="231" t="str">
        <x:f>IF(L378="","",IF(L378&gt;=$E$4,$D$4,IF(L378&gt;=$E$5,$D$5,IF(L378&gt;=$E$6,$D$6,IF(L378&gt;=$E$7,$D$7,$D$8)))))</x:f>
        <x:v>Common</x:v>
      </x:c>
      <x:c r="N378" s="231" t="str">
        <x:f>IF(M378="","Pending scoring",G378&amp;" → "&amp;M378)</x:f>
        <x:v>Rare → Common</x:v>
      </x:c>
      <x:c r="O378" s="231" t="inlineStr">
        <x:is>
          <x:t xml:space="preserve">High</x:t>
        </x:is>
      </x:c>
      <x:c r="P378" s="231" t="inlineStr">
        <x:is>
          <x:t xml:space="preserve">Historical movement / controversy</x:t>
        </x:is>
      </x:c>
      <x:c r="Q378" s="231" t="inlineStr">
        <x:is>
          <x:t xml:space="preserve">Supporting collectible: useful content, but lower global pull impact than the broader catalog. Scores: significance 6.6, artwork 7.5, narrative 5.4, uniqueness 4.9; weighted impact 64.6 → Common.</x:t>
        </x:is>
      </x:c>
      <x:c r="R378" s="214" t="str">
        <x:f>IFERROR(INDEX('Final Card Catalog'!$J$4:$J$503,MATCH($C378,'Final Card Catalog'!$A$4:$A$503,0)),"Missing ID")</x:f>
        <x:v>Common</x:v>
      </x:c>
      <x:c r="S378" s="214" t="str">
        <x:f>IF(IFERROR(INDEX('Final Card Catalog'!$S$4:$S$503,MATCH($C378,'Final Card Catalog'!$A$4:$A$503,0)),"Missing ID")="Locked - complete","Locked - complete",IF(COUNTIF('Final Card Catalog'!$A$4:$A$503,C378)&lt;&gt;1,"ID mismatch",IF(COUNT(H378:K378)&lt;COUNT($B$4:$B$7),"Needs scoring",IF(M378=R378,"Aligned","Approved tier / legacy differs"))))</x:f>
        <x:v>Aligned</x:v>
      </x:c>
    </x:row>
    <x:row r="379" s="202" customFormat="1" ht="25.5" customHeight="1">
      <x:c r="A379" s="261" t="n">
        <x:f>IF(L379="","",COUNTIF($L$14:$L$513,"&gt;"&amp;L379)+COUNTIF($L$14:L379,L379))</x:f>
        <x:v>370</x:v>
      </x:c>
      <x:c r="B379" s="231" t="str">
        <x:f>IFERROR(LEFT(IFERROR(INDEX('Final Card Catalog'!$D$4:$D$503,MATCH($C379,'Final Card Catalog'!$A$4:$A$503,0)),"Missing ID"),FIND(" — ",IFERROR(INDEX('Final Card Catalog'!$D$4:$D$503,MATCH($C379,'Final Card Catalog'!$A$4:$A$503,0)),"Missing ID"))-1),"Missing set")</x:f>
        <x:v>Controversies &amp; Movements</x:v>
      </x:c>
      <x:c r="C379" s="231" t="inlineStr">
        <x:is>
          <x:t xml:space="preserve">CM-013</x:t>
        </x:is>
      </x:c>
      <x:c r="D379" s="231" t="str">
        <x:f>IFERROR(INDEX('Final Card Catalog'!$B$4:$B$503,MATCH($C379,'Final Card Catalog'!$A$4:$A$503,0)),"Missing ID")</x:f>
        <x:v>Hussite Movement</x:v>
      </x:c>
      <x:c r="E379" s="231" t="str">
        <x:f>IFERROR(INDEX('Final Card Catalog'!$E$4:$E$503,MATCH($C379,'Final Card Catalog'!$A$4:$A$503,0)),"Missing ID")</x:f>
        <x:v>Reform Movement</x:v>
      </x:c>
      <x:c r="F379" s="261" t="n">
        <x:f>IFERROR(INDEX('Final Card Catalog'!$G$4:$G$503,MATCH($C379,'Final Card Catalog'!$A$4:$A$503,0)),"Missing ID")</x:f>
        <x:v>4</x:v>
      </x:c>
      <x:c r="G379" s="231" t="inlineStr">
        <x:is>
          <x:t xml:space="preserve">Rare</x:t>
        </x:is>
      </x:c>
      <x:c r="H379" s="260" t="n">
        <x:v>6.6</x:v>
      </x:c>
      <x:c r="I379" s="260" t="n">
        <x:v>7.5</x:v>
      </x:c>
      <x:c r="J379" s="260" t="n">
        <x:v>5.4</x:v>
      </x:c>
      <x:c r="K379" s="260" t="n">
        <x:v>4.9</x:v>
      </x:c>
      <x:c r="L379" s="239" t="n">
        <x:f>IF(COUNT(H379:K379)&lt;COUNT($B$4:$B$7),"",ROUND(($B$11/$B$9)*(H379*$B$4+I379*$B$5+J379*$B$6+K379*$B$7),1))</x:f>
        <x:v>64.6</x:v>
      </x:c>
      <x:c r="M379" s="231" t="str">
        <x:f>IF(L379="","",IF(L379&gt;=$E$4,$D$4,IF(L379&gt;=$E$5,$D$5,IF(L379&gt;=$E$6,$D$6,IF(L379&gt;=$E$7,$D$7,$D$8)))))</x:f>
        <x:v>Common</x:v>
      </x:c>
      <x:c r="N379" s="231" t="str">
        <x:f>IF(M379="","Pending scoring",G379&amp;" → "&amp;M379)</x:f>
        <x:v>Rare → Common</x:v>
      </x:c>
      <x:c r="O379" s="231" t="inlineStr">
        <x:is>
          <x:t xml:space="preserve">High</x:t>
        </x:is>
      </x:c>
      <x:c r="P379" s="231" t="inlineStr">
        <x:is>
          <x:t xml:space="preserve">Historical movement / controversy</x:t>
        </x:is>
      </x:c>
      <x:c r="Q379" s="231" t="inlineStr">
        <x:is>
          <x:t xml:space="preserve">Supporting collectible: useful content, but lower global pull impact than the broader catalog. Scores: significance 6.6, artwork 7.5, narrative 5.4, uniqueness 4.9; weighted impact 64.6 → Common.</x:t>
        </x:is>
      </x:c>
      <x:c r="R379" s="214" t="str">
        <x:f>IFERROR(INDEX('Final Card Catalog'!$J$4:$J$503,MATCH($C379,'Final Card Catalog'!$A$4:$A$503,0)),"Missing ID")</x:f>
        <x:v>Common</x:v>
      </x:c>
      <x:c r="S379" s="214" t="str">
        <x:f>IF(IFERROR(INDEX('Final Card Catalog'!$S$4:$S$503,MATCH($C379,'Final Card Catalog'!$A$4:$A$503,0)),"Missing ID")="Locked - complete","Locked - complete",IF(COUNTIF('Final Card Catalog'!$A$4:$A$503,C379)&lt;&gt;1,"ID mismatch",IF(COUNT(H379:K379)&lt;COUNT($B$4:$B$7),"Needs scoring",IF(M379=R379,"Aligned","Approved tier / legacy differs"))))</x:f>
        <x:v>Aligned</x:v>
      </x:c>
    </x:row>
    <x:row r="380" s="202" customFormat="1" ht="25.5" customHeight="1">
      <x:c r="A380" s="261" t="n">
        <x:f>IF(L380="","",COUNTIF($L$14:$L$513,"&gt;"&amp;L380)+COUNTIF($L$14:L380,L380))</x:f>
        <x:v>371</x:v>
      </x:c>
      <x:c r="B380" s="231" t="str">
        <x:f>IFERROR(LEFT(IFERROR(INDEX('Final Card Catalog'!$D$4:$D$503,MATCH($C380,'Final Card Catalog'!$A$4:$A$503,0)),"Missing ID"),FIND(" — ",IFERROR(INDEX('Final Card Catalog'!$D$4:$D$503,MATCH($C380,'Final Card Catalog'!$A$4:$A$503,0)),"Missing ID"))-1),"Missing set")</x:f>
        <x:v>Controversies &amp; Movements</x:v>
      </x:c>
      <x:c r="C380" s="231" t="inlineStr">
        <x:is>
          <x:t xml:space="preserve">CM-002</x:t>
        </x:is>
      </x:c>
      <x:c r="D380" s="231" t="str">
        <x:f>IFERROR(INDEX('Final Card Catalog'!$B$4:$B$503,MATCH($C380,'Final Card Catalog'!$A$4:$A$503,0)),"Missing ID")</x:f>
        <x:v>Marcionism</x:v>
      </x:c>
      <x:c r="E380" s="231" t="str">
        <x:f>IFERROR(INDEX('Final Card Catalog'!$E$4:$E$503,MATCH($C380,'Final Card Catalog'!$A$4:$A$503,0)),"Missing ID")</x:f>
        <x:v>Doctrinal Movement</x:v>
      </x:c>
      <x:c r="F380" s="261" t="n">
        <x:f>IFERROR(INDEX('Final Card Catalog'!$G$4:$G$503,MATCH($C380,'Final Card Catalog'!$A$4:$A$503,0)),"Missing ID")</x:f>
        <x:v>4</x:v>
      </x:c>
      <x:c r="G380" s="231" t="inlineStr">
        <x:is>
          <x:t xml:space="preserve">Rare</x:t>
        </x:is>
      </x:c>
      <x:c r="H380" s="260" t="n">
        <x:v>6.6</x:v>
      </x:c>
      <x:c r="I380" s="260" t="n">
        <x:v>7.5</x:v>
      </x:c>
      <x:c r="J380" s="260" t="n">
        <x:v>5.4</x:v>
      </x:c>
      <x:c r="K380" s="260" t="n">
        <x:v>4.9</x:v>
      </x:c>
      <x:c r="L380" s="239" t="n">
        <x:f>IF(COUNT(H380:K380)&lt;COUNT($B$4:$B$7),"",ROUND(($B$11/$B$9)*(H380*$B$4+I380*$B$5+J380*$B$6+K380*$B$7),1))</x:f>
        <x:v>64.6</x:v>
      </x:c>
      <x:c r="M380" s="231" t="str">
        <x:f>IF(L380="","",IF(L380&gt;=$E$4,$D$4,IF(L380&gt;=$E$5,$D$5,IF(L380&gt;=$E$6,$D$6,IF(L380&gt;=$E$7,$D$7,$D$8)))))</x:f>
        <x:v>Common</x:v>
      </x:c>
      <x:c r="N380" s="231" t="str">
        <x:f>IF(M380="","Pending scoring",G380&amp;" → "&amp;M380)</x:f>
        <x:v>Rare → Common</x:v>
      </x:c>
      <x:c r="O380" s="231" t="inlineStr">
        <x:is>
          <x:t xml:space="preserve">High</x:t>
        </x:is>
      </x:c>
      <x:c r="P380" s="231" t="inlineStr">
        <x:is>
          <x:t xml:space="preserve">Historical movement / controversy</x:t>
        </x:is>
      </x:c>
      <x:c r="Q380" s="231" t="inlineStr">
        <x:is>
          <x:t xml:space="preserve">Supporting collectible: useful content, but lower global pull impact than the broader catalog. Scores: significance 6.6, artwork 7.5, narrative 5.4, uniqueness 4.9; weighted impact 64.6 → Common.</x:t>
        </x:is>
      </x:c>
      <x:c r="R380" s="214" t="str">
        <x:f>IFERROR(INDEX('Final Card Catalog'!$J$4:$J$503,MATCH($C380,'Final Card Catalog'!$A$4:$A$503,0)),"Missing ID")</x:f>
        <x:v>Common</x:v>
      </x:c>
      <x:c r="S380" s="214" t="str">
        <x:f>IF(IFERROR(INDEX('Final Card Catalog'!$S$4:$S$503,MATCH($C380,'Final Card Catalog'!$A$4:$A$503,0)),"Missing ID")="Locked - complete","Locked - complete",IF(COUNTIF('Final Card Catalog'!$A$4:$A$503,C380)&lt;&gt;1,"ID mismatch",IF(COUNT(H380:K380)&lt;COUNT($B$4:$B$7),"Needs scoring",IF(M380=R380,"Aligned","Approved tier / legacy differs"))))</x:f>
        <x:v>Aligned</x:v>
      </x:c>
    </x:row>
    <x:row r="381" s="202" customFormat="1" ht="25.5" customHeight="1">
      <x:c r="A381" s="261" t="n">
        <x:f>IF(L381="","",COUNTIF($L$14:$L$513,"&gt;"&amp;L381)+COUNTIF($L$14:L381,L381))</x:f>
        <x:v>372</x:v>
      </x:c>
      <x:c r="B381" s="231" t="str">
        <x:f>IFERROR(LEFT(IFERROR(INDEX('Final Card Catalog'!$D$4:$D$503,MATCH($C381,'Final Card Catalog'!$A$4:$A$503,0)),"Missing ID"),FIND(" — ",IFERROR(INDEX('Final Card Catalog'!$D$4:$D$503,MATCH($C381,'Final Card Catalog'!$A$4:$A$503,0)),"Missing ID"))-1),"Missing set")</x:f>
        <x:v>Controversies &amp; Movements</x:v>
      </x:c>
      <x:c r="C381" s="231" t="inlineStr">
        <x:is>
          <x:t xml:space="preserve">CM-006</x:t>
        </x:is>
      </x:c>
      <x:c r="D381" s="231" t="str">
        <x:f>IFERROR(INDEX('Final Card Catalog'!$B$4:$B$503,MATCH($C381,'Final Card Catalog'!$A$4:$A$503,0)),"Missing ID")</x:f>
        <x:v>Monothelite Controversy</x:v>
      </x:c>
      <x:c r="E381" s="231" t="str">
        <x:f>IFERROR(INDEX('Final Card Catalog'!$E$4:$E$503,MATCH($C381,'Final Card Catalog'!$A$4:$A$503,0)),"Missing ID")</x:f>
        <x:v>Christological Controversy</x:v>
      </x:c>
      <x:c r="F381" s="261" t="n">
        <x:f>IFERROR(INDEX('Final Card Catalog'!$G$4:$G$503,MATCH($C381,'Final Card Catalog'!$A$4:$A$503,0)),"Missing ID")</x:f>
        <x:v>4</x:v>
      </x:c>
      <x:c r="G381" s="231" t="inlineStr">
        <x:is>
          <x:t xml:space="preserve">Rare</x:t>
        </x:is>
      </x:c>
      <x:c r="H381" s="260" t="n">
        <x:v>6.6</x:v>
      </x:c>
      <x:c r="I381" s="260" t="n">
        <x:v>7.5</x:v>
      </x:c>
      <x:c r="J381" s="260" t="n">
        <x:v>5.4</x:v>
      </x:c>
      <x:c r="K381" s="260" t="n">
        <x:v>4.9</x:v>
      </x:c>
      <x:c r="L381" s="239" t="n">
        <x:f>IF(COUNT(H381:K381)&lt;COUNT($B$4:$B$7),"",ROUND(($B$11/$B$9)*(H381*$B$4+I381*$B$5+J381*$B$6+K381*$B$7),1))</x:f>
        <x:v>64.6</x:v>
      </x:c>
      <x:c r="M381" s="231" t="str">
        <x:f>IF(L381="","",IF(L381&gt;=$E$4,$D$4,IF(L381&gt;=$E$5,$D$5,IF(L381&gt;=$E$6,$D$6,IF(L381&gt;=$E$7,$D$7,$D$8)))))</x:f>
        <x:v>Common</x:v>
      </x:c>
      <x:c r="N381" s="231" t="str">
        <x:f>IF(M381="","Pending scoring",G381&amp;" → "&amp;M381)</x:f>
        <x:v>Rare → Common</x:v>
      </x:c>
      <x:c r="O381" s="231" t="inlineStr">
        <x:is>
          <x:t xml:space="preserve">High</x:t>
        </x:is>
      </x:c>
      <x:c r="P381" s="231" t="inlineStr">
        <x:is>
          <x:t xml:space="preserve">Historical movement / controversy</x:t>
        </x:is>
      </x:c>
      <x:c r="Q381" s="231" t="inlineStr">
        <x:is>
          <x:t xml:space="preserve">Supporting collectible: useful content, but lower global pull impact than the broader catalog. Scores: significance 6.6, artwork 7.5, narrative 5.4, uniqueness 4.9; weighted impact 64.6 → Common.</x:t>
        </x:is>
      </x:c>
      <x:c r="R381" s="214" t="str">
        <x:f>IFERROR(INDEX('Final Card Catalog'!$J$4:$J$503,MATCH($C381,'Final Card Catalog'!$A$4:$A$503,0)),"Missing ID")</x:f>
        <x:v>Common</x:v>
      </x:c>
      <x:c r="S381" s="214" t="str">
        <x:f>IF(IFERROR(INDEX('Final Card Catalog'!$S$4:$S$503,MATCH($C381,'Final Card Catalog'!$A$4:$A$503,0)),"Missing ID")="Locked - complete","Locked - complete",IF(COUNTIF('Final Card Catalog'!$A$4:$A$503,C381)&lt;&gt;1,"ID mismatch",IF(COUNT(H381:K381)&lt;COUNT($B$4:$B$7),"Needs scoring",IF(M381=R381,"Aligned","Approved tier / legacy differs"))))</x:f>
        <x:v>Aligned</x:v>
      </x:c>
    </x:row>
    <x:row r="382" s="202" customFormat="1" ht="25.5" customHeight="1">
      <x:c r="A382" s="261" t="n">
        <x:f>IF(L382="","",COUNTIF($L$14:$L$513,"&gt;"&amp;L382)+COUNTIF($L$14:L382,L382))</x:f>
        <x:v>373</x:v>
      </x:c>
      <x:c r="B382" s="231" t="str">
        <x:f>IFERROR(LEFT(IFERROR(INDEX('Final Card Catalog'!$D$4:$D$503,MATCH($C382,'Final Card Catalog'!$A$4:$A$503,0)),"Missing ID"),FIND(" — ",IFERROR(INDEX('Final Card Catalog'!$D$4:$D$503,MATCH($C382,'Final Card Catalog'!$A$4:$A$503,0)),"Missing ID"))-1),"Missing set")</x:f>
        <x:v>Controversies &amp; Movements</x:v>
      </x:c>
      <x:c r="C382" s="231" t="inlineStr">
        <x:is>
          <x:t xml:space="preserve">CM-024</x:t>
        </x:is>
      </x:c>
      <x:c r="D382" s="231" t="str">
        <x:f>IFERROR(INDEX('Final Card Catalog'!$B$4:$B$503,MATCH($C382,'Final Card Catalog'!$A$4:$A$503,0)),"Missing ID")</x:f>
        <x:v>Oxford Movement</x:v>
      </x:c>
      <x:c r="E382" s="231" t="str">
        <x:f>IFERROR(INDEX('Final Card Catalog'!$E$4:$E$503,MATCH($C382,'Final Card Catalog'!$A$4:$A$503,0)),"Missing ID")</x:f>
        <x:v>Reform Movement</x:v>
      </x:c>
      <x:c r="F382" s="261" t="n">
        <x:f>IFERROR(INDEX('Final Card Catalog'!$G$4:$G$503,MATCH($C382,'Final Card Catalog'!$A$4:$A$503,0)),"Missing ID")</x:f>
        <x:v>4</x:v>
      </x:c>
      <x:c r="G382" s="231" t="inlineStr">
        <x:is>
          <x:t xml:space="preserve">Rare</x:t>
        </x:is>
      </x:c>
      <x:c r="H382" s="260" t="n">
        <x:v>6.6</x:v>
      </x:c>
      <x:c r="I382" s="260" t="n">
        <x:v>7.5</x:v>
      </x:c>
      <x:c r="J382" s="260" t="n">
        <x:v>5.4</x:v>
      </x:c>
      <x:c r="K382" s="260" t="n">
        <x:v>4.9</x:v>
      </x:c>
      <x:c r="L382" s="239" t="n">
        <x:f>IF(COUNT(H382:K382)&lt;COUNT($B$4:$B$7),"",ROUND(($B$11/$B$9)*(H382*$B$4+I382*$B$5+J382*$B$6+K382*$B$7),1))</x:f>
        <x:v>64.6</x:v>
      </x:c>
      <x:c r="M382" s="231" t="str">
        <x:f>IF(L382="","",IF(L382&gt;=$E$4,$D$4,IF(L382&gt;=$E$5,$D$5,IF(L382&gt;=$E$6,$D$6,IF(L382&gt;=$E$7,$D$7,$D$8)))))</x:f>
        <x:v>Common</x:v>
      </x:c>
      <x:c r="N382" s="231" t="str">
        <x:f>IF(M382="","Pending scoring",G382&amp;" → "&amp;M382)</x:f>
        <x:v>Rare → Common</x:v>
      </x:c>
      <x:c r="O382" s="231" t="inlineStr">
        <x:is>
          <x:t xml:space="preserve">High</x:t>
        </x:is>
      </x:c>
      <x:c r="P382" s="231" t="inlineStr">
        <x:is>
          <x:t xml:space="preserve">Historical movement / controversy</x:t>
        </x:is>
      </x:c>
      <x:c r="Q382" s="231" t="inlineStr">
        <x:is>
          <x:t xml:space="preserve">Supporting collectible: useful content, but lower global pull impact than the broader catalog. Scores: significance 6.6, artwork 7.5, narrative 5.4, uniqueness 4.9; weighted impact 64.6 → Common.</x:t>
        </x:is>
      </x:c>
      <x:c r="R382" s="214" t="str">
        <x:f>IFERROR(INDEX('Final Card Catalog'!$J$4:$J$503,MATCH($C382,'Final Card Catalog'!$A$4:$A$503,0)),"Missing ID")</x:f>
        <x:v>Common</x:v>
      </x:c>
      <x:c r="S382" s="214" t="str">
        <x:f>IF(IFERROR(INDEX('Final Card Catalog'!$S$4:$S$503,MATCH($C382,'Final Card Catalog'!$A$4:$A$503,0)),"Missing ID")="Locked - complete","Locked - complete",IF(COUNTIF('Final Card Catalog'!$A$4:$A$503,C382)&lt;&gt;1,"ID mismatch",IF(COUNT(H382:K382)&lt;COUNT($B$4:$B$7),"Needs scoring",IF(M382=R382,"Aligned","Approved tier / legacy differs"))))</x:f>
        <x:v>Aligned</x:v>
      </x:c>
    </x:row>
    <x:row r="383" s="202" customFormat="1" ht="25.5" customHeight="1">
      <x:c r="A383" s="261" t="n">
        <x:f>IF(L383="","",COUNTIF($L$14:$L$513,"&gt;"&amp;L383)+COUNTIF($L$14:L383,L383))</x:f>
        <x:v>374</x:v>
      </x:c>
      <x:c r="B383" s="231" t="str">
        <x:f>IFERROR(LEFT(IFERROR(INDEX('Final Card Catalog'!$D$4:$D$503,MATCH($C383,'Final Card Catalog'!$A$4:$A$503,0)),"Missing ID"),FIND(" — ",IFERROR(INDEX('Final Card Catalog'!$D$4:$D$503,MATCH($C383,'Final Card Catalog'!$A$4:$A$503,0)),"Missing ID"))-1),"Missing set")</x:f>
        <x:v>Controversies &amp; Movements</x:v>
      </x:c>
      <x:c r="C383" s="231" t="inlineStr">
        <x:is>
          <x:t xml:space="preserve">CM-020</x:t>
        </x:is>
      </x:c>
      <x:c r="D383" s="231" t="str">
        <x:f>IFERROR(INDEX('Final Card Catalog'!$B$4:$B$503,MATCH($C383,'Final Card Catalog'!$A$4:$A$503,0)),"Missing ID")</x:f>
        <x:v>Puritan Movement</x:v>
      </x:c>
      <x:c r="E383" s="231" t="str">
        <x:f>IFERROR(INDEX('Final Card Catalog'!$E$4:$E$503,MATCH($C383,'Final Card Catalog'!$A$4:$A$503,0)),"Missing ID")</x:f>
        <x:v>Reform Movement</x:v>
      </x:c>
      <x:c r="F383" s="261" t="n">
        <x:f>IFERROR(INDEX('Final Card Catalog'!$G$4:$G$503,MATCH($C383,'Final Card Catalog'!$A$4:$A$503,0)),"Missing ID")</x:f>
        <x:v>4</x:v>
      </x:c>
      <x:c r="G383" s="231" t="inlineStr">
        <x:is>
          <x:t xml:space="preserve">Rare</x:t>
        </x:is>
      </x:c>
      <x:c r="H383" s="260" t="n">
        <x:v>6.6</x:v>
      </x:c>
      <x:c r="I383" s="260" t="n">
        <x:v>7.5</x:v>
      </x:c>
      <x:c r="J383" s="260" t="n">
        <x:v>5.4</x:v>
      </x:c>
      <x:c r="K383" s="260" t="n">
        <x:v>4.9</x:v>
      </x:c>
      <x:c r="L383" s="239" t="n">
        <x:f>IF(COUNT(H383:K383)&lt;COUNT($B$4:$B$7),"",ROUND(($B$11/$B$9)*(H383*$B$4+I383*$B$5+J383*$B$6+K383*$B$7),1))</x:f>
        <x:v>64.6</x:v>
      </x:c>
      <x:c r="M383" s="231" t="str">
        <x:f>IF(L383="","",IF(L383&gt;=$E$4,$D$4,IF(L383&gt;=$E$5,$D$5,IF(L383&gt;=$E$6,$D$6,IF(L383&gt;=$E$7,$D$7,$D$8)))))</x:f>
        <x:v>Common</x:v>
      </x:c>
      <x:c r="N383" s="231" t="str">
        <x:f>IF(M383="","Pending scoring",G383&amp;" → "&amp;M383)</x:f>
        <x:v>Rare → Common</x:v>
      </x:c>
      <x:c r="O383" s="231" t="inlineStr">
        <x:is>
          <x:t xml:space="preserve">High</x:t>
        </x:is>
      </x:c>
      <x:c r="P383" s="231" t="inlineStr">
        <x:is>
          <x:t xml:space="preserve">Historical movement / controversy</x:t>
        </x:is>
      </x:c>
      <x:c r="Q383" s="231" t="inlineStr">
        <x:is>
          <x:t xml:space="preserve">Supporting collectible: useful content, but lower global pull impact than the broader catalog. Scores: significance 6.6, artwork 7.5, narrative 5.4, uniqueness 4.9; weighted impact 64.6 → Common.</x:t>
        </x:is>
      </x:c>
      <x:c r="R383" s="214" t="str">
        <x:f>IFERROR(INDEX('Final Card Catalog'!$J$4:$J$503,MATCH($C383,'Final Card Catalog'!$A$4:$A$503,0)),"Missing ID")</x:f>
        <x:v>Common</x:v>
      </x:c>
      <x:c r="S383" s="214" t="str">
        <x:f>IF(IFERROR(INDEX('Final Card Catalog'!$S$4:$S$503,MATCH($C383,'Final Card Catalog'!$A$4:$A$503,0)),"Missing ID")="Locked - complete","Locked - complete",IF(COUNTIF('Final Card Catalog'!$A$4:$A$503,C383)&lt;&gt;1,"ID mismatch",IF(COUNT(H383:K383)&lt;COUNT($B$4:$B$7),"Needs scoring",IF(M383=R383,"Aligned","Approved tier / legacy differs"))))</x:f>
        <x:v>Aligned</x:v>
      </x:c>
    </x:row>
    <x:row r="384" s="202" customFormat="1" ht="25.5" customHeight="1">
      <x:c r="A384" s="261" t="n">
        <x:f>IF(L384="","",COUNTIF($L$14:$L$513,"&gt;"&amp;L384)+COUNTIF($L$14:L384,L384))</x:f>
        <x:v>375</x:v>
      </x:c>
      <x:c r="B384" s="231" t="str">
        <x:f>IFERROR(LEFT(IFERROR(INDEX('Final Card Catalog'!$D$4:$D$503,MATCH($C384,'Final Card Catalog'!$A$4:$A$503,0)),"Missing ID"),FIND(" — ",IFERROR(INDEX('Final Card Catalog'!$D$4:$D$503,MATCH($C384,'Final Card Catalog'!$A$4:$A$503,0)),"Missing ID"))-1),"Missing set")</x:f>
        <x:v>Controversies &amp; Movements</x:v>
      </x:c>
      <x:c r="C384" s="231" t="inlineStr">
        <x:is>
          <x:t xml:space="preserve">CM-012</x:t>
        </x:is>
      </x:c>
      <x:c r="D384" s="231" t="str">
        <x:f>IFERROR(INDEX('Final Card Catalog'!$B$4:$B$503,MATCH($C384,'Final Card Catalog'!$A$4:$A$503,0)),"Missing ID")</x:f>
        <x:v>Western Schism</x:v>
      </x:c>
      <x:c r="E384" s="231" t="str">
        <x:f>IFERROR(INDEX('Final Card Catalog'!$E$4:$E$503,MATCH($C384,'Final Card Catalog'!$A$4:$A$503,0)),"Missing ID")</x:f>
        <x:v>Ecclesial Schism</x:v>
      </x:c>
      <x:c r="F384" s="261" t="n">
        <x:f>IFERROR(INDEX('Final Card Catalog'!$G$4:$G$503,MATCH($C384,'Final Card Catalog'!$A$4:$A$503,0)),"Missing ID")</x:f>
        <x:v>4</x:v>
      </x:c>
      <x:c r="G384" s="231" t="inlineStr">
        <x:is>
          <x:t xml:space="preserve">Rare</x:t>
        </x:is>
      </x:c>
      <x:c r="H384" s="260" t="n">
        <x:v>6.6</x:v>
      </x:c>
      <x:c r="I384" s="260" t="n">
        <x:v>7.5</x:v>
      </x:c>
      <x:c r="J384" s="260" t="n">
        <x:v>5.4</x:v>
      </x:c>
      <x:c r="K384" s="260" t="n">
        <x:v>4.9</x:v>
      </x:c>
      <x:c r="L384" s="239" t="n">
        <x:f>IF(COUNT(H384:K384)&lt;COUNT($B$4:$B$7),"",ROUND(($B$11/$B$9)*(H384*$B$4+I384*$B$5+J384*$B$6+K384*$B$7),1))</x:f>
        <x:v>64.6</x:v>
      </x:c>
      <x:c r="M384" s="231" t="str">
        <x:f>IF(L384="","",IF(L384&gt;=$E$4,$D$4,IF(L384&gt;=$E$5,$D$5,IF(L384&gt;=$E$6,$D$6,IF(L384&gt;=$E$7,$D$7,$D$8)))))</x:f>
        <x:v>Common</x:v>
      </x:c>
      <x:c r="N384" s="231" t="str">
        <x:f>IF(M384="","Pending scoring",G384&amp;" → "&amp;M384)</x:f>
        <x:v>Rare → Common</x:v>
      </x:c>
      <x:c r="O384" s="231" t="inlineStr">
        <x:is>
          <x:t xml:space="preserve">High</x:t>
        </x:is>
      </x:c>
      <x:c r="P384" s="231" t="inlineStr">
        <x:is>
          <x:t xml:space="preserve">Historical movement / controversy</x:t>
        </x:is>
      </x:c>
      <x:c r="Q384" s="231" t="inlineStr">
        <x:is>
          <x:t xml:space="preserve">Supporting collectible: useful content, but lower global pull impact than the broader catalog. Scores: significance 6.6, artwork 7.5, narrative 5.4, uniqueness 4.9; weighted impact 64.6 → Common.</x:t>
        </x:is>
      </x:c>
      <x:c r="R384" s="214" t="str">
        <x:f>IFERROR(INDEX('Final Card Catalog'!$J$4:$J$503,MATCH($C384,'Final Card Catalog'!$A$4:$A$503,0)),"Missing ID")</x:f>
        <x:v>Uncommon</x:v>
      </x:c>
      <x:c r="S384" s="214" t="str">
        <x:f>IF(IFERROR(INDEX('Final Card Catalog'!$S$4:$S$503,MATCH($C384,'Final Card Catalog'!$A$4:$A$503,0)),"Missing ID")="Locked - complete","Locked - complete",IF(COUNTIF('Final Card Catalog'!$A$4:$A$503,C384)&lt;&gt;1,"ID mismatch",IF(COUNT(H384:K384)&lt;COUNT($B$4:$B$7),"Needs scoring",IF(M384=R384,"Aligned","Approved tier / legacy differs"))))</x:f>
        <x:v>Approved tier / legacy differs</x:v>
      </x:c>
    </x:row>
    <x:row r="385" s="202" customFormat="1" ht="25.5" customHeight="1">
      <x:c r="A385" s="261" t="n">
        <x:f>IF(L385="","",COUNTIF($L$14:$L$513,"&gt;"&amp;L385)+COUNTIF($L$14:L385,L385))</x:f>
        <x:v>376</x:v>
      </x:c>
      <x:c r="B385" s="231" t="str">
        <x:f>IFERROR(LEFT(IFERROR(INDEX('Final Card Catalog'!$D$4:$D$503,MATCH($C385,'Final Card Catalog'!$A$4:$A$503,0)),"Missing ID"),FIND(" — ",IFERROR(INDEX('Final Card Catalog'!$D$4:$D$503,MATCH($C385,'Final Card Catalog'!$A$4:$A$503,0)),"Missing ID"))-1),"Missing set")</x:f>
        <x:v>Early Church History</x:v>
      </x:c>
      <x:c r="C385" s="231" t="inlineStr">
        <x:is>
          <x:t xml:space="preserve">ECH-016</x:t>
        </x:is>
      </x:c>
      <x:c r="D385" s="231" t="str">
        <x:f>IFERROR(INDEX('Final Card Catalog'!$B$4:$B$503,MATCH($C385,'Final Card Catalog'!$A$4:$A$503,0)),"Missing ID")</x:f>
        <x:v>The Fish Symbol (Ichthys)</x:v>
      </x:c>
      <x:c r="E385" s="231" t="str">
        <x:f>IFERROR(INDEX('Final Card Catalog'!$E$4:$E$503,MATCH($C385,'Final Card Catalog'!$A$4:$A$503,0)),"Missing ID")</x:f>
        <x:v>Art / Symbol</x:v>
      </x:c>
      <x:c r="F385" s="261" t="n">
        <x:f>IFERROR(INDEX('Final Card Catalog'!$G$4:$G$503,MATCH($C385,'Final Card Catalog'!$A$4:$A$503,0)),"Missing ID")</x:f>
        <x:v>3</x:v>
      </x:c>
      <x:c r="G385" s="231" t="inlineStr">
        <x:is>
          <x:t xml:space="preserve">Uncommon</x:t>
        </x:is>
      </x:c>
      <x:c r="H385" s="260" t="n">
        <x:v>5.2</x:v>
      </x:c>
      <x:c r="I385" s="260" t="n">
        <x:v>8.6</x:v>
      </x:c>
      <x:c r="J385" s="260" t="n">
        <x:v>5.4</x:v>
      </x:c>
      <x:c r="K385" s="260" t="n">
        <x:v>6.8</x:v>
      </x:c>
      <x:c r="L385" s="239" t="n">
        <x:f>IF(COUNT(H385:K385)&lt;COUNT($B$4:$B$7),"",ROUND(($B$11/$B$9)*(H385*$B$4+I385*$B$5+J385*$B$6+K385*$B$7),1))</x:f>
        <x:v>64.2</x:v>
      </x:c>
      <x:c r="M385" s="231" t="str">
        <x:f>IF(L385="","",IF(L385&gt;=$E$4,$D$4,IF(L385&gt;=$E$5,$D$5,IF(L385&gt;=$E$6,$D$6,IF(L385&gt;=$E$7,$D$7,$D$8)))))</x:f>
        <x:v>Common</x:v>
      </x:c>
      <x:c r="N385" s="231" t="str">
        <x:f>IF(M385="","Pending scoring",G385&amp;" → "&amp;M385)</x:f>
        <x:v>Uncommon → Common</x:v>
      </x:c>
      <x:c r="O385" s="231" t="inlineStr">
        <x:is>
          <x:t xml:space="preserve">Low</x:t>
        </x:is>
      </x:c>
      <x:c r="P385" s="231" t="inlineStr">
        <x:is>
          <x:t xml:space="preserve">Early Church historical scene</x:t>
        </x:is>
      </x:c>
      <x:c r="Q385" s="231" t="inlineStr">
        <x:is>
          <x:t xml:space="preserve">Artwork-led: the visual concept is substantially stronger than the subject's global recognition. Scores: significance 5.2, artwork 8.6, narrative 5.4, uniqueness 6.8; weighted impact 64.2 → Common.</x:t>
        </x:is>
      </x:c>
      <x:c r="R385" s="214" t="str">
        <x:f>IFERROR(INDEX('Final Card Catalog'!$J$4:$J$503,MATCH($C385,'Final Card Catalog'!$A$4:$A$503,0)),"Missing ID")</x:f>
        <x:v>Common</x:v>
      </x:c>
      <x:c r="S385" s="214" t="str">
        <x:f>IF(IFERROR(INDEX('Final Card Catalog'!$S$4:$S$503,MATCH($C385,'Final Card Catalog'!$A$4:$A$503,0)),"Missing ID")="Locked - complete","Locked - complete",IF(COUNTIF('Final Card Catalog'!$A$4:$A$503,C385)&lt;&gt;1,"ID mismatch",IF(COUNT(H385:K385)&lt;COUNT($B$4:$B$7),"Needs scoring",IF(M385=R385,"Aligned","Approved tier / legacy differs"))))</x:f>
        <x:v>Aligned</x:v>
      </x:c>
    </x:row>
    <x:row r="386" s="202" customFormat="1" ht="25.5" customHeight="1">
      <x:c r="A386" s="261" t="n">
        <x:f>IF(L386="","",COUNTIF($L$14:$L$513,"&gt;"&amp;L386)+COUNTIF($L$14:L386,L386))</x:f>
        <x:v>377</x:v>
      </x:c>
      <x:c r="B386" s="231" t="str">
        <x:f>IFERROR(LEFT(IFERROR(INDEX('Final Card Catalog'!$D$4:$D$503,MATCH($C386,'Final Card Catalog'!$A$4:$A$503,0)),"Missing ID"),FIND(" — ",IFERROR(INDEX('Final Card Catalog'!$D$4:$D$503,MATCH($C386,'Final Card Catalog'!$A$4:$A$503,0)),"Missing ID"))-1),"Missing set")</x:f>
        <x:v>Biblical Places</x:v>
      </x:c>
      <x:c r="C386" s="231" t="inlineStr">
        <x:is>
          <x:t xml:space="preserve">BPL-084</x:t>
        </x:is>
      </x:c>
      <x:c r="D386" s="231" t="str">
        <x:f>IFERROR(INDEX('Final Card Catalog'!$B$4:$B$503,MATCH($C386,'Final Card Catalog'!$A$4:$A$503,0)),"Missing ID")</x:f>
        <x:v>The Dead Sea / Salt Sea</x:v>
      </x:c>
      <x:c r="E386" s="231" t="str">
        <x:f>IFERROR(INDEX('Final Card Catalog'!$E$4:$E$503,MATCH($C386,'Final Card Catalog'!$A$4:$A$503,0)),"Missing ID")</x:f>
        <x:v>Place</x:v>
      </x:c>
      <x:c r="F386" s="261" t="n">
        <x:f>IFERROR(INDEX('Final Card Catalog'!$G$4:$G$503,MATCH($C386,'Final Card Catalog'!$A$4:$A$503,0)),"Missing ID")</x:f>
        <x:v>3</x:v>
      </x:c>
      <x:c r="G386" s="231" t="inlineStr">
        <x:is>
          <x:t xml:space="preserve">Uncommon</x:t>
        </x:is>
      </x:c>
      <x:c r="H386" s="260" t="n">
        <x:v>6.5</x:v>
      </x:c>
      <x:c r="I386" s="260" t="n">
        <x:v>8.5</x:v>
      </x:c>
      <x:c r="J386" s="260" t="n">
        <x:v>3.8</x:v>
      </x:c>
      <x:c r="K386" s="260" t="n">
        <x:v>5</x:v>
      </x:c>
      <x:c r="L386" s="239" t="n">
        <x:f>IF(COUNT(H386:K386)&lt;COUNT($B$4:$B$7),"",ROUND(($B$11/$B$9)*(H386*$B$4+I386*$B$5+J386*$B$6+K386*$B$7),1))</x:f>
        <x:v>64.1</x:v>
      </x:c>
      <x:c r="M386" s="231" t="str">
        <x:f>IF(L386="","",IF(L386&gt;=$E$4,$D$4,IF(L386&gt;=$E$5,$D$5,IF(L386&gt;=$E$6,$D$6,IF(L386&gt;=$E$7,$D$7,$D$8)))))</x:f>
        <x:v>Common</x:v>
      </x:c>
      <x:c r="N386" s="231" t="str">
        <x:f>IF(M386="","Pending scoring",G386&amp;" → "&amp;M386)</x:f>
        <x:v>Uncommon → Common</x:v>
      </x:c>
      <x:c r="O386" s="231" t="inlineStr">
        <x:is>
          <x:t xml:space="preserve">Medium</x:t>
        </x:is>
      </x:c>
      <x:c r="P386" s="231" t="inlineStr">
        <x:is>
          <x:t xml:space="preserve">Biblical landscape / architecture</x:t>
        </x:is>
      </x:c>
      <x:c r="Q386" s="231" t="inlineStr">
        <x:is>
          <x:t xml:space="preserve">Artwork-led: the visual concept is substantially stronger than the subject's global recognition. Scores: significance 6.5, artwork 8.5, narrative 3.8, uniqueness 5.0; weighted impact 64.1 → Common.</x:t>
        </x:is>
      </x:c>
      <x:c r="R386" s="214" t="str">
        <x:f>IFERROR(INDEX('Final Card Catalog'!$J$4:$J$503,MATCH($C386,'Final Card Catalog'!$A$4:$A$503,0)),"Missing ID")</x:f>
        <x:v>Common</x:v>
      </x:c>
      <x:c r="S386" s="214" t="str">
        <x:f>IF(IFERROR(INDEX('Final Card Catalog'!$S$4:$S$503,MATCH($C386,'Final Card Catalog'!$A$4:$A$503,0)),"Missing ID")="Locked - complete","Locked - complete",IF(COUNTIF('Final Card Catalog'!$A$4:$A$503,C386)&lt;&gt;1,"ID mismatch",IF(COUNT(H386:K386)&lt;COUNT($B$4:$B$7),"Needs scoring",IF(M386=R386,"Aligned","Approved tier / legacy differs"))))</x:f>
        <x:v>Aligned</x:v>
      </x:c>
    </x:row>
    <x:row r="387" s="202" customFormat="1" ht="25.5" customHeight="1">
      <x:c r="A387" s="261" t="n">
        <x:f>IF(L387="","",COUNTIF($L$14:$L$513,"&gt;"&amp;L387)+COUNTIF($L$14:L387,L387))</x:f>
        <x:v>378</x:v>
      </x:c>
      <x:c r="B387" s="231" t="str">
        <x:f>IFERROR(LEFT(IFERROR(INDEX('Final Card Catalog'!$D$4:$D$503,MATCH($C387,'Final Card Catalog'!$A$4:$A$503,0)),"Missing ID"),FIND(" — ",IFERROR(INDEX('Final Card Catalog'!$D$4:$D$503,MATCH($C387,'Final Card Catalog'!$A$4:$A$503,0)),"Missing ID"))-1),"Missing set")</x:f>
        <x:v>Biblical Items</x:v>
      </x:c>
      <x:c r="C387" s="231" t="inlineStr">
        <x:is>
          <x:t xml:space="preserve">BI-038</x:t>
        </x:is>
      </x:c>
      <x:c r="D387" s="231" t="str">
        <x:f>IFERROR(INDEX('Final Card Catalog'!$B$4:$B$503,MATCH($C387,'Final Card Catalog'!$A$4:$A$503,0)),"Missing ID")</x:f>
        <x:v>Joash's Crown</x:v>
      </x:c>
      <x:c r="E387" s="231" t="str">
        <x:f>IFERROR(INDEX('Final Card Catalog'!$E$4:$E$503,MATCH($C387,'Final Card Catalog'!$A$4:$A$503,0)),"Missing ID")</x:f>
        <x:v>Royal Object</x:v>
      </x:c>
      <x:c r="F387" s="261" t="n">
        <x:f>IFERROR(INDEX('Final Card Catalog'!$G$4:$G$503,MATCH($C387,'Final Card Catalog'!$A$4:$A$503,0)),"Missing ID")</x:f>
        <x:v>3</x:v>
      </x:c>
      <x:c r="G387" s="231" t="inlineStr">
        <x:is>
          <x:t xml:space="preserve">Uncommon</x:t>
        </x:is>
      </x:c>
      <x:c r="H387" s="260" t="n">
        <x:v>4.9</x:v>
      </x:c>
      <x:c r="I387" s="260" t="n">
        <x:v>9</x:v>
      </x:c>
      <x:c r="J387" s="260" t="n">
        <x:v>4.8</x:v>
      </x:c>
      <x:c r="K387" s="260" t="n">
        <x:v>7.7</x:v>
      </x:c>
      <x:c r="L387" s="239" t="n">
        <x:f>IF(COUNT(H387:K387)&lt;COUNT($B$4:$B$7),"",ROUND(($B$11/$B$9)*(H387*$B$4+I387*$B$5+J387*$B$6+K387*$B$7),1))</x:f>
        <x:v>63.9</x:v>
      </x:c>
      <x:c r="M387" s="231" t="str">
        <x:f>IF(L387="","",IF(L387&gt;=$E$4,$D$4,IF(L387&gt;=$E$5,$D$5,IF(L387&gt;=$E$6,$D$6,IF(L387&gt;=$E$7,$D$7,$D$8)))))</x:f>
        <x:v>Common</x:v>
      </x:c>
      <x:c r="N387" s="231" t="str">
        <x:f>IF(M387="","Pending scoring",G387&amp;" → "&amp;M387)</x:f>
        <x:v>Uncommon → Common</x:v>
      </x:c>
      <x:c r="O387" s="231" t="inlineStr">
        <x:is>
          <x:t xml:space="preserve">Low</x:t>
        </x:is>
      </x:c>
      <x:c r="P387" s="231" t="inlineStr">
        <x:is>
          <x:t xml:space="preserve">Biblical object / still life</x:t>
        </x:is>
      </x:c>
      <x:c r="Q387" s="231" t="inlineStr">
        <x:is>
          <x:t xml:space="preserve">Artwork-led: the visual concept is substantially stronger than the subject's global recognition. Scores: significance 4.9, artwork 9.0, narrative 4.8, uniqueness 7.7; weighted impact 63.9 → Common.</x:t>
        </x:is>
      </x:c>
      <x:c r="R387" s="214" t="str">
        <x:f>IFERROR(INDEX('Final Card Catalog'!$J$4:$J$503,MATCH($C387,'Final Card Catalog'!$A$4:$A$503,0)),"Missing ID")</x:f>
        <x:v>Common</x:v>
      </x:c>
      <x:c r="S387" s="214" t="str">
        <x:f>IF(IFERROR(INDEX('Final Card Catalog'!$S$4:$S$503,MATCH($C387,'Final Card Catalog'!$A$4:$A$503,0)),"Missing ID")="Locked - complete","Locked - complete",IF(COUNTIF('Final Card Catalog'!$A$4:$A$503,C387)&lt;&gt;1,"ID mismatch",IF(COUNT(H387:K387)&lt;COUNT($B$4:$B$7),"Needs scoring",IF(M387=R387,"Aligned","Approved tier / legacy differs"))))</x:f>
        <x:v>Aligned</x:v>
      </x:c>
    </x:row>
    <x:row r="388" s="202" customFormat="1" ht="25.5" customHeight="1">
      <x:c r="A388" s="261" t="str">
        <x:f>IF(L388="","",COUNTIF($L$14:$L$513,"&gt;"&amp;L388)+COUNTIF($L$14:L388,L388))</x:f>
      </x:c>
      <x:c r="B388" s="231" t="str">
        <x:f>IFERROR(LEFT(IFERROR(INDEX('Final Card Catalog'!$D$4:$D$503,MATCH($C388,'Final Card Catalog'!$A$4:$A$503,0)),"Missing ID"),FIND(" — ",IFERROR(INDEX('Final Card Catalog'!$D$4:$D$503,MATCH($C388,'Final Card Catalog'!$A$4:$A$503,0)),"Missing ID"))-1),"Missing set")</x:f>
        <x:v>Biblical Events</x:v>
      </x:c>
      <x:c r="C388" s="231" t="str">
        <x:v>BE-127</x:v>
      </x:c>
      <x:c r="D388" s="231" t="str">
        <x:f>IFERROR(INDEX('Final Card Catalog'!$B$4:$B$503,MATCH($C388,'Final Card Catalog'!$A$4:$A$503,0)),"Missing ID")</x:f>
        <x:v>The Temple Veil Is Torn</x:v>
      </x:c>
      <x:c r="E388" s="231" t="str">
        <x:f>IFERROR(INDEX('Final Card Catalog'!$E$4:$E$503,MATCH($C388,'Final Card Catalog'!$A$4:$A$503,0)),"Missing ID")</x:f>
        <x:v>Event</x:v>
      </x:c>
      <x:c r="F388" s="261" t="n">
        <x:f>IFERROR(INDEX('Final Card Catalog'!$G$4:$G$503,MATCH($C388,'Final Card Catalog'!$A$4:$A$503,0)),"Missing ID")</x:f>
        <x:v>4</x:v>
      </x:c>
      <x:c r="G388" s="231" t="str">
        <x:v>Rare</x:v>
      </x:c>
      <x:c r="H388" s="260"/>
      <x:c r="I388" s="260"/>
      <x:c r="J388" s="260"/>
      <x:c r="K388" s="260"/>
      <x:c r="L388" s="239" t="str">
        <x:f>IF(COUNT(H388:K388)&lt;COUNT($B$4:$B$7),"",ROUND(($B$11/$B$9)*(H388*$B$4+I388*$B$5+J388*$B$6+K388*$B$7),1))</x:f>
      </x:c>
      <x:c r="M388" s="231" t="str">
        <x:f>IF(L388="","",IF(L388&gt;=$E$4,$D$4,IF(L388&gt;=$E$5,$D$5,IF(L388&gt;=$E$6,$D$6,IF(L388&gt;=$E$7,$D$7,$D$8)))))</x:f>
      </x:c>
      <x:c r="N388" s="231" t="str">
        <x:f>IF(M388="","Pending scoring",G388&amp;" → "&amp;M388)</x:f>
        <x:v>Pending scoring</x:v>
      </x:c>
      <x:c r="O388" s="231" t="str">
        <x:v>Medium</x:v>
      </x:c>
      <x:c r="P388" s="231" t="str">
        <x:v>Biblical narrative scene</x:v>
      </x:c>
      <x:c r="Q388" s="231" t="str">
        <x:v>v15: approved roster choice. Deferred entry BE-255 carried Rare as a candidate; retain that working label only. Components intentionally blank for an Extraordinary/Legendary comparison. Do not inherit BI-034's scores or raise scores simply to reach a tier.
v16: Final Rarity approved as Legendary (previously Rare). Existing numerical inputs are preserved, not adjusted to force agreement. Any Review rarity/Needs scoring status is a scoring diagnostic, not a pending approval for this final tier.</x:v>
      </x:c>
      <x:c r="R388" s="214" t="str">
        <x:f>IFERROR(INDEX('Final Card Catalog'!$J$4:$J$503,MATCH($C388,'Final Card Catalog'!$A$4:$A$503,0)),"Missing ID")</x:f>
        <x:v>Legendary</x:v>
      </x:c>
      <x:c r="S388" s="214" t="str">
        <x:f>IF(IFERROR(INDEX('Final Card Catalog'!$S$4:$S$503,MATCH($C388,'Final Card Catalog'!$A$4:$A$503,0)),"Missing ID")="Locked - complete","Locked - complete",IF(COUNTIF('Final Card Catalog'!$A$4:$A$503,C388)&lt;&gt;1,"ID mismatch",IF(COUNT(H388:K388)&lt;COUNT($B$4:$B$7),"Needs scoring",IF(M388=R388,"Aligned","Approved tier / legacy differs"))))</x:f>
        <x:v>Needs scoring</x:v>
      </x:c>
    </x:row>
    <x:row r="389" s="202" customFormat="1" ht="25.5" customHeight="1">
      <x:c r="A389" s="261" t="n">
        <x:f>IF(L389="","",COUNTIF($L$14:$L$513,"&gt;"&amp;L389)+COUNTIF($L$14:L389,L389))</x:f>
        <x:v>379</x:v>
      </x:c>
      <x:c r="B389" s="231" t="str">
        <x:f>IFERROR(LEFT(IFERROR(INDEX('Final Card Catalog'!$D$4:$D$503,MATCH($C389,'Final Card Catalog'!$A$4:$A$503,0)),"Missing ID"),FIND(" — ",IFERROR(INDEX('Final Card Catalog'!$D$4:$D$503,MATCH($C389,'Final Card Catalog'!$A$4:$A$503,0)),"Missing ID"))-1),"Missing set")</x:f>
        <x:v>Biblical Items</x:v>
      </x:c>
      <x:c r="C389" s="231" t="inlineStr">
        <x:is>
          <x:t xml:space="preserve">BI-015</x:t>
        </x:is>
      </x:c>
      <x:c r="D389" s="231" t="str">
        <x:f>IFERROR(INDEX('Final Card Catalog'!$B$4:$B$503,MATCH($C389,'Final Card Catalog'!$A$4:$A$503,0)),"Missing ID")</x:f>
        <x:v>Silver Trumpets</x:v>
      </x:c>
      <x:c r="E389" s="231" t="str">
        <x:f>IFERROR(INDEX('Final Card Catalog'!$E$4:$E$503,MATCH($C389,'Final Card Catalog'!$A$4:$A$503,0)),"Missing ID")</x:f>
        <x:v>Instrument</x:v>
      </x:c>
      <x:c r="F389" s="261" t="n">
        <x:f>IFERROR(INDEX('Final Card Catalog'!$G$4:$G$503,MATCH($C389,'Final Card Catalog'!$A$4:$A$503,0)),"Missing ID")</x:f>
        <x:v>3</x:v>
      </x:c>
      <x:c r="G389" s="231" t="inlineStr">
        <x:is>
          <x:t xml:space="preserve">Uncommon</x:t>
        </x:is>
      </x:c>
      <x:c r="H389" s="260" t="n">
        <x:v>4.9</x:v>
      </x:c>
      <x:c r="I389" s="260" t="n">
        <x:v>9</x:v>
      </x:c>
      <x:c r="J389" s="260" t="n">
        <x:v>4.8</x:v>
      </x:c>
      <x:c r="K389" s="260" t="n">
        <x:v>7.7</x:v>
      </x:c>
      <x:c r="L389" s="239" t="n">
        <x:f>IF(COUNT(H389:K389)&lt;COUNT($B$4:$B$7),"",ROUND(($B$11/$B$9)*(H389*$B$4+I389*$B$5+J389*$B$6+K389*$B$7),1))</x:f>
        <x:v>63.9</x:v>
      </x:c>
      <x:c r="M389" s="231" t="str">
        <x:f>IF(L389="","",IF(L389&gt;=$E$4,$D$4,IF(L389&gt;=$E$5,$D$5,IF(L389&gt;=$E$6,$D$6,IF(L389&gt;=$E$7,$D$7,$D$8)))))</x:f>
        <x:v>Common</x:v>
      </x:c>
      <x:c r="N389" s="231" t="str">
        <x:f>IF(M389="","Pending scoring",G389&amp;" → "&amp;M389)</x:f>
        <x:v>Uncommon → Common</x:v>
      </x:c>
      <x:c r="O389" s="231" t="inlineStr">
        <x:is>
          <x:t xml:space="preserve">Low</x:t>
        </x:is>
      </x:c>
      <x:c r="P389" s="231" t="inlineStr">
        <x:is>
          <x:t xml:space="preserve">Biblical object / still life</x:t>
        </x:is>
      </x:c>
      <x:c r="Q389" s="231" t="inlineStr">
        <x:is>
          <x:t xml:space="preserve">Artwork-led: the visual concept is substantially stronger than the subject's global recognition. Scores: significance 4.9, artwork 9.0, narrative 4.8, uniqueness 7.7; weighted impact 63.9 → Common.</x:t>
        </x:is>
      </x:c>
      <x:c r="R389" s="214" t="str">
        <x:f>IFERROR(INDEX('Final Card Catalog'!$J$4:$J$503,MATCH($C389,'Final Card Catalog'!$A$4:$A$503,0)),"Missing ID")</x:f>
        <x:v>Common</x:v>
      </x:c>
      <x:c r="S389" s="214" t="str">
        <x:f>IF(IFERROR(INDEX('Final Card Catalog'!$S$4:$S$503,MATCH($C389,'Final Card Catalog'!$A$4:$A$503,0)),"Missing ID")="Locked - complete","Locked - complete",IF(COUNTIF('Final Card Catalog'!$A$4:$A$503,C389)&lt;&gt;1,"ID mismatch",IF(COUNT(H389:K389)&lt;COUNT($B$4:$B$7),"Needs scoring",IF(M389=R389,"Aligned","Approved tier / legacy differs"))))</x:f>
        <x:v>Aligned</x:v>
      </x:c>
    </x:row>
    <x:row r="390" s="202" customFormat="1" ht="25.5" customHeight="1">
      <x:c r="A390" s="261" t="n">
        <x:f>IF(L390="","",COUNTIF($L$14:$L$513,"&gt;"&amp;L390)+COUNTIF($L$14:L390,L390))</x:f>
        <x:v>380</x:v>
      </x:c>
      <x:c r="B390" s="231" t="str">
        <x:f>IFERROR(LEFT(IFERROR(INDEX('Final Card Catalog'!$D$4:$D$503,MATCH($C390,'Final Card Catalog'!$A$4:$A$503,0)),"Missing ID"),FIND(" — ",IFERROR(INDEX('Final Card Catalog'!$D$4:$D$503,MATCH($C390,'Final Card Catalog'!$A$4:$A$503,0)),"Missing ID"))-1),"Missing set")</x:f>
        <x:v>Biblical Items</x:v>
      </x:c>
      <x:c r="C390" s="231" t="inlineStr">
        <x:is>
          <x:t xml:space="preserve">BI-021</x:t>
        </x:is>
      </x:c>
      <x:c r="D390" s="231" t="str">
        <x:f>IFERROR(INDEX('Final Card Catalog'!$B$4:$B$503,MATCH($C390,'Final Card Catalog'!$A$4:$A$503,0)),"Missing ID")</x:f>
        <x:v>Boaz's Sandal</x:v>
      </x:c>
      <x:c r="E390" s="231" t="str">
        <x:f>IFERROR(INDEX('Final Card Catalog'!$E$4:$E$503,MATCH($C390,'Final Card Catalog'!$A$4:$A$503,0)),"Missing ID")</x:f>
        <x:v>Legal Object</x:v>
      </x:c>
      <x:c r="F390" s="261" t="n">
        <x:f>IFERROR(INDEX('Final Card Catalog'!$G$4:$G$503,MATCH($C390,'Final Card Catalog'!$A$4:$A$503,0)),"Missing ID")</x:f>
        <x:v>4</x:v>
      </x:c>
      <x:c r="G390" s="231" t="inlineStr">
        <x:is>
          <x:t xml:space="preserve">Rare</x:t>
        </x:is>
      </x:c>
      <x:c r="H390" s="260" t="n">
        <x:v>5.8</x:v>
      </x:c>
      <x:c r="I390" s="260" t="n">
        <x:v>7.6</x:v>
      </x:c>
      <x:c r="J390" s="260" t="n">
        <x:v>4.8</x:v>
      </x:c>
      <x:c r="K390" s="260" t="n">
        <x:v>7.7</x:v>
      </x:c>
      <x:c r="L390" s="239" t="n">
        <x:f>IF(COUNT(H390:K390)&lt;COUNT($B$4:$B$7),"",ROUND(($B$11/$B$9)*(H390*$B$4+I390*$B$5+J390*$B$6+K390*$B$7),1))</x:f>
        <x:v>63.3</x:v>
      </x:c>
      <x:c r="M390" s="231" t="str">
        <x:f>IF(L390="","",IF(L390&gt;=$E$4,$D$4,IF(L390&gt;=$E$5,$D$5,IF(L390&gt;=$E$6,$D$6,IF(L390&gt;=$E$7,$D$7,$D$8)))))</x:f>
        <x:v>Common</x:v>
      </x:c>
      <x:c r="N390" s="231" t="str">
        <x:f>IF(M390="","Pending scoring",G390&amp;" → "&amp;M390)</x:f>
        <x:v>Rare → Common</x:v>
      </x:c>
      <x:c r="O390" s="231" t="inlineStr">
        <x:is>
          <x:t xml:space="preserve">Low</x:t>
        </x:is>
      </x:c>
      <x:c r="P390" s="231" t="inlineStr">
        <x:is>
          <x:t xml:space="preserve">Biblical object / still life</x:t>
        </x:is>
      </x:c>
      <x:c r="Q390" s="231" t="inlineStr">
        <x:is>
          <x:t xml:space="preserve">Artwork-led: the visual concept is substantially stronger than the subject's global recognition. Scores: significance 5.8, artwork 7.6, narrative 4.8, uniqueness 7.7; weighted impact 63.3 → Common.</x:t>
        </x:is>
      </x:c>
      <x:c r="R390" s="214" t="str">
        <x:f>IFERROR(INDEX('Final Card Catalog'!$J$4:$J$503,MATCH($C390,'Final Card Catalog'!$A$4:$A$503,0)),"Missing ID")</x:f>
        <x:v>Common</x:v>
      </x:c>
      <x:c r="S390" s="214" t="str">
        <x:f>IF(IFERROR(INDEX('Final Card Catalog'!$S$4:$S$503,MATCH($C390,'Final Card Catalog'!$A$4:$A$503,0)),"Missing ID")="Locked - complete","Locked - complete",IF(COUNTIF('Final Card Catalog'!$A$4:$A$503,C390)&lt;&gt;1,"ID mismatch",IF(COUNT(H390:K390)&lt;COUNT($B$4:$B$7),"Needs scoring",IF(M390=R390,"Aligned","Approved tier / legacy differs"))))</x:f>
        <x:v>Aligned</x:v>
      </x:c>
    </x:row>
    <x:row r="391" s="202" customFormat="1" ht="25.5" customHeight="1">
      <x:c r="A391" s="261" t="n">
        <x:f>IF(L391="","",COUNTIF($L$14:$L$513,"&gt;"&amp;L391)+COUNTIF($L$14:L391,L391))</x:f>
        <x:v>381</x:v>
      </x:c>
      <x:c r="B391" s="231" t="str">
        <x:f>IFERROR(LEFT(IFERROR(INDEX('Final Card Catalog'!$D$4:$D$503,MATCH($C391,'Final Card Catalog'!$A$4:$A$503,0)),"Missing ID"),FIND(" — ",IFERROR(INDEX('Final Card Catalog'!$D$4:$D$503,MATCH($C391,'Final Card Catalog'!$A$4:$A$503,0)),"Missing ID"))-1),"Missing set")</x:f>
        <x:v>Biblical Items</x:v>
      </x:c>
      <x:c r="C391" s="231" t="inlineStr">
        <x:is>
          <x:t xml:space="preserve">BI-040</x:t>
        </x:is>
      </x:c>
      <x:c r="D391" s="231" t="str">
        <x:f>IFERROR(INDEX('Final Card Catalog'!$B$4:$B$503,MATCH($C391,'Final Card Catalog'!$A$4:$A$503,0)),"Missing ID")</x:f>
        <x:v>Jeremiah's Field Deed</x:v>
      </x:c>
      <x:c r="E391" s="231" t="str">
        <x:f>IFERROR(INDEX('Final Card Catalog'!$E$4:$E$503,MATCH($C391,'Final Card Catalog'!$A$4:$A$503,0)),"Missing ID")</x:f>
        <x:v>Document</x:v>
      </x:c>
      <x:c r="F391" s="261" t="n">
        <x:f>IFERROR(INDEX('Final Card Catalog'!$G$4:$G$503,MATCH($C391,'Final Card Catalog'!$A$4:$A$503,0)),"Missing ID")</x:f>
        <x:v>4</x:v>
      </x:c>
      <x:c r="G391" s="231" t="inlineStr">
        <x:is>
          <x:t xml:space="preserve">Rare</x:t>
        </x:is>
      </x:c>
      <x:c r="H391" s="260" t="n">
        <x:v>5.8</x:v>
      </x:c>
      <x:c r="I391" s="260" t="n">
        <x:v>7.6</x:v>
      </x:c>
      <x:c r="J391" s="260" t="n">
        <x:v>4.8</x:v>
      </x:c>
      <x:c r="K391" s="260" t="n">
        <x:v>7.7</x:v>
      </x:c>
      <x:c r="L391" s="239" t="n">
        <x:f>IF(COUNT(H391:K391)&lt;COUNT($B$4:$B$7),"",ROUND(($B$11/$B$9)*(H391*$B$4+I391*$B$5+J391*$B$6+K391*$B$7),1))</x:f>
        <x:v>63.3</x:v>
      </x:c>
      <x:c r="M391" s="231" t="str">
        <x:f>IF(L391="","",IF(L391&gt;=$E$4,$D$4,IF(L391&gt;=$E$5,$D$5,IF(L391&gt;=$E$6,$D$6,IF(L391&gt;=$E$7,$D$7,$D$8)))))</x:f>
        <x:v>Common</x:v>
      </x:c>
      <x:c r="N391" s="231" t="str">
        <x:f>IF(M391="","Pending scoring",G391&amp;" → "&amp;M391)</x:f>
        <x:v>Rare → Common</x:v>
      </x:c>
      <x:c r="O391" s="231" t="inlineStr">
        <x:is>
          <x:t xml:space="preserve">Low</x:t>
        </x:is>
      </x:c>
      <x:c r="P391" s="231" t="inlineStr">
        <x:is>
          <x:t xml:space="preserve">Biblical object / still life</x:t>
        </x:is>
      </x:c>
      <x:c r="Q391" s="231" t="inlineStr">
        <x:is>
          <x:t xml:space="preserve">Artwork-led: the visual concept is substantially stronger than the subject's global recognition. Scores: significance 5.8, artwork 7.6, narrative 4.8, uniqueness 7.7; weighted impact 63.3 → Common.</x:t>
        </x:is>
      </x:c>
      <x:c r="R391" s="214" t="str">
        <x:f>IFERROR(INDEX('Final Card Catalog'!$J$4:$J$503,MATCH($C391,'Final Card Catalog'!$A$4:$A$503,0)),"Missing ID")</x:f>
        <x:v>Common</x:v>
      </x:c>
      <x:c r="S391" s="214" t="str">
        <x:f>IF(IFERROR(INDEX('Final Card Catalog'!$S$4:$S$503,MATCH($C391,'Final Card Catalog'!$A$4:$A$503,0)),"Missing ID")="Locked - complete","Locked - complete",IF(COUNTIF('Final Card Catalog'!$A$4:$A$503,C391)&lt;&gt;1,"ID mismatch",IF(COUNT(H391:K391)&lt;COUNT($B$4:$B$7),"Needs scoring",IF(M391=R391,"Aligned","Approved tier / legacy differs"))))</x:f>
        <x:v>Aligned</x:v>
      </x:c>
    </x:row>
    <x:row r="392" s="202" customFormat="1" ht="25.5" customHeight="1">
      <x:c r="A392" s="261" t="n">
        <x:f>IF(L392="","",COUNTIF($L$14:$L$513,"&gt;"&amp;L392)+COUNTIF($L$14:L392,L392))</x:f>
        <x:v>382</x:v>
      </x:c>
      <x:c r="B392" s="231" t="str">
        <x:f>IFERROR(LEFT(IFERROR(INDEX('Final Card Catalog'!$D$4:$D$503,MATCH($C392,'Final Card Catalog'!$A$4:$A$503,0)),"Missing ID"),FIND(" — ",IFERROR(INDEX('Final Card Catalog'!$D$4:$D$503,MATCH($C392,'Final Card Catalog'!$A$4:$A$503,0)),"Missing ID"))-1),"Missing set")</x:f>
        <x:v>Biblical Places</x:v>
      </x:c>
      <x:c r="C392" s="231" t="inlineStr">
        <x:is>
          <x:t xml:space="preserve">BPL-050</x:t>
        </x:is>
      </x:c>
      <x:c r="D392" s="231" t="str">
        <x:f>IFERROR(INDEX('Final Card Catalog'!$B$4:$B$503,MATCH($C392,'Final Card Catalog'!$A$4:$A$503,0)),"Missing ID")</x:f>
        <x:v>Megiddo</x:v>
      </x:c>
      <x:c r="E392" s="231" t="str">
        <x:f>IFERROR(INDEX('Final Card Catalog'!$E$4:$E$503,MATCH($C392,'Final Card Catalog'!$A$4:$A$503,0)),"Missing ID")</x:f>
        <x:v>Place</x:v>
      </x:c>
      <x:c r="F392" s="261" t="n">
        <x:f>IFERROR(INDEX('Final Card Catalog'!$G$4:$G$503,MATCH($C392,'Final Card Catalog'!$A$4:$A$503,0)),"Missing ID")</x:f>
        <x:v>4</x:v>
      </x:c>
      <x:c r="G392" s="231" t="inlineStr">
        <x:is>
          <x:t xml:space="preserve">Rare</x:t>
        </x:is>
      </x:c>
      <x:c r="H392" s="260" t="n">
        <x:v>5.7</x:v>
      </x:c>
      <x:c r="I392" s="260" t="n">
        <x:v>8.5</x:v>
      </x:c>
      <x:c r="J392" s="260" t="n">
        <x:v>5</x:v>
      </x:c>
      <x:c r="K392" s="260" t="n">
        <x:v>5</x:v>
      </x:c>
      <x:c r="L392" s="239" t="n">
        <x:f>IF(COUNT(H392:K392)&lt;COUNT($B$4:$B$7),"",ROUND(($B$11/$B$9)*(H392*$B$4+I392*$B$5+J392*$B$6+K392*$B$7),1))</x:f>
        <x:v>63.3</x:v>
      </x:c>
      <x:c r="M392" s="231" t="str">
        <x:f>IF(L392="","",IF(L392&gt;=$E$4,$D$4,IF(L392&gt;=$E$5,$D$5,IF(L392&gt;=$E$6,$D$6,IF(L392&gt;=$E$7,$D$7,$D$8)))))</x:f>
        <x:v>Common</x:v>
      </x:c>
      <x:c r="N392" s="231" t="str">
        <x:f>IF(M392="","Pending scoring",G392&amp;" → "&amp;M392)</x:f>
        <x:v>Rare → Common</x:v>
      </x:c>
      <x:c r="O392" s="231" t="inlineStr">
        <x:is>
          <x:t xml:space="preserve">Medium</x:t>
        </x:is>
      </x:c>
      <x:c r="P392" s="231" t="inlineStr">
        <x:is>
          <x:t xml:space="preserve">Biblical landscape / architecture</x:t>
        </x:is>
      </x:c>
      <x:c r="Q392" s="231" t="inlineStr">
        <x:is>
          <x:t xml:space="preserve">Artwork-led: the visual concept is substantially stronger than the subject's global recognition. Scores: significance 5.7, artwork 8.5, narrative 5.0, uniqueness 5.0; weighted impact 63.3 → Common.</x:t>
        </x:is>
      </x:c>
      <x:c r="R392" s="214" t="str">
        <x:f>IFERROR(INDEX('Final Card Catalog'!$J$4:$J$503,MATCH($C392,'Final Card Catalog'!$A$4:$A$503,0)),"Missing ID")</x:f>
        <x:v>Common</x:v>
      </x:c>
      <x:c r="S392" s="214" t="str">
        <x:f>IF(IFERROR(INDEX('Final Card Catalog'!$S$4:$S$503,MATCH($C392,'Final Card Catalog'!$A$4:$A$503,0)),"Missing ID")="Locked - complete","Locked - complete",IF(COUNTIF('Final Card Catalog'!$A$4:$A$503,C392)&lt;&gt;1,"ID mismatch",IF(COUNT(H392:K392)&lt;COUNT($B$4:$B$7),"Needs scoring",IF(M392=R392,"Aligned","Approved tier / legacy differs"))))</x:f>
        <x:v>Aligned</x:v>
      </x:c>
    </x:row>
    <x:row r="393" s="202" customFormat="1" ht="25.5" customHeight="1">
      <x:c r="A393" s="261" t="n">
        <x:f>IF(L393="","",COUNTIF($L$14:$L$513,"&gt;"&amp;L393)+COUNTIF($L$14:L393,L393))</x:f>
        <x:v>383</x:v>
      </x:c>
      <x:c r="B393" s="231" t="str">
        <x:f>IFERROR(LEFT(IFERROR(INDEX('Final Card Catalog'!$D$4:$D$503,MATCH($C393,'Final Card Catalog'!$A$4:$A$503,0)),"Missing ID"),FIND(" — ",IFERROR(INDEX('Final Card Catalog'!$D$4:$D$503,MATCH($C393,'Final Card Catalog'!$A$4:$A$503,0)),"Missing ID"))-1),"Missing set")</x:f>
        <x:v>Biblical Items</x:v>
      </x:c>
      <x:c r="C393" s="231" t="inlineStr">
        <x:is>
          <x:t xml:space="preserve">BI-007</x:t>
        </x:is>
      </x:c>
      <x:c r="D393" s="231" t="str">
        <x:f>IFERROR(INDEX('Final Card Catalog'!$B$4:$B$503,MATCH($C393,'Final Card Catalog'!$A$4:$A$503,0)),"Missing ID")</x:f>
        <x:v>Unleavened Bread</x:v>
      </x:c>
      <x:c r="E393" s="231" t="str">
        <x:f>IFERROR(INDEX('Final Card Catalog'!$E$4:$E$503,MATCH($C393,'Final Card Catalog'!$A$4:$A$503,0)),"Missing ID")</x:f>
        <x:v>Food</x:v>
      </x:c>
      <x:c r="F393" s="261" t="n">
        <x:f>IFERROR(INDEX('Final Card Catalog'!$G$4:$G$503,MATCH($C393,'Final Card Catalog'!$A$4:$A$503,0)),"Missing ID")</x:f>
        <x:v>4</x:v>
      </x:c>
      <x:c r="G393" s="231" t="inlineStr">
        <x:is>
          <x:t xml:space="preserve">Rare</x:t>
        </x:is>
      </x:c>
      <x:c r="H393" s="260" t="n">
        <x:v>5.8</x:v>
      </x:c>
      <x:c r="I393" s="260" t="n">
        <x:v>7.6</x:v>
      </x:c>
      <x:c r="J393" s="260" t="n">
        <x:v>4.8</x:v>
      </x:c>
      <x:c r="K393" s="260" t="n">
        <x:v>7.7</x:v>
      </x:c>
      <x:c r="L393" s="239" t="n">
        <x:f>IF(COUNT(H393:K393)&lt;COUNT($B$4:$B$7),"",ROUND(($B$11/$B$9)*(H393*$B$4+I393*$B$5+J393*$B$6+K393*$B$7),1))</x:f>
        <x:v>63.3</x:v>
      </x:c>
      <x:c r="M393" s="231" t="str">
        <x:f>IF(L393="","",IF(L393&gt;=$E$4,$D$4,IF(L393&gt;=$E$5,$D$5,IF(L393&gt;=$E$6,$D$6,IF(L393&gt;=$E$7,$D$7,$D$8)))))</x:f>
        <x:v>Common</x:v>
      </x:c>
      <x:c r="N393" s="231" t="str">
        <x:f>IF(M393="","Pending scoring",G393&amp;" → "&amp;M393)</x:f>
        <x:v>Rare → Common</x:v>
      </x:c>
      <x:c r="O393" s="231" t="inlineStr">
        <x:is>
          <x:t xml:space="preserve">Low</x:t>
        </x:is>
      </x:c>
      <x:c r="P393" s="231" t="inlineStr">
        <x:is>
          <x:t xml:space="preserve">Biblical object / still life</x:t>
        </x:is>
      </x:c>
      <x:c r="Q393" s="231" t="inlineStr">
        <x:is>
          <x:t xml:space="preserve">Artwork-led: the visual concept is substantially stronger than the subject's global recognition. Scores: significance 5.8, artwork 7.6, narrative 4.8, uniqueness 7.7; weighted impact 63.3 → Common.</x:t>
        </x:is>
      </x:c>
      <x:c r="R393" s="214" t="str">
        <x:f>IFERROR(INDEX('Final Card Catalog'!$J$4:$J$503,MATCH($C393,'Final Card Catalog'!$A$4:$A$503,0)),"Missing ID")</x:f>
        <x:v>Common</x:v>
      </x:c>
      <x:c r="S393" s="214" t="str">
        <x:f>IF(IFERROR(INDEX('Final Card Catalog'!$S$4:$S$503,MATCH($C393,'Final Card Catalog'!$A$4:$A$503,0)),"Missing ID")="Locked - complete","Locked - complete",IF(COUNTIF('Final Card Catalog'!$A$4:$A$503,C393)&lt;&gt;1,"ID mismatch",IF(COUNT(H393:K393)&lt;COUNT($B$4:$B$7),"Needs scoring",IF(M393=R393,"Aligned","Approved tier / legacy differs"))))</x:f>
        <x:v>Aligned</x:v>
      </x:c>
    </x:row>
    <x:row r="394" s="202" customFormat="1" ht="25.5" customHeight="1">
      <x:c r="A394" s="261" t="n">
        <x:f>IF(L394="","",COUNTIF($L$14:$L$513,"&gt;"&amp;L394)+COUNTIF($L$14:L394,L394))</x:f>
        <x:v>384</x:v>
      </x:c>
      <x:c r="B394" s="231" t="str">
        <x:f>IFERROR(LEFT(IFERROR(INDEX('Final Card Catalog'!$D$4:$D$503,MATCH($C394,'Final Card Catalog'!$A$4:$A$503,0)),"Missing ID"),FIND(" — ",IFERROR(INDEX('Final Card Catalog'!$D$4:$D$503,MATCH($C394,'Final Card Catalog'!$A$4:$A$503,0)),"Missing ID"))-1),"Missing set")</x:f>
        <x:v>Biblical Items</x:v>
      </x:c>
      <x:c r="C394" s="231" t="inlineStr">
        <x:is>
          <x:t xml:space="preserve">BI-052</x:t>
        </x:is>
      </x:c>
      <x:c r="D394" s="231" t="str">
        <x:f>IFERROR(INDEX('Final Card Catalog'!$B$4:$B$503,MATCH($C394,'Final Card Catalog'!$A$4:$A$503,0)),"Missing ID")</x:f>
        <x:v>Widow's Two Small Coins</x:v>
      </x:c>
      <x:c r="E394" s="231" t="str">
        <x:f>IFERROR(INDEX('Final Card Catalog'!$E$4:$E$503,MATCH($C394,'Final Card Catalog'!$A$4:$A$503,0)),"Missing ID")</x:f>
        <x:v>Currency</x:v>
      </x:c>
      <x:c r="F394" s="261" t="n">
        <x:f>IFERROR(INDEX('Final Card Catalog'!$G$4:$G$503,MATCH($C394,'Final Card Catalog'!$A$4:$A$503,0)),"Missing ID")</x:f>
        <x:v>4</x:v>
      </x:c>
      <x:c r="G394" s="231" t="inlineStr">
        <x:is>
          <x:t xml:space="preserve">Rare</x:t>
        </x:is>
      </x:c>
      <x:c r="H394" s="260" t="n">
        <x:v>5.8</x:v>
      </x:c>
      <x:c r="I394" s="260" t="n">
        <x:v>7.6</x:v>
      </x:c>
      <x:c r="J394" s="260" t="n">
        <x:v>4.8</x:v>
      </x:c>
      <x:c r="K394" s="260" t="n">
        <x:v>7.7</x:v>
      </x:c>
      <x:c r="L394" s="239" t="n">
        <x:f>IF(COUNT(H394:K394)&lt;COUNT($B$4:$B$7),"",ROUND(($B$11/$B$9)*(H394*$B$4+I394*$B$5+J394*$B$6+K394*$B$7),1))</x:f>
        <x:v>63.3</x:v>
      </x:c>
      <x:c r="M394" s="231" t="str">
        <x:f>IF(L394="","",IF(L394&gt;=$E$4,$D$4,IF(L394&gt;=$E$5,$D$5,IF(L394&gt;=$E$6,$D$6,IF(L394&gt;=$E$7,$D$7,$D$8)))))</x:f>
        <x:v>Common</x:v>
      </x:c>
      <x:c r="N394" s="231" t="str">
        <x:f>IF(M394="","Pending scoring",G394&amp;" → "&amp;M394)</x:f>
        <x:v>Rare → Common</x:v>
      </x:c>
      <x:c r="O394" s="231" t="inlineStr">
        <x:is>
          <x:t xml:space="preserve">Low</x:t>
        </x:is>
      </x:c>
      <x:c r="P394" s="231" t="inlineStr">
        <x:is>
          <x:t xml:space="preserve">Biblical object / still life</x:t>
        </x:is>
      </x:c>
      <x:c r="Q394" s="231" t="inlineStr">
        <x:is>
          <x:t xml:space="preserve">Artwork-led: the visual concept is substantially stronger than the subject's global recognition. Scores: significance 5.8, artwork 7.6, narrative 4.8, uniqueness 7.7; weighted impact 63.3 → Common.</x:t>
        </x:is>
      </x:c>
      <x:c r="R394" s="214" t="str">
        <x:f>IFERROR(INDEX('Final Card Catalog'!$J$4:$J$503,MATCH($C394,'Final Card Catalog'!$A$4:$A$503,0)),"Missing ID")</x:f>
        <x:v>Common</x:v>
      </x:c>
      <x:c r="S394" s="214" t="str">
        <x:f>IF(IFERROR(INDEX('Final Card Catalog'!$S$4:$S$503,MATCH($C394,'Final Card Catalog'!$A$4:$A$503,0)),"Missing ID")="Locked - complete","Locked - complete",IF(COUNTIF('Final Card Catalog'!$A$4:$A$503,C394)&lt;&gt;1,"ID mismatch",IF(COUNT(H394:K394)&lt;COUNT($B$4:$B$7),"Needs scoring",IF(M394=R394,"Aligned","Approved tier / legacy differs"))))</x:f>
        <x:v>Aligned</x:v>
      </x:c>
    </x:row>
    <x:row r="395" s="202" customFormat="1" ht="25.5" customHeight="1">
      <x:c r="A395" s="261" t="n">
        <x:f>IF(L395="","",COUNTIF($L$14:$L$513,"&gt;"&amp;L395)+COUNTIF($L$14:L395,L395))</x:f>
        <x:v>385</x:v>
      </x:c>
      <x:c r="B395" s="231" t="str">
        <x:f>IFERROR(LEFT(IFERROR(INDEX('Final Card Catalog'!$D$4:$D$503,MATCH($C395,'Final Card Catalog'!$A$4:$A$503,0)),"Missing ID"),FIND(" — ",IFERROR(INDEX('Final Card Catalog'!$D$4:$D$503,MATCH($C395,'Final Card Catalog'!$A$4:$A$503,0)),"Missing ID"))-1),"Missing set")</x:f>
        <x:v>Controversies &amp; Movements</x:v>
      </x:c>
      <x:c r="C395" s="231" t="inlineStr">
        <x:is>
          <x:t xml:space="preserve">CM-030</x:t>
        </x:is>
      </x:c>
      <x:c r="D395" s="231" t="str">
        <x:f>IFERROR(INDEX('Final Card Catalog'!$B$4:$B$503,MATCH($C395,'Final Card Catalog'!$A$4:$A$503,0)),"Missing ID")</x:f>
        <x:v>Jehovah's Witnesses</x:v>
      </x:c>
      <x:c r="E395" s="231" t="str">
        <x:f>IFERROR(INDEX('Final Card Catalog'!$E$4:$E$503,MATCH($C395,'Final Card Catalog'!$A$4:$A$503,0)),"Missing ID")</x:f>
        <x:v>Restorationist / Millenarian Movement</x:v>
      </x:c>
      <x:c r="F395" s="261" t="n">
        <x:f>IFERROR(INDEX('Final Card Catalog'!$G$4:$G$503,MATCH($C395,'Final Card Catalog'!$A$4:$A$503,0)),"Missing ID")</x:f>
        <x:v>4</x:v>
      </x:c>
      <x:c r="G395" s="231" t="inlineStr">
        <x:is>
          <x:t xml:space="preserve">Rare</x:t>
        </x:is>
      </x:c>
      <x:c r="H395" s="260" t="n">
        <x:v>7.3</x:v>
      </x:c>
      <x:c r="I395" s="260" t="n">
        <x:v>6.1</x:v>
      </x:c>
      <x:c r="J395" s="260" t="n">
        <x:v>5.4</x:v>
      </x:c>
      <x:c r="K395" s="260" t="n">
        <x:v>4.9</x:v>
      </x:c>
      <x:c r="L395" s="239" t="n">
        <x:f>IF(COUNT(H395:K395)&lt;COUNT($B$4:$B$7),"",ROUND(($B$11/$B$9)*(H395*$B$4+I395*$B$5+J395*$B$6+K395*$B$7),1))</x:f>
        <x:v>63.2</x:v>
      </x:c>
      <x:c r="M395" s="231" t="str">
        <x:f>IF(L395="","",IF(L395&gt;=$E$4,$D$4,IF(L395&gt;=$E$5,$D$5,IF(L395&gt;=$E$6,$D$6,IF(L395&gt;=$E$7,$D$7,$D$8)))))</x:f>
        <x:v>Common</x:v>
      </x:c>
      <x:c r="N395" s="231" t="str">
        <x:f>IF(M395="","Pending scoring",G395&amp;" → "&amp;M395)</x:f>
        <x:v>Rare → Common</x:v>
      </x:c>
      <x:c r="O395" s="231" t="inlineStr">
        <x:is>
          <x:t xml:space="preserve">High</x:t>
        </x:is>
      </x:c>
      <x:c r="P395" s="231" t="inlineStr">
        <x:is>
          <x:t xml:space="preserve">Historical movement / controversy</x:t>
        </x:is>
      </x:c>
      <x:c r="Q395" s="231" t="inlineStr">
        <x:is>
          <x:t xml:space="preserve">Supporting collectible: useful content, but lower global pull impact than the broader catalog. Scores: significance 7.3, artwork 6.1, narrative 5.4, uniqueness 4.9; weighted impact 63.2 → Common.</x:t>
        </x:is>
      </x:c>
      <x:c r="R395" s="214" t="str">
        <x:f>IFERROR(INDEX('Final Card Catalog'!$J$4:$J$503,MATCH($C395,'Final Card Catalog'!$A$4:$A$503,0)),"Missing ID")</x:f>
        <x:v>Uncommon</x:v>
      </x:c>
      <x:c r="S395" s="214" t="str">
        <x:f>IF(IFERROR(INDEX('Final Card Catalog'!$S$4:$S$503,MATCH($C395,'Final Card Catalog'!$A$4:$A$503,0)),"Missing ID")="Locked - complete","Locked - complete",IF(COUNTIF('Final Card Catalog'!$A$4:$A$503,C395)&lt;&gt;1,"ID mismatch",IF(COUNT(H395:K395)&lt;COUNT($B$4:$B$7),"Needs scoring",IF(M395=R395,"Aligned","Approved tier / legacy differs"))))</x:f>
        <x:v>Approved tier / legacy differs</x:v>
      </x:c>
    </x:row>
    <x:row r="396" s="202" customFormat="1" ht="25.5" customHeight="1">
      <x:c r="A396" s="261" t="n">
        <x:f>IF(L396="","",COUNTIF($L$14:$L$513,"&gt;"&amp;L396)+COUNTIF($L$14:L396,L396))</x:f>
        <x:v>386</x:v>
      </x:c>
      <x:c r="B396" s="231" t="str">
        <x:f>IFERROR(LEFT(IFERROR(INDEX('Final Card Catalog'!$D$4:$D$503,MATCH($C396,'Final Card Catalog'!$A$4:$A$503,0)),"Missing ID"),FIND(" — ",IFERROR(INDEX('Final Card Catalog'!$D$4:$D$503,MATCH($C396,'Final Card Catalog'!$A$4:$A$503,0)),"Missing ID"))-1),"Missing set")</x:f>
        <x:v>Early Church History</x:v>
      </x:c>
      <x:c r="C396" s="231" t="inlineStr">
        <x:is>
          <x:t xml:space="preserve">ECH-018</x:t>
        </x:is>
      </x:c>
      <x:c r="D396" s="231" t="str">
        <x:f>IFERROR(INDEX('Final Card Catalog'!$B$4:$B$503,MATCH($C396,'Final Card Catalog'!$A$4:$A$503,0)),"Missing ID")</x:f>
        <x:v>The Lapsi Crisis</x:v>
      </x:c>
      <x:c r="E396" s="231" t="str">
        <x:f>IFERROR(INDEX('Final Card Catalog'!$E$4:$E$503,MATCH($C396,'Final Card Catalog'!$A$4:$A$503,0)),"Missing ID")</x:f>
        <x:v>Church Life / Event</x:v>
      </x:c>
      <x:c r="F396" s="261" t="n">
        <x:f>IFERROR(INDEX('Final Card Catalog'!$G$4:$G$503,MATCH($C396,'Final Card Catalog'!$A$4:$A$503,0)),"Missing ID")</x:f>
        <x:v>4</x:v>
      </x:c>
      <x:c r="G396" s="231" t="inlineStr">
        <x:is>
          <x:t xml:space="preserve">Rare</x:t>
        </x:is>
      </x:c>
      <x:c r="H396" s="260" t="n">
        <x:v>6.1</x:v>
      </x:c>
      <x:c r="I396" s="260" t="n">
        <x:v>6.9</x:v>
      </x:c>
      <x:c r="J396" s="260" t="n">
        <x:v>6</x:v>
      </x:c>
      <x:c r="K396" s="260" t="n">
        <x:v>6.1</x:v>
      </x:c>
      <x:c r="L396" s="239" t="n">
        <x:f>IF(COUNT(H396:K396)&lt;COUNT($B$4:$B$7),"",ROUND(($B$11/$B$9)*(H396*$B$4+I396*$B$5+J396*$B$6+K396*$B$7),1))</x:f>
        <x:v>63.2</x:v>
      </x:c>
      <x:c r="M396" s="231" t="str">
        <x:f>IF(L396="","",IF(L396&gt;=$E$4,$D$4,IF(L396&gt;=$E$5,$D$5,IF(L396&gt;=$E$6,$D$6,IF(L396&gt;=$E$7,$D$7,$D$8)))))</x:f>
        <x:v>Common</x:v>
      </x:c>
      <x:c r="N396" s="231" t="str">
        <x:f>IF(M396="","Pending scoring",G396&amp;" → "&amp;M396)</x:f>
        <x:v>Rare → Common</x:v>
      </x:c>
      <x:c r="O396" s="231" t="inlineStr">
        <x:is>
          <x:t xml:space="preserve">Medium</x:t>
        </x:is>
      </x:c>
      <x:c r="P396" s="231" t="inlineStr">
        <x:is>
          <x:t xml:space="preserve">Historical development</x:t>
        </x:is>
      </x:c>
      <x:c r="Q396" s="231" t="inlineStr">
        <x:is>
          <x:t xml:space="preserve">Supporting collectible: useful content, but lower global pull impact than the broader catalog. Scores: significance 6.1, artwork 6.9, narrative 6.0, uniqueness 6.1; weighted impact 63.2 → Common.</x:t>
        </x:is>
      </x:c>
      <x:c r="R396" s="214" t="str">
        <x:f>IFERROR(INDEX('Final Card Catalog'!$J$4:$J$503,MATCH($C396,'Final Card Catalog'!$A$4:$A$503,0)),"Missing ID")</x:f>
        <x:v>Common</x:v>
      </x:c>
      <x:c r="S396" s="214" t="str">
        <x:f>IF(IFERROR(INDEX('Final Card Catalog'!$S$4:$S$503,MATCH($C396,'Final Card Catalog'!$A$4:$A$503,0)),"Missing ID")="Locked - complete","Locked - complete",IF(COUNTIF('Final Card Catalog'!$A$4:$A$503,C396)&lt;&gt;1,"ID mismatch",IF(COUNT(H396:K396)&lt;COUNT($B$4:$B$7),"Needs scoring",IF(M396=R396,"Aligned","Approved tier / legacy differs"))))</x:f>
        <x:v>Aligned</x:v>
      </x:c>
    </x:row>
    <x:row r="397" s="202" customFormat="1" ht="25.5" customHeight="1">
      <x:c r="A397" s="261" t="n">
        <x:f>IF(L397="","",COUNTIF($L$14:$L$513,"&gt;"&amp;L397)+COUNTIF($L$14:L397,L397))</x:f>
        <x:v>387</x:v>
      </x:c>
      <x:c r="B397" s="231" t="str">
        <x:f>IFERROR(LEFT(IFERROR(INDEX('Final Card Catalog'!$D$4:$D$503,MATCH($C397,'Final Card Catalog'!$A$4:$A$503,0)),"Missing ID"),FIND(" — ",IFERROR(INDEX('Final Card Catalog'!$D$4:$D$503,MATCH($C397,'Final Card Catalog'!$A$4:$A$503,0)),"Missing ID"))-1),"Missing set")</x:f>
        <x:v>Early Church History</x:v>
      </x:c>
      <x:c r="C397" s="231" t="inlineStr">
        <x:is>
          <x:t xml:space="preserve">ECH-003</x:t>
        </x:is>
      </x:c>
      <x:c r="D397" s="231" t="str">
        <x:f>IFERROR(INDEX('Final Card Catalog'!$B$4:$B$503,MATCH($C397,'Final Card Catalog'!$A$4:$A$503,0)),"Missing ID")</x:f>
        <x:v>First Epistle of Clement</x:v>
      </x:c>
      <x:c r="E397" s="231" t="str">
        <x:f>IFERROR(INDEX('Final Card Catalog'!$E$4:$E$503,MATCH($C397,'Final Card Catalog'!$A$4:$A$503,0)),"Missing ID")</x:f>
        <x:v>Text</x:v>
      </x:c>
      <x:c r="F397" s="261" t="n">
        <x:f>IFERROR(INDEX('Final Card Catalog'!$G$4:$G$503,MATCH($C397,'Final Card Catalog'!$A$4:$A$503,0)),"Missing ID")</x:f>
        <x:v>4</x:v>
      </x:c>
      <x:c r="G397" s="231" t="inlineStr">
        <x:is>
          <x:t xml:space="preserve">Rare</x:t>
        </x:is>
      </x:c>
      <x:c r="H397" s="260" t="n">
        <x:v>6.1</x:v>
      </x:c>
      <x:c r="I397" s="260" t="n">
        <x:v>7.2</x:v>
      </x:c>
      <x:c r="J397" s="260" t="n">
        <x:v>5.1</x:v>
      </x:c>
      <x:c r="K397" s="260" t="n">
        <x:v>6.8</x:v>
      </x:c>
      <x:c r="L397" s="239" t="n">
        <x:f>IF(COUNT(H397:K397)&lt;COUNT($B$4:$B$7),"",ROUND(($B$11/$B$9)*(H397*$B$4+I397*$B$5+J397*$B$6+K397*$B$7),1))</x:f>
        <x:v>63</x:v>
      </x:c>
      <x:c r="M397" s="231" t="str">
        <x:f>IF(L397="","",IF(L397&gt;=$E$4,$D$4,IF(L397&gt;=$E$5,$D$5,IF(L397&gt;=$E$6,$D$6,IF(L397&gt;=$E$7,$D$7,$D$8)))))</x:f>
        <x:v>Common</x:v>
      </x:c>
      <x:c r="N397" s="231" t="str">
        <x:f>IF(M397="","Pending scoring",G397&amp;" → "&amp;M397)</x:f>
        <x:v>Rare → Common</x:v>
      </x:c>
      <x:c r="O397" s="231" t="inlineStr">
        <x:is>
          <x:t xml:space="preserve">Low</x:t>
        </x:is>
      </x:c>
      <x:c r="P397" s="231" t="inlineStr">
        <x:is>
          <x:t xml:space="preserve">Historical text / manuscript</x:t>
        </x:is>
      </x:c>
      <x:c r="Q397" s="231" t="inlineStr">
        <x:is>
          <x:t xml:space="preserve">Supporting collectible: useful content, but lower global pull impact than the broader catalog. Scores: significance 6.1, artwork 7.2, narrative 5.1, uniqueness 6.8; weighted impact 63.0 → Common.</x:t>
        </x:is>
      </x:c>
      <x:c r="R397" s="214" t="str">
        <x:f>IFERROR(INDEX('Final Card Catalog'!$J$4:$J$503,MATCH($C397,'Final Card Catalog'!$A$4:$A$503,0)),"Missing ID")</x:f>
        <x:v>Common</x:v>
      </x:c>
      <x:c r="S397" s="214" t="str">
        <x:f>IF(IFERROR(INDEX('Final Card Catalog'!$S$4:$S$503,MATCH($C397,'Final Card Catalog'!$A$4:$A$503,0)),"Missing ID")="Locked - complete","Locked - complete",IF(COUNTIF('Final Card Catalog'!$A$4:$A$503,C397)&lt;&gt;1,"ID mismatch",IF(COUNT(H397:K397)&lt;COUNT($B$4:$B$7),"Needs scoring",IF(M397=R397,"Aligned","Approved tier / legacy differs"))))</x:f>
        <x:v>Aligned</x:v>
      </x:c>
    </x:row>
    <x:row r="398" s="202" customFormat="1" ht="25.5" customHeight="1">
      <x:c r="A398" s="261" t="n">
        <x:f>IF(L398="","",COUNTIF($L$14:$L$513,"&gt;"&amp;L398)+COUNTIF($L$14:L398,L398))</x:f>
        <x:v>388</x:v>
      </x:c>
      <x:c r="B398" s="231" t="str">
        <x:f>IFERROR(LEFT(IFERROR(INDEX('Final Card Catalog'!$D$4:$D$503,MATCH($C398,'Final Card Catalog'!$A$4:$A$503,0)),"Missing ID"),FIND(" — ",IFERROR(INDEX('Final Card Catalog'!$D$4:$D$503,MATCH($C398,'Final Card Catalog'!$A$4:$A$503,0)),"Missing ID"))-1),"Missing set")</x:f>
        <x:v>Early Church History</x:v>
      </x:c>
      <x:c r="C398" s="231" t="inlineStr">
        <x:is>
          <x:t xml:space="preserve">ECH-006</x:t>
        </x:is>
      </x:c>
      <x:c r="D398" s="231" t="str">
        <x:f>IFERROR(INDEX('Final Card Catalog'!$B$4:$B$503,MATCH($C398,'Final Card Catalog'!$A$4:$A$503,0)),"Missing ID")</x:f>
        <x:v>Pliny–Trajan Correspondence on Christians</x:v>
      </x:c>
      <x:c r="E398" s="231" t="str">
        <x:f>IFERROR(INDEX('Final Card Catalog'!$E$4:$E$503,MATCH($C398,'Final Card Catalog'!$A$4:$A$503,0)),"Missing ID")</x:f>
        <x:v>Document</x:v>
      </x:c>
      <x:c r="F398" s="261" t="n">
        <x:f>IFERROR(INDEX('Final Card Catalog'!$G$4:$G$503,MATCH($C398,'Final Card Catalog'!$A$4:$A$503,0)),"Missing ID")</x:f>
        <x:v>4</x:v>
      </x:c>
      <x:c r="G398" s="231" t="inlineStr">
        <x:is>
          <x:t xml:space="preserve">Rare</x:t>
        </x:is>
      </x:c>
      <x:c r="H398" s="260" t="n">
        <x:v>6.1</x:v>
      </x:c>
      <x:c r="I398" s="260" t="n">
        <x:v>7.2</x:v>
      </x:c>
      <x:c r="J398" s="260" t="n">
        <x:v>5.1</x:v>
      </x:c>
      <x:c r="K398" s="260" t="n">
        <x:v>6.8</x:v>
      </x:c>
      <x:c r="L398" s="239" t="n">
        <x:f>IF(COUNT(H398:K398)&lt;COUNT($B$4:$B$7),"",ROUND(($B$11/$B$9)*(H398*$B$4+I398*$B$5+J398*$B$6+K398*$B$7),1))</x:f>
        <x:v>63</x:v>
      </x:c>
      <x:c r="M398" s="231" t="str">
        <x:f>IF(L398="","",IF(L398&gt;=$E$4,$D$4,IF(L398&gt;=$E$5,$D$5,IF(L398&gt;=$E$6,$D$6,IF(L398&gt;=$E$7,$D$7,$D$8)))))</x:f>
        <x:v>Common</x:v>
      </x:c>
      <x:c r="N398" s="231" t="str">
        <x:f>IF(M398="","Pending scoring",G398&amp;" → "&amp;M398)</x:f>
        <x:v>Rare → Common</x:v>
      </x:c>
      <x:c r="O398" s="231" t="inlineStr">
        <x:is>
          <x:t xml:space="preserve">Low</x:t>
        </x:is>
      </x:c>
      <x:c r="P398" s="231" t="inlineStr">
        <x:is>
          <x:t xml:space="preserve">Historical text / manuscript</x:t>
        </x:is>
      </x:c>
      <x:c r="Q398" s="231" t="inlineStr">
        <x:is>
          <x:t xml:space="preserve">Supporting collectible: useful content, but lower global pull impact than the broader catalog. Scores: significance 6.1, artwork 7.2, narrative 5.1, uniqueness 6.8; weighted impact 63.0 → Common.</x:t>
        </x:is>
      </x:c>
      <x:c r="R398" s="214" t="str">
        <x:f>IFERROR(INDEX('Final Card Catalog'!$J$4:$J$503,MATCH($C398,'Final Card Catalog'!$A$4:$A$503,0)),"Missing ID")</x:f>
        <x:v>Common</x:v>
      </x:c>
      <x:c r="S398" s="214" t="str">
        <x:f>IF(IFERROR(INDEX('Final Card Catalog'!$S$4:$S$503,MATCH($C398,'Final Card Catalog'!$A$4:$A$503,0)),"Missing ID")="Locked - complete","Locked - complete",IF(COUNTIF('Final Card Catalog'!$A$4:$A$503,C398)&lt;&gt;1,"ID mismatch",IF(COUNT(H398:K398)&lt;COUNT($B$4:$B$7),"Needs scoring",IF(M398=R398,"Aligned","Approved tier / legacy differs"))))</x:f>
        <x:v>Aligned</x:v>
      </x:c>
    </x:row>
    <x:row r="399" s="202" customFormat="1" ht="25.5" customHeight="1">
      <x:c r="A399" s="261" t="n">
        <x:f>IF(L399="","",COUNTIF($L$14:$L$513,"&gt;"&amp;L399)+COUNTIF($L$14:L399,L399))</x:f>
        <x:v>389</x:v>
      </x:c>
      <x:c r="B399" s="231" t="str">
        <x:f>IFERROR(LEFT(IFERROR(INDEX('Final Card Catalog'!$D$4:$D$503,MATCH($C399,'Final Card Catalog'!$A$4:$A$503,0)),"Missing ID"),FIND(" — ",IFERROR(INDEX('Final Card Catalog'!$D$4:$D$503,MATCH($C399,'Final Card Catalog'!$A$4:$A$503,0)),"Missing ID"))-1),"Missing set")</x:f>
        <x:v>Early Church History</x:v>
      </x:c>
      <x:c r="C399" s="231" t="inlineStr">
        <x:is>
          <x:t xml:space="preserve">ECH-037</x:t>
        </x:is>
      </x:c>
      <x:c r="D399" s="231" t="str">
        <x:f>IFERROR(INDEX('Final Card Catalog'!$B$4:$B$503,MATCH($C399,'Final Card Catalog'!$A$4:$A$503,0)),"Missing ID")</x:f>
        <x:v>Growth of Syriac Christianity</x:v>
      </x:c>
      <x:c r="E399" s="231" t="str">
        <x:f>IFERROR(INDEX('Final Card Catalog'!$E$4:$E$503,MATCH($C399,'Final Card Catalog'!$A$4:$A$503,0)),"Missing ID")</x:f>
        <x:v>Development</x:v>
      </x:c>
      <x:c r="F399" s="261" t="n">
        <x:f>IFERROR(INDEX('Final Card Catalog'!$G$4:$G$503,MATCH($C399,'Final Card Catalog'!$A$4:$A$503,0)),"Missing ID")</x:f>
        <x:v>3</x:v>
      </x:c>
      <x:c r="G399" s="231" t="inlineStr">
        <x:is>
          <x:t xml:space="preserve">Uncommon</x:t>
        </x:is>
      </x:c>
      <x:c r="H399" s="260" t="n">
        <x:v>5.2</x:v>
      </x:c>
      <x:c r="I399" s="260" t="n">
        <x:v>8.300000000000001</x:v>
      </x:c>
      <x:c r="J399" s="260" t="n">
        <x:v>5.4</x:v>
      </x:c>
      <x:c r="K399" s="260" t="n">
        <x:v>6.1</x:v>
      </x:c>
      <x:c r="L399" s="239" t="n">
        <x:f>IF(COUNT(H399:K399)&lt;COUNT($B$4:$B$7),"",ROUND(($B$11/$B$9)*(H399*$B$4+I399*$B$5+J399*$B$6+K399*$B$7),1))</x:f>
        <x:v>62.6</x:v>
      </x:c>
      <x:c r="M399" s="231" t="str">
        <x:f>IF(L399="","",IF(L399&gt;=$E$4,$D$4,IF(L399&gt;=$E$5,$D$5,IF(L399&gt;=$E$6,$D$6,IF(L399&gt;=$E$7,$D$7,$D$8)))))</x:f>
        <x:v>Common</x:v>
      </x:c>
      <x:c r="N399" s="231" t="str">
        <x:f>IF(M399="","Pending scoring",G399&amp;" → "&amp;M399)</x:f>
        <x:v>Uncommon → Common</x:v>
      </x:c>
      <x:c r="O399" s="231" t="inlineStr">
        <x:is>
          <x:t xml:space="preserve">Medium</x:t>
        </x:is>
      </x:c>
      <x:c r="P399" s="231" t="inlineStr">
        <x:is>
          <x:t xml:space="preserve">Historical development</x:t>
        </x:is>
      </x:c>
      <x:c r="Q399" s="231" t="inlineStr">
        <x:is>
          <x:t xml:space="preserve">Artwork-led: the visual concept is substantially stronger than the subject's global recognition. Scores: significance 5.2, artwork 8.3, narrative 5.4, uniqueness 6.1; weighted impact 62.6 → Common.</x:t>
        </x:is>
      </x:c>
      <x:c r="R399" s="214" t="str">
        <x:f>IFERROR(INDEX('Final Card Catalog'!$J$4:$J$503,MATCH($C399,'Final Card Catalog'!$A$4:$A$503,0)),"Missing ID")</x:f>
        <x:v>Uncommon</x:v>
      </x:c>
      <x:c r="S399" s="214" t="str">
        <x:f>IF(IFERROR(INDEX('Final Card Catalog'!$S$4:$S$503,MATCH($C399,'Final Card Catalog'!$A$4:$A$503,0)),"Missing ID")="Locked - complete","Locked - complete",IF(COUNTIF('Final Card Catalog'!$A$4:$A$503,C399)&lt;&gt;1,"ID mismatch",IF(COUNT(H399:K399)&lt;COUNT($B$4:$B$7),"Needs scoring",IF(M399=R399,"Aligned","Approved tier / legacy differs"))))</x:f>
        <x:v>Approved tier / legacy differs</x:v>
      </x:c>
    </x:row>
    <x:row r="400" s="202" customFormat="1" ht="25.5" customHeight="1">
      <x:c r="A400" s="261" t="n">
        <x:f>IF(L400="","",COUNTIF($L$14:$L$513,"&gt;"&amp;L400)+COUNTIF($L$14:L400,L400))</x:f>
        <x:v>390</x:v>
      </x:c>
      <x:c r="B400" s="231" t="str">
        <x:f>IFERROR(LEFT(IFERROR(INDEX('Final Card Catalog'!$D$4:$D$503,MATCH($C400,'Final Card Catalog'!$A$4:$A$503,0)),"Missing ID"),FIND(" — ",IFERROR(INDEX('Final Card Catalog'!$D$4:$D$503,MATCH($C400,'Final Card Catalog'!$A$4:$A$503,0)),"Missing ID"))-1),"Missing set")</x:f>
        <x:v>Theologians</x:v>
      </x:c>
      <x:c r="C400" s="231" t="inlineStr">
        <x:is>
          <x:t xml:space="preserve">TH-012</x:t>
        </x:is>
      </x:c>
      <x:c r="D400" s="231" t="str">
        <x:f>IFERROR(INDEX('Final Card Catalog'!$B$4:$B$503,MATCH($C400,'Final Card Catalog'!$A$4:$A$503,0)),"Missing ID")</x:f>
        <x:v>Anselm of Canterbury</x:v>
      </x:c>
      <x:c r="E400" s="231" t="str">
        <x:f>IFERROR(INDEX('Final Card Catalog'!$E$4:$E$503,MATCH($C400,'Final Card Catalog'!$A$4:$A$503,0)),"Missing ID")</x:f>
        <x:v>Scholastic Theologian</x:v>
      </x:c>
      <x:c r="F400" s="261" t="n">
        <x:f>IFERROR(INDEX('Final Card Catalog'!$G$4:$G$503,MATCH($C400,'Final Card Catalog'!$A$4:$A$503,0)),"Missing ID")</x:f>
        <x:v>4</x:v>
      </x:c>
      <x:c r="G400" s="231" t="inlineStr">
        <x:is>
          <x:t xml:space="preserve">Rare</x:t>
        </x:is>
      </x:c>
      <x:c r="H400" s="260" t="n">
        <x:v>6.9</x:v>
      </x:c>
      <x:c r="I400" s="260" t="n">
        <x:v>6.7</x:v>
      </x:c>
      <x:c r="J400" s="260" t="n">
        <x:v>4.8</x:v>
      </x:c>
      <x:c r="K400" s="260" t="n">
        <x:v>5.1</x:v>
      </x:c>
      <x:c r="L400" s="239" t="n">
        <x:f>IF(COUNT(H400:K400)&lt;COUNT($B$4:$B$7),"",ROUND(($B$11/$B$9)*(H400*$B$4+I400*$B$5+J400*$B$6+K400*$B$7),1))</x:f>
        <x:v>62.4</x:v>
      </x:c>
      <x:c r="M400" s="231" t="str">
        <x:f>IF(L400="","",IF(L400&gt;=$E$4,$D$4,IF(L400&gt;=$E$5,$D$5,IF(L400&gt;=$E$6,$D$6,IF(L400&gt;=$E$7,$D$7,$D$8)))))</x:f>
        <x:v>Common</x:v>
      </x:c>
      <x:c r="N400" s="231" t="str">
        <x:f>IF(M400="","Pending scoring",G400&amp;" → "&amp;M400)</x:f>
        <x:v>Rare → Common</x:v>
      </x:c>
      <x:c r="O400" s="231" t="inlineStr">
        <x:is>
          <x:t xml:space="preserve">Medium</x:t>
        </x:is>
      </x:c>
      <x:c r="P400" s="231" t="inlineStr">
        <x:is>
          <x:t xml:space="preserve">Theologian portrait / group</x:t>
        </x:is>
      </x:c>
      <x:c r="Q400" s="231" t="inlineStr">
        <x:is>
          <x:t xml:space="preserve">Supporting collectible: useful content, but lower global pull impact than the broader catalog. Scores: significance 6.9, artwork 6.7, narrative 4.8, uniqueness 5.1; weighted impact 62.4 → Common.</x:t>
        </x:is>
      </x:c>
      <x:c r="R400" s="214" t="str">
        <x:f>IFERROR(INDEX('Final Card Catalog'!$J$4:$J$503,MATCH($C400,'Final Card Catalog'!$A$4:$A$503,0)),"Missing ID")</x:f>
        <x:v>Common</x:v>
      </x:c>
      <x:c r="S400" s="214" t="str">
        <x:f>IF(IFERROR(INDEX('Final Card Catalog'!$S$4:$S$503,MATCH($C400,'Final Card Catalog'!$A$4:$A$503,0)),"Missing ID")="Locked - complete","Locked - complete",IF(COUNTIF('Final Card Catalog'!$A$4:$A$503,C400)&lt;&gt;1,"ID mismatch",IF(COUNT(H400:K400)&lt;COUNT($B$4:$B$7),"Needs scoring",IF(M400=R400,"Aligned","Approved tier / legacy differs"))))</x:f>
        <x:v>Aligned</x:v>
      </x:c>
    </x:row>
    <x:row r="401" s="202" customFormat="1" ht="25.5" customHeight="1">
      <x:c r="A401" s="261" t="n">
        <x:f>IF(L401="","",COUNTIF($L$14:$L$513,"&gt;"&amp;L401)+COUNTIF($L$14:L401,L401))</x:f>
        <x:v>391</x:v>
      </x:c>
      <x:c r="B401" s="231" t="str">
        <x:f>IFERROR(LEFT(IFERROR(INDEX('Final Card Catalog'!$D$4:$D$503,MATCH($C401,'Final Card Catalog'!$A$4:$A$503,0)),"Missing ID"),FIND(" — ",IFERROR(INDEX('Final Card Catalog'!$D$4:$D$503,MATCH($C401,'Final Card Catalog'!$A$4:$A$503,0)),"Missing ID"))-1),"Missing set")</x:f>
        <x:v>Biblical Places</x:v>
      </x:c>
      <x:c r="C401" s="231" t="inlineStr">
        <x:is>
          <x:t xml:space="preserve">BPL-054</x:t>
        </x:is>
      </x:c>
      <x:c r="D401" s="231" t="str">
        <x:f>IFERROR(INDEX('Final Card Catalog'!$B$4:$B$503,MATCH($C401,'Final Card Catalog'!$A$4:$A$503,0)),"Missing ID")</x:f>
        <x:v>Joppa</x:v>
      </x:c>
      <x:c r="E401" s="231" t="str">
        <x:f>IFERROR(INDEX('Final Card Catalog'!$E$4:$E$503,MATCH($C401,'Final Card Catalog'!$A$4:$A$503,0)),"Missing ID")</x:f>
        <x:v>Place</x:v>
      </x:c>
      <x:c r="F401" s="261" t="n">
        <x:f>IFERROR(INDEX('Final Card Catalog'!$G$4:$G$503,MATCH($C401,'Final Card Catalog'!$A$4:$A$503,0)),"Missing ID")</x:f>
        <x:v>4</x:v>
      </x:c>
      <x:c r="G401" s="231" t="inlineStr">
        <x:is>
          <x:t xml:space="preserve">Rare</x:t>
        </x:is>
      </x:c>
      <x:c r="H401" s="260" t="n">
        <x:v>5.7</x:v>
      </x:c>
      <x:c r="I401" s="260" t="n">
        <x:v>8.5</x:v>
      </x:c>
      <x:c r="J401" s="260" t="n">
        <x:v>4.5</x:v>
      </x:c>
      <x:c r="K401" s="260" t="n">
        <x:v>5</x:v>
      </x:c>
      <x:c r="L401" s="239" t="n">
        <x:f>IF(COUNT(H401:K401)&lt;COUNT($B$4:$B$7),"",ROUND(($B$11/$B$9)*(H401*$B$4+I401*$B$5+J401*$B$6+K401*$B$7),1))</x:f>
        <x:v>62.3</x:v>
      </x:c>
      <x:c r="M401" s="231" t="str">
        <x:f>IF(L401="","",IF(L401&gt;=$E$4,$D$4,IF(L401&gt;=$E$5,$D$5,IF(L401&gt;=$E$6,$D$6,IF(L401&gt;=$E$7,$D$7,$D$8)))))</x:f>
        <x:v>Common</x:v>
      </x:c>
      <x:c r="N401" s="231" t="str">
        <x:f>IF(M401="","Pending scoring",G401&amp;" → "&amp;M401)</x:f>
        <x:v>Rare → Common</x:v>
      </x:c>
      <x:c r="O401" s="231" t="inlineStr">
        <x:is>
          <x:t xml:space="preserve">Medium</x:t>
        </x:is>
      </x:c>
      <x:c r="P401" s="231" t="inlineStr">
        <x:is>
          <x:t xml:space="preserve">Biblical landscape / architecture</x:t>
        </x:is>
      </x:c>
      <x:c r="Q401" s="231" t="inlineStr">
        <x:is>
          <x:t xml:space="preserve">Artwork-led: the visual concept is substantially stronger than the subject's global recognition. Scores: significance 5.7, artwork 8.5, narrative 4.5, uniqueness 5.0; weighted impact 62.3 → Common.</x:t>
        </x:is>
      </x:c>
      <x:c r="R401" s="214" t="str">
        <x:f>IFERROR(INDEX('Final Card Catalog'!$J$4:$J$503,MATCH($C401,'Final Card Catalog'!$A$4:$A$503,0)),"Missing ID")</x:f>
        <x:v>Common</x:v>
      </x:c>
      <x:c r="S401" s="214" t="str">
        <x:f>IF(IFERROR(INDEX('Final Card Catalog'!$S$4:$S$503,MATCH($C401,'Final Card Catalog'!$A$4:$A$503,0)),"Missing ID")="Locked - complete","Locked - complete",IF(COUNTIF('Final Card Catalog'!$A$4:$A$503,C401)&lt;&gt;1,"ID mismatch",IF(COUNT(H401:K401)&lt;COUNT($B$4:$B$7),"Needs scoring",IF(M401=R401,"Aligned","Approved tier / legacy differs"))))</x:f>
        <x:v>Aligned</x:v>
      </x:c>
    </x:row>
    <x:row r="402" s="202" customFormat="1" ht="25.5" customHeight="1">
      <x:c r="A402" s="261" t="n">
        <x:f>IF(L402="","",COUNTIF($L$14:$L$513,"&gt;"&amp;L402)+COUNTIF($L$14:L402,L402))</x:f>
        <x:v>392</x:v>
      </x:c>
      <x:c r="B402" s="231" t="str">
        <x:f>IFERROR(LEFT(IFERROR(INDEX('Final Card Catalog'!$D$4:$D$503,MATCH($C402,'Final Card Catalog'!$A$4:$A$503,0)),"Missing ID"),FIND(" — ",IFERROR(INDEX('Final Card Catalog'!$D$4:$D$503,MATCH($C402,'Final Card Catalog'!$A$4:$A$503,0)),"Missing ID"))-1),"Missing set")</x:f>
        <x:v>Biblical People</x:v>
      </x:c>
      <x:c r="C402" s="231" t="inlineStr">
        <x:is>
          <x:t xml:space="preserve">BP-059</x:t>
        </x:is>
      </x:c>
      <x:c r="D402" s="231" t="str">
        <x:f>IFERROR(INDEX('Final Card Catalog'!$B$4:$B$503,MATCH($C402,'Final Card Catalog'!$A$4:$A$503,0)),"Missing ID")</x:f>
        <x:v>Miriam</x:v>
      </x:c>
      <x:c r="E402" s="231" t="str">
        <x:f>IFERROR(INDEX('Final Card Catalog'!$E$4:$E$503,MATCH($C402,'Final Card Catalog'!$A$4:$A$503,0)),"Missing ID")</x:f>
        <x:v>Person</x:v>
      </x:c>
      <x:c r="F402" s="261" t="n">
        <x:f>IFERROR(INDEX('Final Card Catalog'!$G$4:$G$503,MATCH($C402,'Final Card Catalog'!$A$4:$A$503,0)),"Missing ID")</x:f>
        <x:v>3</x:v>
      </x:c>
      <x:c r="G402" s="231" t="inlineStr">
        <x:is>
          <x:t xml:space="preserve">Uncommon</x:t>
        </x:is>
      </x:c>
      <x:c r="H402" s="260" t="n">
        <x:v>5.5</x:v>
      </x:c>
      <x:c r="I402" s="260" t="n">
        <x:v>7</x:v>
      </x:c>
      <x:c r="J402" s="260" t="n">
        <x:v>6.8</x:v>
      </x:c>
      <x:c r="K402" s="260" t="n">
        <x:v>5.7</x:v>
      </x:c>
      <x:c r="L402" s="239" t="n">
        <x:f>IF(COUNT(H402:K402)&lt;COUNT($B$4:$B$7),"",ROUND(($B$11/$B$9)*(H402*$B$4+I402*$B$5+J402*$B$6+K402*$B$7),1))</x:f>
        <x:v>62.3</x:v>
      </x:c>
      <x:c r="M402" s="231" t="str">
        <x:f>IF(L402="","",IF(L402&gt;=$E$4,$D$4,IF(L402&gt;=$E$5,$D$5,IF(L402&gt;=$E$6,$D$6,IF(L402&gt;=$E$7,$D$7,$D$8)))))</x:f>
        <x:v>Common</x:v>
      </x:c>
      <x:c r="N402" s="231" t="str">
        <x:f>IF(M402="","Pending scoring",G402&amp;" → "&amp;M402)</x:f>
        <x:v>Uncommon → Common</x:v>
      </x:c>
      <x:c r="O402" s="231" t="inlineStr">
        <x:is>
          <x:t xml:space="preserve">Medium</x:t>
        </x:is>
      </x:c>
      <x:c r="P402" s="231" t="inlineStr">
        <x:is>
          <x:t xml:space="preserve">Biblical character / group</x:t>
        </x:is>
      </x:c>
      <x:c r="Q402" s="231" t="inlineStr">
        <x:is>
          <x:t xml:space="preserve">Artwork-led: the visual concept is substantially stronger than the subject's global recognition. Scores: significance 5.5, artwork 7.0, narrative 6.8, uniqueness 5.7; weighted impact 62.3 → Common.</x:t>
        </x:is>
      </x:c>
      <x:c r="R402" s="214" t="str">
        <x:f>IFERROR(INDEX('Final Card Catalog'!$J$4:$J$503,MATCH($C402,'Final Card Catalog'!$A$4:$A$503,0)),"Missing ID")</x:f>
        <x:v>Common</x:v>
      </x:c>
      <x:c r="S402" s="214" t="str">
        <x:f>IF(IFERROR(INDEX('Final Card Catalog'!$S$4:$S$503,MATCH($C402,'Final Card Catalog'!$A$4:$A$503,0)),"Missing ID")="Locked - complete","Locked - complete",IF(COUNTIF('Final Card Catalog'!$A$4:$A$503,C402)&lt;&gt;1,"ID mismatch",IF(COUNT(H402:K402)&lt;COUNT($B$4:$B$7),"Needs scoring",IF(M402=R402,"Aligned","Approved tier / legacy differs"))))</x:f>
        <x:v>Aligned</x:v>
      </x:c>
    </x:row>
    <x:row r="403" s="202" customFormat="1" ht="25.5" customHeight="1">
      <x:c r="A403" s="261" t="n">
        <x:f>IF(L403="","",COUNTIF($L$14:$L$513,"&gt;"&amp;L403)+COUNTIF($L$14:L403,L403))</x:f>
        <x:v>393</x:v>
      </x:c>
      <x:c r="B403" s="231" t="str">
        <x:f>IFERROR(LEFT(IFERROR(INDEX('Final Card Catalog'!$D$4:$D$503,MATCH($C403,'Final Card Catalog'!$A$4:$A$503,0)),"Missing ID"),FIND(" — ",IFERROR(INDEX('Final Card Catalog'!$D$4:$D$503,MATCH($C403,'Final Card Catalog'!$A$4:$A$503,0)),"Missing ID"))-1),"Missing set")</x:f>
        <x:v>Biblical Places</x:v>
      </x:c>
      <x:c r="C403" s="231" t="inlineStr">
        <x:is>
          <x:t xml:space="preserve">BPL-006</x:t>
        </x:is>
      </x:c>
      <x:c r="D403" s="231" t="str">
        <x:f>IFERROR(INDEX('Final Card Catalog'!$B$4:$B$503,MATCH($C403,'Final Card Catalog'!$A$4:$A$503,0)),"Missing ID")</x:f>
        <x:v>Shechem</x:v>
      </x:c>
      <x:c r="E403" s="231" t="str">
        <x:f>IFERROR(INDEX('Final Card Catalog'!$E$4:$E$503,MATCH($C403,'Final Card Catalog'!$A$4:$A$503,0)),"Missing ID")</x:f>
        <x:v>Place</x:v>
      </x:c>
      <x:c r="F403" s="261" t="n">
        <x:f>IFERROR(INDEX('Final Card Catalog'!$G$4:$G$503,MATCH($C403,'Final Card Catalog'!$A$4:$A$503,0)),"Missing ID")</x:f>
        <x:v>4</x:v>
      </x:c>
      <x:c r="G403" s="231" t="inlineStr">
        <x:is>
          <x:t xml:space="preserve">Rare</x:t>
        </x:is>
      </x:c>
      <x:c r="H403" s="260" t="n">
        <x:v>5.7</x:v>
      </x:c>
      <x:c r="I403" s="260" t="n">
        <x:v>8.5</x:v>
      </x:c>
      <x:c r="J403" s="260" t="n">
        <x:v>4.5</x:v>
      </x:c>
      <x:c r="K403" s="260" t="n">
        <x:v>5</x:v>
      </x:c>
      <x:c r="L403" s="239" t="n">
        <x:f>IF(COUNT(H403:K403)&lt;COUNT($B$4:$B$7),"",ROUND(($B$11/$B$9)*(H403*$B$4+I403*$B$5+J403*$B$6+K403*$B$7),1))</x:f>
        <x:v>62.3</x:v>
      </x:c>
      <x:c r="M403" s="231" t="str">
        <x:f>IF(L403="","",IF(L403&gt;=$E$4,$D$4,IF(L403&gt;=$E$5,$D$5,IF(L403&gt;=$E$6,$D$6,IF(L403&gt;=$E$7,$D$7,$D$8)))))</x:f>
        <x:v>Common</x:v>
      </x:c>
      <x:c r="N403" s="231" t="str">
        <x:f>IF(M403="","Pending scoring",G403&amp;" → "&amp;M403)</x:f>
        <x:v>Rare → Common</x:v>
      </x:c>
      <x:c r="O403" s="231" t="inlineStr">
        <x:is>
          <x:t xml:space="preserve">Medium</x:t>
        </x:is>
      </x:c>
      <x:c r="P403" s="231" t="inlineStr">
        <x:is>
          <x:t xml:space="preserve">Biblical landscape / architecture</x:t>
        </x:is>
      </x:c>
      <x:c r="Q403" s="231" t="inlineStr">
        <x:is>
          <x:t xml:space="preserve">Artwork-led: the visual concept is substantially stronger than the subject's global recognition. Scores: significance 5.7, artwork 8.5, narrative 4.5, uniqueness 5.0; weighted impact 62.3 → Common.</x:t>
        </x:is>
      </x:c>
      <x:c r="R403" s="214" t="str">
        <x:f>IFERROR(INDEX('Final Card Catalog'!$J$4:$J$503,MATCH($C403,'Final Card Catalog'!$A$4:$A$503,0)),"Missing ID")</x:f>
        <x:v>Common</x:v>
      </x:c>
      <x:c r="S403" s="214" t="str">
        <x:f>IF(IFERROR(INDEX('Final Card Catalog'!$S$4:$S$503,MATCH($C403,'Final Card Catalog'!$A$4:$A$503,0)),"Missing ID")="Locked - complete","Locked - complete",IF(COUNTIF('Final Card Catalog'!$A$4:$A$503,C403)&lt;&gt;1,"ID mismatch",IF(COUNT(H403:K403)&lt;COUNT($B$4:$B$7),"Needs scoring",IF(M403=R403,"Aligned","Approved tier / legacy differs"))))</x:f>
        <x:v>Aligned</x:v>
      </x:c>
    </x:row>
    <x:row r="404" s="202" customFormat="1" ht="25.5" customHeight="1">
      <x:c r="A404" s="261" t="n">
        <x:f>IF(L404="","",COUNTIF($L$14:$L$513,"&gt;"&amp;L404)+COUNTIF($L$14:L404,L404))</x:f>
        <x:v>394</x:v>
      </x:c>
      <x:c r="B404" s="231" t="str">
        <x:f>IFERROR(LEFT(IFERROR(INDEX('Final Card Catalog'!$D$4:$D$503,MATCH($C404,'Final Card Catalog'!$A$4:$A$503,0)),"Missing ID"),FIND(" — ",IFERROR(INDEX('Final Card Catalog'!$D$4:$D$503,MATCH($C404,'Final Card Catalog'!$A$4:$A$503,0)),"Missing ID"))-1),"Missing set")</x:f>
        <x:v>Traditions &amp; Practices</x:v>
      </x:c>
      <x:c r="C404" s="231" t="inlineStr">
        <x:is>
          <x:t xml:space="preserve">TP-009</x:t>
        </x:is>
      </x:c>
      <x:c r="D404" s="231" t="str">
        <x:f>IFERROR(INDEX('Final Card Catalog'!$B$4:$B$503,MATCH($C404,'Final Card Catalog'!$A$4:$A$503,0)),"Missing ID")</x:f>
        <x:v>Liturgy of the Hours</x:v>
      </x:c>
      <x:c r="E404" s="231" t="str">
        <x:f>IFERROR(INDEX('Final Card Catalog'!$E$4:$E$503,MATCH($C404,'Final Card Catalog'!$A$4:$A$503,0)),"Missing ID")</x:f>
        <x:v>Daily Office</x:v>
      </x:c>
      <x:c r="F404" s="261" t="n">
        <x:f>IFERROR(INDEX('Final Card Catalog'!$G$4:$G$503,MATCH($C404,'Final Card Catalog'!$A$4:$A$503,0)),"Missing ID")</x:f>
        <x:v>4</x:v>
      </x:c>
      <x:c r="G404" s="231" t="inlineStr">
        <x:is>
          <x:t xml:space="preserve">Rare</x:t>
        </x:is>
      </x:c>
      <x:c r="H404" s="260" t="n">
        <x:v>6.6</x:v>
      </x:c>
      <x:c r="I404" s="260" t="n">
        <x:v>6.4</x:v>
      </x:c>
      <x:c r="J404" s="260" t="n">
        <x:v>5.4</x:v>
      </x:c>
      <x:c r="K404" s="260" t="n">
        <x:v>5.8</x:v>
      </x:c>
      <x:c r="L404" s="239" t="n">
        <x:f>IF(COUNT(H404:K404)&lt;COUNT($B$4:$B$7),"",ROUND(($B$11/$B$9)*(H404*$B$4+I404*$B$5+J404*$B$6+K404*$B$7),1))</x:f>
        <x:v>62.2</x:v>
      </x:c>
      <x:c r="M404" s="231" t="str">
        <x:f>IF(L404="","",IF(L404&gt;=$E$4,$D$4,IF(L404&gt;=$E$5,$D$5,IF(L404&gt;=$E$6,$D$6,IF(L404&gt;=$E$7,$D$7,$D$8)))))</x:f>
        <x:v>Common</x:v>
      </x:c>
      <x:c r="N404" s="231" t="str">
        <x:f>IF(M404="","Pending scoring",G404&amp;" → "&amp;M404)</x:f>
        <x:v>Rare → Common</x:v>
      </x:c>
      <x:c r="O404" s="231" t="inlineStr">
        <x:is>
          <x:t xml:space="preserve">High</x:t>
        </x:is>
      </x:c>
      <x:c r="P404" s="231" t="inlineStr">
        <x:is>
          <x:t xml:space="preserve">Prayer / office</x:t>
        </x:is>
      </x:c>
      <x:c r="Q404" s="231" t="inlineStr">
        <x:is>
          <x:t xml:space="preserve">Supporting collectible: useful content, but lower global pull impact than the broader catalog. Scores: significance 6.6, artwork 6.4, narrative 5.4, uniqueness 5.8; weighted impact 62.2 → Common.</x:t>
        </x:is>
      </x:c>
      <x:c r="R404" s="214" t="str">
        <x:f>IFERROR(INDEX('Final Card Catalog'!$J$4:$J$503,MATCH($C404,'Final Card Catalog'!$A$4:$A$503,0)),"Missing ID")</x:f>
        <x:v>Common</x:v>
      </x:c>
      <x:c r="S404" s="214" t="str">
        <x:f>IF(IFERROR(INDEX('Final Card Catalog'!$S$4:$S$503,MATCH($C404,'Final Card Catalog'!$A$4:$A$503,0)),"Missing ID")="Locked - complete","Locked - complete",IF(COUNTIF('Final Card Catalog'!$A$4:$A$503,C404)&lt;&gt;1,"ID mismatch",IF(COUNT(H404:K404)&lt;COUNT($B$4:$B$7),"Needs scoring",IF(M404=R404,"Aligned","Approved tier / legacy differs"))))</x:f>
        <x:v>Aligned</x:v>
      </x:c>
    </x:row>
    <x:row r="405" s="202" customFormat="1" ht="25.5" customHeight="1">
      <x:c r="A405" s="261" t="n">
        <x:f>IF(L405="","",COUNTIF($L$14:$L$513,"&gt;"&amp;L405)+COUNTIF($L$14:L405,L405))</x:f>
        <x:v>395</x:v>
      </x:c>
      <x:c r="B405" s="231" t="str">
        <x:f>IFERROR(LEFT(IFERROR(INDEX('Final Card Catalog'!$D$4:$D$503,MATCH($C405,'Final Card Catalog'!$A$4:$A$503,0)),"Missing ID"),FIND(" — ",IFERROR(INDEX('Final Card Catalog'!$D$4:$D$503,MATCH($C405,'Final Card Catalog'!$A$4:$A$503,0)),"Missing ID"))-1),"Missing set")</x:f>
        <x:v>Biblical Places</x:v>
      </x:c>
      <x:c r="C405" s="231" t="inlineStr">
        <x:is>
          <x:t xml:space="preserve">BPL-007</x:t>
        </x:is>
      </x:c>
      <x:c r="D405" s="231" t="str">
        <x:f>IFERROR(INDEX('Final Card Catalog'!$B$4:$B$503,MATCH($C405,'Final Card Catalog'!$A$4:$A$503,0)),"Missing ID")</x:f>
        <x:v>Bethel</x:v>
      </x:c>
      <x:c r="E405" s="231" t="str">
        <x:f>IFERROR(INDEX('Final Card Catalog'!$E$4:$E$503,MATCH($C405,'Final Card Catalog'!$A$4:$A$503,0)),"Missing ID")</x:f>
        <x:v>Place</x:v>
      </x:c>
      <x:c r="F405" s="261" t="n">
        <x:f>IFERROR(INDEX('Final Card Catalog'!$G$4:$G$503,MATCH($C405,'Final Card Catalog'!$A$4:$A$503,0)),"Missing ID")</x:f>
        <x:v>4</x:v>
      </x:c>
      <x:c r="G405" s="231" t="inlineStr">
        <x:is>
          <x:t xml:space="preserve">Rare</x:t>
        </x:is>
      </x:c>
      <x:c r="H405" s="260" t="n">
        <x:v>5.7</x:v>
      </x:c>
      <x:c r="I405" s="260" t="n">
        <x:v>8.5</x:v>
      </x:c>
      <x:c r="J405" s="260" t="n">
        <x:v>4.4</x:v>
      </x:c>
      <x:c r="K405" s="260" t="n">
        <x:v>5</x:v>
      </x:c>
      <x:c r="L405" s="239" t="n">
        <x:f>IF(COUNT(H405:K405)&lt;COUNT($B$4:$B$7),"",ROUND(($B$11/$B$9)*(H405*$B$4+I405*$B$5+J405*$B$6+K405*$B$7),1))</x:f>
        <x:v>62.1</x:v>
      </x:c>
      <x:c r="M405" s="231" t="str">
        <x:f>IF(L405="","",IF(L405&gt;=$E$4,$D$4,IF(L405&gt;=$E$5,$D$5,IF(L405&gt;=$E$6,$D$6,IF(L405&gt;=$E$7,$D$7,$D$8)))))</x:f>
        <x:v>Common</x:v>
      </x:c>
      <x:c r="N405" s="231" t="str">
        <x:f>IF(M405="","Pending scoring",G405&amp;" → "&amp;M405)</x:f>
        <x:v>Rare → Common</x:v>
      </x:c>
      <x:c r="O405" s="231" t="inlineStr">
        <x:is>
          <x:t xml:space="preserve">Medium</x:t>
        </x:is>
      </x:c>
      <x:c r="P405" s="231" t="inlineStr">
        <x:is>
          <x:t xml:space="preserve">Biblical landscape / architecture</x:t>
        </x:is>
      </x:c>
      <x:c r="Q405" s="231" t="inlineStr">
        <x:is>
          <x:t xml:space="preserve">Artwork-led: the visual concept is substantially stronger than the subject's global recognition. Scores: significance 5.7, artwork 8.5, narrative 4.4, uniqueness 5.0; weighted impact 62.1 → Common.</x:t>
        </x:is>
      </x:c>
      <x:c r="R405" s="214" t="str">
        <x:f>IFERROR(INDEX('Final Card Catalog'!$J$4:$J$503,MATCH($C405,'Final Card Catalog'!$A$4:$A$503,0)),"Missing ID")</x:f>
        <x:v>Common</x:v>
      </x:c>
      <x:c r="S405" s="214" t="str">
        <x:f>IF(IFERROR(INDEX('Final Card Catalog'!$S$4:$S$503,MATCH($C405,'Final Card Catalog'!$A$4:$A$503,0)),"Missing ID")="Locked - complete","Locked - complete",IF(COUNTIF('Final Card Catalog'!$A$4:$A$503,C405)&lt;&gt;1,"ID mismatch",IF(COUNT(H405:K405)&lt;COUNT($B$4:$B$7),"Needs scoring",IF(M405=R405,"Aligned","Approved tier / legacy differs"))))</x:f>
        <x:v>Aligned</x:v>
      </x:c>
    </x:row>
    <x:row r="406" s="202" customFormat="1" ht="25.5" customHeight="1">
      <x:c r="A406" s="261" t="n">
        <x:f>IF(L406="","",COUNTIF($L$14:$L$513,"&gt;"&amp;L406)+COUNTIF($L$14:L406,L406))</x:f>
        <x:v>396</x:v>
      </x:c>
      <x:c r="B406" s="231" t="str">
        <x:f>IFERROR(LEFT(IFERROR(INDEX('Final Card Catalog'!$D$4:$D$503,MATCH($C406,'Final Card Catalog'!$A$4:$A$503,0)),"Missing ID"),FIND(" — ",IFERROR(INDEX('Final Card Catalog'!$D$4:$D$503,MATCH($C406,'Final Card Catalog'!$A$4:$A$503,0)),"Missing ID"))-1),"Missing set")</x:f>
        <x:v>Biblical Places</x:v>
      </x:c>
      <x:c r="C406" s="231" t="inlineStr">
        <x:is>
          <x:t xml:space="preserve">BPL-068</x:t>
        </x:is>
      </x:c>
      <x:c r="D406" s="231" t="str">
        <x:f>IFERROR(INDEX('Final Card Catalog'!$B$4:$B$503,MATCH($C406,'Final Card Catalog'!$A$4:$A$503,0)),"Missing ID")</x:f>
        <x:v>Bethsaida</x:v>
      </x:c>
      <x:c r="E406" s="231" t="str">
        <x:f>IFERROR(INDEX('Final Card Catalog'!$E$4:$E$503,MATCH($C406,'Final Card Catalog'!$A$4:$A$503,0)),"Missing ID")</x:f>
        <x:v>Place</x:v>
      </x:c>
      <x:c r="F406" s="261" t="n">
        <x:f>IFERROR(INDEX('Final Card Catalog'!$G$4:$G$503,MATCH($C406,'Final Card Catalog'!$A$4:$A$503,0)),"Missing ID")</x:f>
        <x:v>4</x:v>
      </x:c>
      <x:c r="G406" s="231" t="inlineStr">
        <x:is>
          <x:t xml:space="preserve">Rare</x:t>
        </x:is>
      </x:c>
      <x:c r="H406" s="260" t="n">
        <x:v>5.7</x:v>
      </x:c>
      <x:c r="I406" s="260" t="n">
        <x:v>8.5</x:v>
      </x:c>
      <x:c r="J406" s="260" t="n">
        <x:v>4.4</x:v>
      </x:c>
      <x:c r="K406" s="260" t="n">
        <x:v>5</x:v>
      </x:c>
      <x:c r="L406" s="239" t="n">
        <x:f>IF(COUNT(H406:K406)&lt;COUNT($B$4:$B$7),"",ROUND(($B$11/$B$9)*(H406*$B$4+I406*$B$5+J406*$B$6+K406*$B$7),1))</x:f>
        <x:v>62.1</x:v>
      </x:c>
      <x:c r="M406" s="231" t="str">
        <x:f>IF(L406="","",IF(L406&gt;=$E$4,$D$4,IF(L406&gt;=$E$5,$D$5,IF(L406&gt;=$E$6,$D$6,IF(L406&gt;=$E$7,$D$7,$D$8)))))</x:f>
        <x:v>Common</x:v>
      </x:c>
      <x:c r="N406" s="231" t="str">
        <x:f>IF(M406="","Pending scoring",G406&amp;" → "&amp;M406)</x:f>
        <x:v>Rare → Common</x:v>
      </x:c>
      <x:c r="O406" s="231" t="inlineStr">
        <x:is>
          <x:t xml:space="preserve">Medium</x:t>
        </x:is>
      </x:c>
      <x:c r="P406" s="231" t="inlineStr">
        <x:is>
          <x:t xml:space="preserve">Biblical landscape / architecture</x:t>
        </x:is>
      </x:c>
      <x:c r="Q406" s="231" t="inlineStr">
        <x:is>
          <x:t xml:space="preserve">Artwork-led: the visual concept is substantially stronger than the subject's global recognition. Scores: significance 5.7, artwork 8.5, narrative 4.4, uniqueness 5.0; weighted impact 62.1 → Common.</x:t>
        </x:is>
      </x:c>
      <x:c r="R406" s="214" t="str">
        <x:f>IFERROR(INDEX('Final Card Catalog'!$J$4:$J$503,MATCH($C406,'Final Card Catalog'!$A$4:$A$503,0)),"Missing ID")</x:f>
        <x:v>Common</x:v>
      </x:c>
      <x:c r="S406" s="214" t="str">
        <x:f>IF(IFERROR(INDEX('Final Card Catalog'!$S$4:$S$503,MATCH($C406,'Final Card Catalog'!$A$4:$A$503,0)),"Missing ID")="Locked - complete","Locked - complete",IF(COUNTIF('Final Card Catalog'!$A$4:$A$503,C406)&lt;&gt;1,"ID mismatch",IF(COUNT(H406:K406)&lt;COUNT($B$4:$B$7),"Needs scoring",IF(M406=R406,"Aligned","Approved tier / legacy differs"))))</x:f>
        <x:v>Aligned</x:v>
      </x:c>
    </x:row>
    <x:row r="407" s="202" customFormat="1" ht="25.5" customHeight="1">
      <x:c r="A407" s="261" t="n">
        <x:f>IF(L407="","",COUNTIF($L$14:$L$513,"&gt;"&amp;L407)+COUNTIF($L$14:L407,L407))</x:f>
        <x:v>397</x:v>
      </x:c>
      <x:c r="B407" s="231" t="str">
        <x:f>IFERROR(LEFT(IFERROR(INDEX('Final Card Catalog'!$D$4:$D$503,MATCH($C407,'Final Card Catalog'!$A$4:$A$503,0)),"Missing ID"),FIND(" — ",IFERROR(INDEX('Final Card Catalog'!$D$4:$D$503,MATCH($C407,'Final Card Catalog'!$A$4:$A$503,0)),"Missing ID"))-1),"Missing set")</x:f>
        <x:v>Biblical Places</x:v>
      </x:c>
      <x:c r="C407" s="231" t="inlineStr">
        <x:is>
          <x:t xml:space="preserve">BPL-030</x:t>
        </x:is>
      </x:c>
      <x:c r="D407" s="231" t="str">
        <x:f>IFERROR(INDEX('Final Card Catalog'!$B$4:$B$503,MATCH($C407,'Final Card Catalog'!$A$4:$A$503,0)),"Missing ID")</x:f>
        <x:v>Jezreel Valley</x:v>
      </x:c>
      <x:c r="E407" s="231" t="str">
        <x:f>IFERROR(INDEX('Final Card Catalog'!$E$4:$E$503,MATCH($C407,'Final Card Catalog'!$A$4:$A$503,0)),"Missing ID")</x:f>
        <x:v>Place</x:v>
      </x:c>
      <x:c r="F407" s="261" t="n">
        <x:f>IFERROR(INDEX('Final Card Catalog'!$G$4:$G$503,MATCH($C407,'Final Card Catalog'!$A$4:$A$503,0)),"Missing ID")</x:f>
        <x:v>4</x:v>
      </x:c>
      <x:c r="G407" s="231" t="inlineStr">
        <x:is>
          <x:t xml:space="preserve">Rare</x:t>
        </x:is>
      </x:c>
      <x:c r="H407" s="260" t="n">
        <x:v>5.7</x:v>
      </x:c>
      <x:c r="I407" s="260" t="n">
        <x:v>8.5</x:v>
      </x:c>
      <x:c r="J407" s="260" t="n">
        <x:v>4.4</x:v>
      </x:c>
      <x:c r="K407" s="260" t="n">
        <x:v>5</x:v>
      </x:c>
      <x:c r="L407" s="239" t="n">
        <x:f>IF(COUNT(H407:K407)&lt;COUNT($B$4:$B$7),"",ROUND(($B$11/$B$9)*(H407*$B$4+I407*$B$5+J407*$B$6+K407*$B$7),1))</x:f>
        <x:v>62.1</x:v>
      </x:c>
      <x:c r="M407" s="231" t="str">
        <x:f>IF(L407="","",IF(L407&gt;=$E$4,$D$4,IF(L407&gt;=$E$5,$D$5,IF(L407&gt;=$E$6,$D$6,IF(L407&gt;=$E$7,$D$7,$D$8)))))</x:f>
        <x:v>Common</x:v>
      </x:c>
      <x:c r="N407" s="231" t="str">
        <x:f>IF(M407="","Pending scoring",G407&amp;" → "&amp;M407)</x:f>
        <x:v>Rare → Common</x:v>
      </x:c>
      <x:c r="O407" s="231" t="inlineStr">
        <x:is>
          <x:t xml:space="preserve">Medium</x:t>
        </x:is>
      </x:c>
      <x:c r="P407" s="231" t="inlineStr">
        <x:is>
          <x:t xml:space="preserve">Biblical landscape / architecture</x:t>
        </x:is>
      </x:c>
      <x:c r="Q407" s="231" t="inlineStr">
        <x:is>
          <x:t xml:space="preserve">Artwork-led: the visual concept is substantially stronger than the subject's global recognition. Scores: significance 5.7, artwork 8.5, narrative 4.4, uniqueness 5.0; weighted impact 62.1 → Common.</x:t>
        </x:is>
      </x:c>
      <x:c r="R407" s="214" t="str">
        <x:f>IFERROR(INDEX('Final Card Catalog'!$J$4:$J$503,MATCH($C407,'Final Card Catalog'!$A$4:$A$503,0)),"Missing ID")</x:f>
        <x:v>Common</x:v>
      </x:c>
      <x:c r="S407" s="214" t="str">
        <x:f>IF(IFERROR(INDEX('Final Card Catalog'!$S$4:$S$503,MATCH($C407,'Final Card Catalog'!$A$4:$A$503,0)),"Missing ID")="Locked - complete","Locked - complete",IF(COUNTIF('Final Card Catalog'!$A$4:$A$503,C407)&lt;&gt;1,"ID mismatch",IF(COUNT(H407:K407)&lt;COUNT($B$4:$B$7),"Needs scoring",IF(M407=R407,"Aligned","Approved tier / legacy differs"))))</x:f>
        <x:v>Aligned</x:v>
      </x:c>
    </x:row>
    <x:row r="408" s="202" customFormat="1" ht="25.5" customHeight="1">
      <x:c r="A408" s="261" t="n">
        <x:f>IF(L408="","",COUNTIF($L$14:$L$513,"&gt;"&amp;L408)+COUNTIF($L$14:L408,L408))</x:f>
        <x:v>398</x:v>
      </x:c>
      <x:c r="B408" s="231" t="str">
        <x:f>IFERROR(LEFT(IFERROR(INDEX('Final Card Catalog'!$D$4:$D$503,MATCH($C408,'Final Card Catalog'!$A$4:$A$503,0)),"Missing ID"),FIND(" — ",IFERROR(INDEX('Final Card Catalog'!$D$4:$D$503,MATCH($C408,'Final Card Catalog'!$A$4:$A$503,0)),"Missing ID"))-1),"Missing set")</x:f>
        <x:v>Biblical Places</x:v>
      </x:c>
      <x:c r="C408" s="231" t="inlineStr">
        <x:is>
          <x:t xml:space="preserve">BPL-039</x:t>
        </x:is>
      </x:c>
      <x:c r="D408" s="231" t="str">
        <x:f>IFERROR(INDEX('Final Card Catalog'!$B$4:$B$503,MATCH($C408,'Final Card Catalog'!$A$4:$A$503,0)),"Missing ID")</x:f>
        <x:v>Mount Gilboa</x:v>
      </x:c>
      <x:c r="E408" s="231" t="str">
        <x:f>IFERROR(INDEX('Final Card Catalog'!$E$4:$E$503,MATCH($C408,'Final Card Catalog'!$A$4:$A$503,0)),"Missing ID")</x:f>
        <x:v>Place</x:v>
      </x:c>
      <x:c r="F408" s="261" t="n">
        <x:f>IFERROR(INDEX('Final Card Catalog'!$G$4:$G$503,MATCH($C408,'Final Card Catalog'!$A$4:$A$503,0)),"Missing ID")</x:f>
        <x:v>4</x:v>
      </x:c>
      <x:c r="G408" s="231" t="inlineStr">
        <x:is>
          <x:t xml:space="preserve">Rare</x:t>
        </x:is>
      </x:c>
      <x:c r="H408" s="260" t="n">
        <x:v>5.7</x:v>
      </x:c>
      <x:c r="I408" s="260" t="n">
        <x:v>8.5</x:v>
      </x:c>
      <x:c r="J408" s="260" t="n">
        <x:v>4.4</x:v>
      </x:c>
      <x:c r="K408" s="260" t="n">
        <x:v>5</x:v>
      </x:c>
      <x:c r="L408" s="239" t="n">
        <x:f>IF(COUNT(H408:K408)&lt;COUNT($B$4:$B$7),"",ROUND(($B$11/$B$9)*(H408*$B$4+I408*$B$5+J408*$B$6+K408*$B$7),1))</x:f>
        <x:v>62.1</x:v>
      </x:c>
      <x:c r="M408" s="231" t="str">
        <x:f>IF(L408="","",IF(L408&gt;=$E$4,$D$4,IF(L408&gt;=$E$5,$D$5,IF(L408&gt;=$E$6,$D$6,IF(L408&gt;=$E$7,$D$7,$D$8)))))</x:f>
        <x:v>Common</x:v>
      </x:c>
      <x:c r="N408" s="231" t="str">
        <x:f>IF(M408="","Pending scoring",G408&amp;" → "&amp;M408)</x:f>
        <x:v>Rare → Common</x:v>
      </x:c>
      <x:c r="O408" s="231" t="inlineStr">
        <x:is>
          <x:t xml:space="preserve">Medium</x:t>
        </x:is>
      </x:c>
      <x:c r="P408" s="231" t="inlineStr">
        <x:is>
          <x:t xml:space="preserve">Biblical landscape / architecture</x:t>
        </x:is>
      </x:c>
      <x:c r="Q408" s="231" t="inlineStr">
        <x:is>
          <x:t xml:space="preserve">Artwork-led: the visual concept is substantially stronger than the subject's global recognition. Scores: significance 5.7, artwork 8.5, narrative 4.4, uniqueness 5.0; weighted impact 62.1 → Common.</x:t>
        </x:is>
      </x:c>
      <x:c r="R408" s="214" t="str">
        <x:f>IFERROR(INDEX('Final Card Catalog'!$J$4:$J$503,MATCH($C408,'Final Card Catalog'!$A$4:$A$503,0)),"Missing ID")</x:f>
        <x:v>Common</x:v>
      </x:c>
      <x:c r="S408" s="214" t="str">
        <x:f>IF(IFERROR(INDEX('Final Card Catalog'!$S$4:$S$503,MATCH($C408,'Final Card Catalog'!$A$4:$A$503,0)),"Missing ID")="Locked - complete","Locked - complete",IF(COUNTIF('Final Card Catalog'!$A$4:$A$503,C408)&lt;&gt;1,"ID mismatch",IF(COUNT(H408:K408)&lt;COUNT($B$4:$B$7),"Needs scoring",IF(M408=R408,"Aligned","Approved tier / legacy differs"))))</x:f>
        <x:v>Aligned</x:v>
      </x:c>
    </x:row>
    <x:row r="409" s="202" customFormat="1" ht="25.5" customHeight="1">
      <x:c r="A409" s="261" t="n">
        <x:f>IF(L409="","",COUNTIF($L$14:$L$513,"&gt;"&amp;L409)+COUNTIF($L$14:L409,L409))</x:f>
        <x:v>399</x:v>
      </x:c>
      <x:c r="B409" s="231" t="str">
        <x:f>IFERROR(LEFT(IFERROR(INDEX('Final Card Catalog'!$D$4:$D$503,MATCH($C409,'Final Card Catalog'!$A$4:$A$503,0)),"Missing ID"),FIND(" — ",IFERROR(INDEX('Final Card Catalog'!$D$4:$D$503,MATCH($C409,'Final Card Catalog'!$A$4:$A$503,0)),"Missing ID"))-1),"Missing set")</x:f>
        <x:v>Traditions &amp; Practices</x:v>
      </x:c>
      <x:c r="C409" s="231" t="inlineStr">
        <x:is>
          <x:t xml:space="preserve">TP-020</x:t>
        </x:is>
      </x:c>
      <x:c r="D409" s="231" t="str">
        <x:f>IFERROR(INDEX('Final Card Catalog'!$B$4:$B$503,MATCH($C409,'Final Card Catalog'!$A$4:$A$503,0)),"Missing ID")</x:f>
        <x:v>Akathist Hymn</x:v>
      </x:c>
      <x:c r="E409" s="231" t="str">
        <x:f>IFERROR(INDEX('Final Card Catalog'!$E$4:$E$503,MATCH($C409,'Final Card Catalog'!$A$4:$A$503,0)),"Missing ID")</x:f>
        <x:v>Hymnic Devotion</x:v>
      </x:c>
      <x:c r="F409" s="261" t="n">
        <x:f>IFERROR(INDEX('Final Card Catalog'!$G$4:$G$503,MATCH($C409,'Final Card Catalog'!$A$4:$A$503,0)),"Missing ID")</x:f>
        <x:v>3</x:v>
      </x:c>
      <x:c r="G409" s="231" t="inlineStr">
        <x:is>
          <x:t xml:space="preserve">Uncommon</x:t>
        </x:is>
      </x:c>
      <x:c r="H409" s="260" t="n">
        <x:v>5.5</x:v>
      </x:c>
      <x:c r="I409" s="260" t="n">
        <x:v>7.8</x:v>
      </x:c>
      <x:c r="J409" s="260" t="n">
        <x:v>5.4</x:v>
      </x:c>
      <x:c r="K409" s="260" t="n">
        <x:v>5.8</x:v>
      </x:c>
      <x:c r="L409" s="239" t="n">
        <x:f>IF(COUNT(H409:K409)&lt;COUNT($B$4:$B$7),"",ROUND(($B$11/$B$9)*(H409*$B$4+I409*$B$5+J409*$B$6+K409*$B$7),1))</x:f>
        <x:v>62</x:v>
      </x:c>
      <x:c r="M409" s="231" t="str">
        <x:f>IF(L409="","",IF(L409&gt;=$E$4,$D$4,IF(L409&gt;=$E$5,$D$5,IF(L409&gt;=$E$6,$D$6,IF(L409&gt;=$E$7,$D$7,$D$8)))))</x:f>
        <x:v>Common</x:v>
      </x:c>
      <x:c r="N409" s="231" t="str">
        <x:f>IF(M409="","Pending scoring",G409&amp;" → "&amp;M409)</x:f>
        <x:v>Uncommon → Common</x:v>
      </x:c>
      <x:c r="O409" s="231" t="inlineStr">
        <x:is>
          <x:t xml:space="preserve">High</x:t>
        </x:is>
      </x:c>
      <x:c r="P409" s="231" t="inlineStr">
        <x:is>
          <x:t xml:space="preserve">Prayer / office</x:t>
        </x:is>
      </x:c>
      <x:c r="Q409" s="231" t="inlineStr">
        <x:is>
          <x:t xml:space="preserve">Artwork-led: the visual concept is substantially stronger than the subject's global recognition. Scores: significance 5.5, artwork 7.8, narrative 5.4, uniqueness 5.8; weighted impact 62.0 → Common.</x:t>
        </x:is>
      </x:c>
      <x:c r="R409" s="214" t="str">
        <x:f>IFERROR(INDEX('Final Card Catalog'!$J$4:$J$503,MATCH($C409,'Final Card Catalog'!$A$4:$A$503,0)),"Missing ID")</x:f>
        <x:v>Common</x:v>
      </x:c>
      <x:c r="S409" s="214" t="str">
        <x:f>IF(IFERROR(INDEX('Final Card Catalog'!$S$4:$S$503,MATCH($C409,'Final Card Catalog'!$A$4:$A$503,0)),"Missing ID")="Locked - complete","Locked - complete",IF(COUNTIF('Final Card Catalog'!$A$4:$A$503,C409)&lt;&gt;1,"ID mismatch",IF(COUNT(H409:K409)&lt;COUNT($B$4:$B$7),"Needs scoring",IF(M409=R409,"Aligned","Approved tier / legacy differs"))))</x:f>
        <x:v>Aligned</x:v>
      </x:c>
    </x:row>
    <x:row r="410" s="202" customFormat="1" ht="25.5" customHeight="1">
      <x:c r="A410" s="261" t="n">
        <x:f>IF(L410="","",COUNTIF($L$14:$L$513,"&gt;"&amp;L410)+COUNTIF($L$14:L410,L410))</x:f>
        <x:v>400</x:v>
      </x:c>
      <x:c r="B410" s="231" t="str">
        <x:f>IFERROR(LEFT(IFERROR(INDEX('Final Card Catalog'!$D$4:$D$503,MATCH($C410,'Final Card Catalog'!$A$4:$A$503,0)),"Missing ID"),FIND(" — ",IFERROR(INDEX('Final Card Catalog'!$D$4:$D$503,MATCH($C410,'Final Card Catalog'!$A$4:$A$503,0)),"Missing ID"))-1),"Missing set")</x:f>
        <x:v>Early Church History</x:v>
      </x:c>
      <x:c r="C410" s="231" t="inlineStr">
        <x:is>
          <x:t xml:space="preserve">ECH-012</x:t>
        </x:is>
      </x:c>
      <x:c r="D410" s="231" t="str">
        <x:f>IFERROR(INDEX('Final Card Catalog'!$B$4:$B$503,MATCH($C410,'Final Card Catalog'!$A$4:$A$503,0)),"Missing ID")</x:f>
        <x:v>Christian School of Alexandria</x:v>
      </x:c>
      <x:c r="E410" s="231" t="str">
        <x:f>IFERROR(INDEX('Final Card Catalog'!$E$4:$E$503,MATCH($C410,'Final Card Catalog'!$A$4:$A$503,0)),"Missing ID")</x:f>
        <x:v>Institution</x:v>
      </x:c>
      <x:c r="F410" s="261" t="n">
        <x:f>IFERROR(INDEX('Final Card Catalog'!$G$4:$G$503,MATCH($C410,'Final Card Catalog'!$A$4:$A$503,0)),"Missing ID")</x:f>
        <x:v>3</x:v>
      </x:c>
      <x:c r="G410" s="231" t="inlineStr">
        <x:is>
          <x:t xml:space="preserve">Uncommon</x:t>
        </x:is>
      </x:c>
      <x:c r="H410" s="260" t="n">
        <x:v>5.2</x:v>
      </x:c>
      <x:c r="I410" s="260" t="n">
        <x:v>8.300000000000001</x:v>
      </x:c>
      <x:c r="J410" s="260" t="n">
        <x:v>5.1</x:v>
      </x:c>
      <x:c r="K410" s="260" t="n">
        <x:v>6.1</x:v>
      </x:c>
      <x:c r="L410" s="239" t="n">
        <x:f>IF(COUNT(H410:K410)&lt;COUNT($B$4:$B$7),"",ROUND(($B$11/$B$9)*(H410*$B$4+I410*$B$5+J410*$B$6+K410*$B$7),1))</x:f>
        <x:v>62</x:v>
      </x:c>
      <x:c r="M410" s="231" t="str">
        <x:f>IF(L410="","",IF(L410&gt;=$E$4,$D$4,IF(L410&gt;=$E$5,$D$5,IF(L410&gt;=$E$6,$D$6,IF(L410&gt;=$E$7,$D$7,$D$8)))))</x:f>
        <x:v>Common</x:v>
      </x:c>
      <x:c r="N410" s="231" t="str">
        <x:f>IF(M410="","Pending scoring",G410&amp;" → "&amp;M410)</x:f>
        <x:v>Uncommon → Common</x:v>
      </x:c>
      <x:c r="O410" s="231" t="inlineStr">
        <x:is>
          <x:t xml:space="preserve">Medium</x:t>
        </x:is>
      </x:c>
      <x:c r="P410" s="231" t="inlineStr">
        <x:is>
          <x:t xml:space="preserve">Historical development</x:t>
        </x:is>
      </x:c>
      <x:c r="Q410" s="231" t="inlineStr">
        <x:is>
          <x:t xml:space="preserve">Artwork-led: the visual concept is substantially stronger than the subject's global recognition. Scores: significance 5.2, artwork 8.3, narrative 5.1, uniqueness 6.1; weighted impact 62.0 → Common.</x:t>
        </x:is>
      </x:c>
      <x:c r="R410" s="214" t="str">
        <x:f>IFERROR(INDEX('Final Card Catalog'!$J$4:$J$503,MATCH($C410,'Final Card Catalog'!$A$4:$A$503,0)),"Missing ID")</x:f>
        <x:v>Uncommon</x:v>
      </x:c>
      <x:c r="S410" s="214" t="str">
        <x:f>IF(IFERROR(INDEX('Final Card Catalog'!$S$4:$S$503,MATCH($C410,'Final Card Catalog'!$A$4:$A$503,0)),"Missing ID")="Locked - complete","Locked - complete",IF(COUNTIF('Final Card Catalog'!$A$4:$A$503,C410)&lt;&gt;1,"ID mismatch",IF(COUNT(H410:K410)&lt;COUNT($B$4:$B$7),"Needs scoring",IF(M410=R410,"Aligned","Approved tier / legacy differs"))))</x:f>
        <x:v>Approved tier / legacy differs</x:v>
      </x:c>
    </x:row>
    <x:row r="411" s="202" customFormat="1" ht="25.5" customHeight="1">
      <x:c r="A411" s="261" t="n">
        <x:f>IF(L411="","",COUNTIF($L$14:$L$513,"&gt;"&amp;L411)+COUNTIF($L$14:L411,L411))</x:f>
        <x:v>401</x:v>
      </x:c>
      <x:c r="B411" s="231" t="str">
        <x:f>IFERROR(LEFT(IFERROR(INDEX('Final Card Catalog'!$D$4:$D$503,MATCH($C411,'Final Card Catalog'!$A$4:$A$503,0)),"Missing ID"),FIND(" — ",IFERROR(INDEX('Final Card Catalog'!$D$4:$D$503,MATCH($C411,'Final Card Catalog'!$A$4:$A$503,0)),"Missing ID"))-1),"Missing set")</x:f>
        <x:v>Theologians</x:v>
      </x:c>
      <x:c r="C411" s="231" t="inlineStr">
        <x:is>
          <x:t xml:space="preserve">TH-005</x:t>
        </x:is>
      </x:c>
      <x:c r="D411" s="231" t="str">
        <x:f>IFERROR(INDEX('Final Card Catalog'!$B$4:$B$503,MATCH($C411,'Final Card Catalog'!$A$4:$A$503,0)),"Missing ID")</x:f>
        <x:v>Ephrem the Syrian</x:v>
      </x:c>
      <x:c r="E411" s="231" t="str">
        <x:f>IFERROR(INDEX('Final Card Catalog'!$E$4:$E$503,MATCH($C411,'Final Card Catalog'!$A$4:$A$503,0)),"Missing ID")</x:f>
        <x:v>Poet-Theologian</x:v>
      </x:c>
      <x:c r="F411" s="261" t="n">
        <x:f>IFERROR(INDEX('Final Card Catalog'!$G$4:$G$503,MATCH($C411,'Final Card Catalog'!$A$4:$A$503,0)),"Missing ID")</x:f>
        <x:v>3</x:v>
      </x:c>
      <x:c r="G411" s="231" t="inlineStr">
        <x:is>
          <x:t xml:space="preserve">Uncommon</x:t>
        </x:is>
      </x:c>
      <x:c r="H411" s="260" t="n">
        <x:v>5.7</x:v>
      </x:c>
      <x:c r="I411" s="260" t="n">
        <x:v>8.1</x:v>
      </x:c>
      <x:c r="J411" s="260" t="n">
        <x:v>4.8</x:v>
      </x:c>
      <x:c r="K411" s="260" t="n">
        <x:v>5.1</x:v>
      </x:c>
      <x:c r="L411" s="239" t="n">
        <x:f>IF(COUNT(H411:K411)&lt;COUNT($B$4:$B$7),"",ROUND(($B$11/$B$9)*(H411*$B$4+I411*$B$5+J411*$B$6+K411*$B$7),1))</x:f>
        <x:v>61.8</x:v>
      </x:c>
      <x:c r="M411" s="231" t="str">
        <x:f>IF(L411="","",IF(L411&gt;=$E$4,$D$4,IF(L411&gt;=$E$5,$D$5,IF(L411&gt;=$E$6,$D$6,IF(L411&gt;=$E$7,$D$7,$D$8)))))</x:f>
        <x:v>Common</x:v>
      </x:c>
      <x:c r="N411" s="231" t="str">
        <x:f>IF(M411="","Pending scoring",G411&amp;" → "&amp;M411)</x:f>
        <x:v>Uncommon → Common</x:v>
      </x:c>
      <x:c r="O411" s="231" t="inlineStr">
        <x:is>
          <x:t xml:space="preserve">Medium</x:t>
        </x:is>
      </x:c>
      <x:c r="P411" s="231" t="inlineStr">
        <x:is>
          <x:t xml:space="preserve">Theologian portrait / group</x:t>
        </x:is>
      </x:c>
      <x:c r="Q411" s="231" t="inlineStr">
        <x:is>
          <x:t xml:space="preserve">Artwork-led: the visual concept is substantially stronger than the subject's global recognition. Scores: significance 5.7, artwork 8.1, narrative 4.8, uniqueness 5.1; weighted impact 61.8 → Common.</x:t>
        </x:is>
      </x:c>
      <x:c r="R411" s="214" t="str">
        <x:f>IFERROR(INDEX('Final Card Catalog'!$J$4:$J$503,MATCH($C411,'Final Card Catalog'!$A$4:$A$503,0)),"Missing ID")</x:f>
        <x:v>Common</x:v>
      </x:c>
      <x:c r="S411" s="214" t="str">
        <x:f>IF(IFERROR(INDEX('Final Card Catalog'!$S$4:$S$503,MATCH($C411,'Final Card Catalog'!$A$4:$A$503,0)),"Missing ID")="Locked - complete","Locked - complete",IF(COUNTIF('Final Card Catalog'!$A$4:$A$503,C411)&lt;&gt;1,"ID mismatch",IF(COUNT(H411:K411)&lt;COUNT($B$4:$B$7),"Needs scoring",IF(M411=R411,"Aligned","Approved tier / legacy differs"))))</x:f>
        <x:v>Aligned</x:v>
      </x:c>
    </x:row>
    <x:row r="412" s="202" customFormat="1" ht="25.5" customHeight="1">
      <x:c r="A412" s="261" t="n">
        <x:f>IF(L412="","",COUNTIF($L$14:$L$513,"&gt;"&amp;L412)+COUNTIF($L$14:L412,L412))</x:f>
        <x:v>402</x:v>
      </x:c>
      <x:c r="B412" s="231" t="str">
        <x:f>IFERROR(LEFT(IFERROR(INDEX('Final Card Catalog'!$D$4:$D$503,MATCH($C412,'Final Card Catalog'!$A$4:$A$503,0)),"Missing ID"),FIND(" — ",IFERROR(INDEX('Final Card Catalog'!$D$4:$D$503,MATCH($C412,'Final Card Catalog'!$A$4:$A$503,0)),"Missing ID"))-1),"Missing set")</x:f>
        <x:v>Biblical People</x:v>
      </x:c>
      <x:c r="C412" s="231" t="inlineStr">
        <x:is>
          <x:t xml:space="preserve">BP-043</x:t>
        </x:is>
      </x:c>
      <x:c r="D412" s="231" t="str">
        <x:f>IFERROR(INDEX('Final Card Catalog'!$B$4:$B$503,MATCH($C412,'Final Card Catalog'!$A$4:$A$503,0)),"Missing ID")</x:f>
        <x:v>Stephen</x:v>
      </x:c>
      <x:c r="E412" s="231" t="str">
        <x:f>IFERROR(INDEX('Final Card Catalog'!$E$4:$E$503,MATCH($C412,'Final Card Catalog'!$A$4:$A$503,0)),"Missing ID")</x:f>
        <x:v>Person</x:v>
      </x:c>
      <x:c r="F412" s="261" t="n">
        <x:f>IFERROR(INDEX('Final Card Catalog'!$G$4:$G$503,MATCH($C412,'Final Card Catalog'!$A$4:$A$503,0)),"Missing ID")</x:f>
        <x:v>3</x:v>
      </x:c>
      <x:c r="G412" s="231" t="inlineStr">
        <x:is>
          <x:t xml:space="preserve">Common</x:t>
        </x:is>
      </x:c>
      <x:c r="H412" s="260" t="n">
        <x:v>5.5</x:v>
      </x:c>
      <x:c r="I412" s="260" t="n">
        <x:v>7</x:v>
      </x:c>
      <x:c r="J412" s="260" t="n">
        <x:v>6.5</x:v>
      </x:c>
      <x:c r="K412" s="260" t="n">
        <x:v>5.7</x:v>
      </x:c>
      <x:c r="L412" s="239" t="n">
        <x:f>IF(COUNT(H412:K412)&lt;COUNT($B$4:$B$7),"",ROUND(($B$11/$B$9)*(H412*$B$4+I412*$B$5+J412*$B$6+K412*$B$7),1))</x:f>
        <x:v>61.7</x:v>
      </x:c>
      <x:c r="M412" s="231" t="str">
        <x:f>IF(L412="","",IF(L412&gt;=$E$4,$D$4,IF(L412&gt;=$E$5,$D$5,IF(L412&gt;=$E$6,$D$6,IF(L412&gt;=$E$7,$D$7,$D$8)))))</x:f>
        <x:v>Common</x:v>
      </x:c>
      <x:c r="N412" s="231" t="str">
        <x:f>IF(M412="","Pending scoring",G412&amp;" → "&amp;M412)</x:f>
        <x:v>Common → Common</x:v>
      </x:c>
      <x:c r="O412" s="231" t="inlineStr">
        <x:is>
          <x:t xml:space="preserve">Medium</x:t>
        </x:is>
      </x:c>
      <x:c r="P412" s="231" t="inlineStr">
        <x:is>
          <x:t xml:space="preserve">Biblical character / group</x:t>
        </x:is>
      </x:c>
      <x:c r="Q412" s="231" t="inlineStr">
        <x:is>
          <x:t xml:space="preserve">Artwork-led: the visual concept is substantially stronger than the subject's global recognition. Scores: significance 5.5, artwork 7.0, narrative 6.5, uniqueness 5.7; weighted impact 61.7 → Common.</x:t>
        </x:is>
      </x:c>
      <x:c r="R412" s="214" t="str">
        <x:f>IFERROR(INDEX('Final Card Catalog'!$J$4:$J$503,MATCH($C412,'Final Card Catalog'!$A$4:$A$503,0)),"Missing ID")</x:f>
        <x:v>Common</x:v>
      </x:c>
      <x:c r="S412" s="214" t="str">
        <x:f>IF(IFERROR(INDEX('Final Card Catalog'!$S$4:$S$503,MATCH($C412,'Final Card Catalog'!$A$4:$A$503,0)),"Missing ID")="Locked - complete","Locked - complete",IF(COUNTIF('Final Card Catalog'!$A$4:$A$503,C412)&lt;&gt;1,"ID mismatch",IF(COUNT(H412:K412)&lt;COUNT($B$4:$B$7),"Needs scoring",IF(M412=R412,"Aligned","Approved tier / legacy differs"))))</x:f>
        <x:v>Aligned</x:v>
      </x:c>
    </x:row>
    <x:row r="413" s="202" customFormat="1" ht="25.5" customHeight="1">
      <x:c r="A413" s="261" t="n">
        <x:f>IF(L413="","",COUNTIF($L$14:$L$513,"&gt;"&amp;L413)+COUNTIF($L$14:L413,L413))</x:f>
        <x:v>403</x:v>
      </x:c>
      <x:c r="B413" s="231" t="str">
        <x:f>IFERROR(LEFT(IFERROR(INDEX('Final Card Catalog'!$D$4:$D$503,MATCH($C413,'Final Card Catalog'!$A$4:$A$503,0)),"Missing ID"),FIND(" — ",IFERROR(INDEX('Final Card Catalog'!$D$4:$D$503,MATCH($C413,'Final Card Catalog'!$A$4:$A$503,0)),"Missing ID"))-1),"Missing set")</x:f>
        <x:v>Biblical Places</x:v>
      </x:c>
      <x:c r="C413" s="231" t="inlineStr">
        <x:is>
          <x:t xml:space="preserve">BPL-060</x:t>
        </x:is>
      </x:c>
      <x:c r="D413" s="231" t="str">
        <x:f>IFERROR(INDEX('Final Card Catalog'!$B$4:$B$503,MATCH($C413,'Final Card Catalog'!$A$4:$A$503,0)),"Missing ID")</x:f>
        <x:v>Wilderness of Judea</x:v>
      </x:c>
      <x:c r="E413" s="231" t="str">
        <x:f>IFERROR(INDEX('Final Card Catalog'!$E$4:$E$503,MATCH($C413,'Final Card Catalog'!$A$4:$A$503,0)),"Missing ID")</x:f>
        <x:v>Place</x:v>
      </x:c>
      <x:c r="F413" s="261" t="n">
        <x:f>IFERROR(INDEX('Final Card Catalog'!$G$4:$G$503,MATCH($C413,'Final Card Catalog'!$A$4:$A$503,0)),"Missing ID")</x:f>
        <x:v>4</x:v>
      </x:c>
      <x:c r="G413" s="231" t="inlineStr">
        <x:is>
          <x:t xml:space="preserve">Rare</x:t>
        </x:is>
      </x:c>
      <x:c r="H413" s="260" t="n">
        <x:v>5.7</x:v>
      </x:c>
      <x:c r="I413" s="260" t="n">
        <x:v>8.5</x:v>
      </x:c>
      <x:c r="J413" s="260" t="n">
        <x:v>4.2</x:v>
      </x:c>
      <x:c r="K413" s="260" t="n">
        <x:v>5</x:v>
      </x:c>
      <x:c r="L413" s="239" t="n">
        <x:f>IF(COUNT(H413:K413)&lt;COUNT($B$4:$B$7),"",ROUND(($B$11/$B$9)*(H413*$B$4+I413*$B$5+J413*$B$6+K413*$B$7),1))</x:f>
        <x:v>61.7</x:v>
      </x:c>
      <x:c r="M413" s="231" t="str">
        <x:f>IF(L413="","",IF(L413&gt;=$E$4,$D$4,IF(L413&gt;=$E$5,$D$5,IF(L413&gt;=$E$6,$D$6,IF(L413&gt;=$E$7,$D$7,$D$8)))))</x:f>
        <x:v>Common</x:v>
      </x:c>
      <x:c r="N413" s="231" t="str">
        <x:f>IF(M413="","Pending scoring",G413&amp;" → "&amp;M413)</x:f>
        <x:v>Rare → Common</x:v>
      </x:c>
      <x:c r="O413" s="231" t="inlineStr">
        <x:is>
          <x:t xml:space="preserve">Medium</x:t>
        </x:is>
      </x:c>
      <x:c r="P413" s="231" t="inlineStr">
        <x:is>
          <x:t xml:space="preserve">Biblical landscape / architecture</x:t>
        </x:is>
      </x:c>
      <x:c r="Q413" s="231" t="inlineStr">
        <x:is>
          <x:t xml:space="preserve">Artwork-led: the visual concept is substantially stronger than the subject's global recognition. Scores: significance 5.7, artwork 8.5, narrative 4.2, uniqueness 5.0; weighted impact 61.7 → Common.</x:t>
        </x:is>
      </x:c>
      <x:c r="R413" s="214" t="str">
        <x:f>IFERROR(INDEX('Final Card Catalog'!$J$4:$J$503,MATCH($C413,'Final Card Catalog'!$A$4:$A$503,0)),"Missing ID")</x:f>
        <x:v>Common</x:v>
      </x:c>
      <x:c r="S413" s="214" t="str">
        <x:f>IF(IFERROR(INDEX('Final Card Catalog'!$S$4:$S$503,MATCH($C413,'Final Card Catalog'!$A$4:$A$503,0)),"Missing ID")="Locked - complete","Locked - complete",IF(COUNTIF('Final Card Catalog'!$A$4:$A$503,C413)&lt;&gt;1,"ID mismatch",IF(COUNT(H413:K413)&lt;COUNT($B$4:$B$7),"Needs scoring",IF(M413=R413,"Aligned","Approved tier / legacy differs"))))</x:f>
        <x:v>Aligned</x:v>
      </x:c>
    </x:row>
    <x:row r="414" s="202" customFormat="1" ht="25.5" customHeight="1">
      <x:c r="A414" s="261" t="n">
        <x:f>IF(L414="","",COUNTIF($L$14:$L$513,"&gt;"&amp;L414)+COUNTIF($L$14:L414,L414))</x:f>
        <x:v>404</x:v>
      </x:c>
      <x:c r="B414" s="231" t="str">
        <x:f>IFERROR(LEFT(IFERROR(INDEX('Final Card Catalog'!$D$4:$D$503,MATCH($C414,'Final Card Catalog'!$A$4:$A$503,0)),"Missing ID"),FIND(" — ",IFERROR(INDEX('Final Card Catalog'!$D$4:$D$503,MATCH($C414,'Final Card Catalog'!$A$4:$A$503,0)),"Missing ID"))-1),"Missing set")</x:f>
        <x:v>Biblical People</x:v>
      </x:c>
      <x:c r="C414" s="231" t="inlineStr">
        <x:is>
          <x:t xml:space="preserve">BP-070</x:t>
        </x:is>
      </x:c>
      <x:c r="D414" s="231" t="str">
        <x:f>IFERROR(INDEX('Final Card Catalog'!$B$4:$B$503,MATCH($C414,'Final Card Catalog'!$A$4:$A$503,0)),"Missing ID")</x:f>
        <x:v>Absalom</x:v>
      </x:c>
      <x:c r="E414" s="231" t="str">
        <x:f>IFERROR(INDEX('Final Card Catalog'!$E$4:$E$503,MATCH($C414,'Final Card Catalog'!$A$4:$A$503,0)),"Missing ID")</x:f>
        <x:v>Person</x:v>
      </x:c>
      <x:c r="F414" s="261" t="n">
        <x:f>IFERROR(INDEX('Final Card Catalog'!$G$4:$G$503,MATCH($C414,'Final Card Catalog'!$A$4:$A$503,0)),"Missing ID")</x:f>
        <x:v>3</x:v>
      </x:c>
      <x:c r="G414" s="231" t="inlineStr">
        <x:is>
          <x:t xml:space="preserve">Uncommon</x:t>
        </x:is>
      </x:c>
      <x:c r="H414" s="260" t="n">
        <x:v>5.5</x:v>
      </x:c>
      <x:c r="I414" s="260" t="n">
        <x:v>7</x:v>
      </x:c>
      <x:c r="J414" s="260" t="n">
        <x:v>6.3</x:v>
      </x:c>
      <x:c r="K414" s="260" t="n">
        <x:v>5.7</x:v>
      </x:c>
      <x:c r="L414" s="239" t="n">
        <x:f>IF(COUNT(H414:K414)&lt;COUNT($B$4:$B$7),"",ROUND(($B$11/$B$9)*(H414*$B$4+I414*$B$5+J414*$B$6+K414*$B$7),1))</x:f>
        <x:v>61.3</x:v>
      </x:c>
      <x:c r="M414" s="231" t="str">
        <x:f>IF(L414="","",IF(L414&gt;=$E$4,$D$4,IF(L414&gt;=$E$5,$D$5,IF(L414&gt;=$E$6,$D$6,IF(L414&gt;=$E$7,$D$7,$D$8)))))</x:f>
        <x:v>Common</x:v>
      </x:c>
      <x:c r="N414" s="231" t="str">
        <x:f>IF(M414="","Pending scoring",G414&amp;" → "&amp;M414)</x:f>
        <x:v>Uncommon → Common</x:v>
      </x:c>
      <x:c r="O414" s="231" t="inlineStr">
        <x:is>
          <x:t xml:space="preserve">Medium</x:t>
        </x:is>
      </x:c>
      <x:c r="P414" s="231" t="inlineStr">
        <x:is>
          <x:t xml:space="preserve">Biblical character / group</x:t>
        </x:is>
      </x:c>
      <x:c r="Q414" s="231" t="inlineStr">
        <x:is>
          <x:t xml:space="preserve">Artwork-led: the visual concept is substantially stronger than the subject's global recognition. Scores: significance 5.5, artwork 7.0, narrative 6.3, uniqueness 5.7; weighted impact 61.3 → Common.</x:t>
        </x:is>
      </x:c>
      <x:c r="R414" s="214" t="str">
        <x:f>IFERROR(INDEX('Final Card Catalog'!$J$4:$J$503,MATCH($C414,'Final Card Catalog'!$A$4:$A$503,0)),"Missing ID")</x:f>
        <x:v>Common</x:v>
      </x:c>
      <x:c r="S414" s="214" t="str">
        <x:f>IF(IFERROR(INDEX('Final Card Catalog'!$S$4:$S$503,MATCH($C414,'Final Card Catalog'!$A$4:$A$503,0)),"Missing ID")="Locked - complete","Locked - complete",IF(COUNTIF('Final Card Catalog'!$A$4:$A$503,C414)&lt;&gt;1,"ID mismatch",IF(COUNT(H414:K414)&lt;COUNT($B$4:$B$7),"Needs scoring",IF(M414=R414,"Aligned","Approved tier / legacy differs"))))</x:f>
        <x:v>Aligned</x:v>
      </x:c>
    </x:row>
    <x:row r="415" s="202" customFormat="1" ht="25.5" customHeight="1">
      <x:c r="A415" s="261" t="n">
        <x:f>IF(L415="","",COUNTIF($L$14:$L$513,"&gt;"&amp;L415)+COUNTIF($L$14:L415,L415))</x:f>
        <x:v>405</x:v>
      </x:c>
      <x:c r="B415" s="231" t="str">
        <x:f>IFERROR(LEFT(IFERROR(INDEX('Final Card Catalog'!$D$4:$D$503,MATCH($C415,'Final Card Catalog'!$A$4:$A$503,0)),"Missing ID"),FIND(" — ",IFERROR(INDEX('Final Card Catalog'!$D$4:$D$503,MATCH($C415,'Final Card Catalog'!$A$4:$A$503,0)),"Missing ID"))-1),"Missing set")</x:f>
        <x:v>Theologians</x:v>
      </x:c>
      <x:c r="C415" s="231" t="inlineStr">
        <x:is>
          <x:t xml:space="preserve">TH-015</x:t>
        </x:is>
      </x:c>
      <x:c r="D415" s="231" t="str">
        <x:f>IFERROR(INDEX('Final Card Catalog'!$B$4:$B$503,MATCH($C415,'Final Card Catalog'!$A$4:$A$503,0)),"Missing ID")</x:f>
        <x:v>Catherine of Siena</x:v>
      </x:c>
      <x:c r="E415" s="231" t="str">
        <x:f>IFERROR(INDEX('Final Card Catalog'!$E$4:$E$503,MATCH($C415,'Final Card Catalog'!$A$4:$A$503,0)),"Missing ID")</x:f>
        <x:v>Mystical Theologian</x:v>
      </x:c>
      <x:c r="F415" s="261" t="n">
        <x:f>IFERROR(INDEX('Final Card Catalog'!$G$4:$G$503,MATCH($C415,'Final Card Catalog'!$A$4:$A$503,0)),"Missing ID")</x:f>
        <x:v>3</x:v>
      </x:c>
      <x:c r="G415" s="231" t="inlineStr">
        <x:is>
          <x:t xml:space="preserve">Uncommon</x:t>
        </x:is>
      </x:c>
      <x:c r="H415" s="260" t="n">
        <x:v>5.7</x:v>
      </x:c>
      <x:c r="I415" s="260" t="n">
        <x:v>8.1</x:v>
      </x:c>
      <x:c r="J415" s="260" t="n">
        <x:v>4.5</x:v>
      </x:c>
      <x:c r="K415" s="260" t="n">
        <x:v>5.1</x:v>
      </x:c>
      <x:c r="L415" s="239" t="n">
        <x:f>IF(COUNT(H415:K415)&lt;COUNT($B$4:$B$7),"",ROUND(($B$11/$B$9)*(H415*$B$4+I415*$B$5+J415*$B$6+K415*$B$7),1))</x:f>
        <x:v>61.2</x:v>
      </x:c>
      <x:c r="M415" s="231" t="str">
        <x:f>IF(L415="","",IF(L415&gt;=$E$4,$D$4,IF(L415&gt;=$E$5,$D$5,IF(L415&gt;=$E$6,$D$6,IF(L415&gt;=$E$7,$D$7,$D$8)))))</x:f>
        <x:v>Common</x:v>
      </x:c>
      <x:c r="N415" s="231" t="str">
        <x:f>IF(M415="","Pending scoring",G415&amp;" → "&amp;M415)</x:f>
        <x:v>Uncommon → Common</x:v>
      </x:c>
      <x:c r="O415" s="231" t="inlineStr">
        <x:is>
          <x:t xml:space="preserve">Medium</x:t>
        </x:is>
      </x:c>
      <x:c r="P415" s="231" t="inlineStr">
        <x:is>
          <x:t xml:space="preserve">Theologian portrait / group</x:t>
        </x:is>
      </x:c>
      <x:c r="Q415" s="231" t="inlineStr">
        <x:is>
          <x:t xml:space="preserve">Artwork-led: the visual concept is substantially stronger than the subject's global recognition. Scores: significance 5.7, artwork 8.1, narrative 4.5, uniqueness 5.1; weighted impact 61.2 → Common.</x:t>
        </x:is>
      </x:c>
      <x:c r="R415" s="214" t="str">
        <x:f>IFERROR(INDEX('Final Card Catalog'!$J$4:$J$503,MATCH($C415,'Final Card Catalog'!$A$4:$A$503,0)),"Missing ID")</x:f>
        <x:v>Common</x:v>
      </x:c>
      <x:c r="S415" s="214" t="str">
        <x:f>IF(IFERROR(INDEX('Final Card Catalog'!$S$4:$S$503,MATCH($C415,'Final Card Catalog'!$A$4:$A$503,0)),"Missing ID")="Locked - complete","Locked - complete",IF(COUNTIF('Final Card Catalog'!$A$4:$A$503,C415)&lt;&gt;1,"ID mismatch",IF(COUNT(H415:K415)&lt;COUNT($B$4:$B$7),"Needs scoring",IF(M415=R415,"Aligned","Approved tier / legacy differs"))))</x:f>
        <x:v>Aligned</x:v>
      </x:c>
    </x:row>
    <x:row r="416" s="202" customFormat="1" ht="25.5" customHeight="1">
      <x:c r="A416" s="261" t="n">
        <x:f>IF(L416="","",COUNTIF($L$14:$L$513,"&gt;"&amp;L416)+COUNTIF($L$14:L416,L416))</x:f>
        <x:v>406</x:v>
      </x:c>
      <x:c r="B416" s="231" t="str">
        <x:f>IFERROR(LEFT(IFERROR(INDEX('Final Card Catalog'!$D$4:$D$503,MATCH($C416,'Final Card Catalog'!$A$4:$A$503,0)),"Missing ID"),FIND(" — ",IFERROR(INDEX('Final Card Catalog'!$D$4:$D$503,MATCH($C416,'Final Card Catalog'!$A$4:$A$503,0)),"Missing ID"))-1),"Missing set")</x:f>
        <x:v>Biblical Places</x:v>
      </x:c>
      <x:c r="C416" s="231" t="inlineStr">
        <x:is>
          <x:t xml:space="preserve">BPL-046</x:t>
        </x:is>
      </x:c>
      <x:c r="D416" s="231" t="str">
        <x:f>IFERROR(INDEX('Final Card Catalog'!$B$4:$B$503,MATCH($C416,'Final Card Catalog'!$A$4:$A$503,0)),"Missing ID")</x:f>
        <x:v>Aram / Syria</x:v>
      </x:c>
      <x:c r="E416" s="231" t="str">
        <x:f>IFERROR(INDEX('Final Card Catalog'!$E$4:$E$503,MATCH($C416,'Final Card Catalog'!$A$4:$A$503,0)),"Missing ID")</x:f>
        <x:v>Place</x:v>
      </x:c>
      <x:c r="F416" s="261" t="n">
        <x:f>IFERROR(INDEX('Final Card Catalog'!$G$4:$G$503,MATCH($C416,'Final Card Catalog'!$A$4:$A$503,0)),"Missing ID")</x:f>
        <x:v>4</x:v>
      </x:c>
      <x:c r="G416" s="231" t="inlineStr">
        <x:is>
          <x:t xml:space="preserve">Rare</x:t>
        </x:is>
      </x:c>
      <x:c r="H416" s="260" t="n">
        <x:v>5.7</x:v>
      </x:c>
      <x:c r="I416" s="260" t="n">
        <x:v>8.5</x:v>
      </x:c>
      <x:c r="J416" s="260" t="n">
        <x:v>3.8</x:v>
      </x:c>
      <x:c r="K416" s="260" t="n">
        <x:v>5</x:v>
      </x:c>
      <x:c r="L416" s="239" t="n">
        <x:f>IF(COUNT(H416:K416)&lt;COUNT($B$4:$B$7),"",ROUND(($B$11/$B$9)*(H416*$B$4+I416*$B$5+J416*$B$6+K416*$B$7),1))</x:f>
        <x:v>60.9</x:v>
      </x:c>
      <x:c r="M416" s="231" t="str">
        <x:f>IF(L416="","",IF(L416&gt;=$E$4,$D$4,IF(L416&gt;=$E$5,$D$5,IF(L416&gt;=$E$6,$D$6,IF(L416&gt;=$E$7,$D$7,$D$8)))))</x:f>
        <x:v>Common</x:v>
      </x:c>
      <x:c r="N416" s="231" t="str">
        <x:f>IF(M416="","Pending scoring",G416&amp;" → "&amp;M416)</x:f>
        <x:v>Rare → Common</x:v>
      </x:c>
      <x:c r="O416" s="231" t="inlineStr">
        <x:is>
          <x:t xml:space="preserve">Medium</x:t>
        </x:is>
      </x:c>
      <x:c r="P416" s="231" t="inlineStr">
        <x:is>
          <x:t xml:space="preserve">Biblical landscape / architecture</x:t>
        </x:is>
      </x:c>
      <x:c r="Q416" s="231" t="inlineStr">
        <x:is>
          <x:t xml:space="preserve">Artwork-led: the visual concept is substantially stronger than the subject's global recognition. Scores: significance 5.7, artwork 8.5, narrative 3.8, uniqueness 5.0; weighted impact 60.9 → Common.</x:t>
        </x:is>
      </x:c>
      <x:c r="R416" s="214" t="str">
        <x:f>IFERROR(INDEX('Final Card Catalog'!$J$4:$J$503,MATCH($C416,'Final Card Catalog'!$A$4:$A$503,0)),"Missing ID")</x:f>
        <x:v>Common</x:v>
      </x:c>
      <x:c r="S416" s="214" t="str">
        <x:f>IF(IFERROR(INDEX('Final Card Catalog'!$S$4:$S$503,MATCH($C416,'Final Card Catalog'!$A$4:$A$503,0)),"Missing ID")="Locked - complete","Locked - complete",IF(COUNTIF('Final Card Catalog'!$A$4:$A$503,C416)&lt;&gt;1,"ID mismatch",IF(COUNT(H416:K416)&lt;COUNT($B$4:$B$7),"Needs scoring",IF(M416=R416,"Aligned","Approved tier / legacy differs"))))</x:f>
        <x:v>Aligned</x:v>
      </x:c>
    </x:row>
    <x:row r="417" s="202" customFormat="1" ht="25.5" customHeight="1">
      <x:c r="A417" s="261" t="n">
        <x:f>IF(L417="","",COUNTIF($L$14:$L$513,"&gt;"&amp;L417)+COUNTIF($L$14:L417,L417))</x:f>
        <x:v>407</x:v>
      </x:c>
      <x:c r="B417" s="231" t="str">
        <x:f>IFERROR(LEFT(IFERROR(INDEX('Final Card Catalog'!$D$4:$D$503,MATCH($C417,'Final Card Catalog'!$A$4:$A$503,0)),"Missing ID"),FIND(" — ",IFERROR(INDEX('Final Card Catalog'!$D$4:$D$503,MATCH($C417,'Final Card Catalog'!$A$4:$A$503,0)),"Missing ID"))-1),"Missing set")</x:f>
        <x:v>Biblical Places</x:v>
      </x:c>
      <x:c r="C417" s="231" t="inlineStr">
        <x:is>
          <x:t xml:space="preserve">BPL-014</x:t>
        </x:is>
      </x:c>
      <x:c r="D417" s="231" t="str">
        <x:f>IFERROR(INDEX('Final Card Catalog'!$B$4:$B$503,MATCH($C417,'Final Card Catalog'!$A$4:$A$503,0)),"Missing ID")</x:f>
        <x:v>Cave of Machpelah</x:v>
      </x:c>
      <x:c r="E417" s="231" t="str">
        <x:f>IFERROR(INDEX('Final Card Catalog'!$E$4:$E$503,MATCH($C417,'Final Card Catalog'!$A$4:$A$503,0)),"Missing ID")</x:f>
        <x:v>Place</x:v>
      </x:c>
      <x:c r="F417" s="261" t="n">
        <x:f>IFERROR(INDEX('Final Card Catalog'!$G$4:$G$503,MATCH($C417,'Final Card Catalog'!$A$4:$A$503,0)),"Missing ID")</x:f>
        <x:v>4</x:v>
      </x:c>
      <x:c r="G417" s="231" t="inlineStr">
        <x:is>
          <x:t xml:space="preserve">Rare</x:t>
        </x:is>
      </x:c>
      <x:c r="H417" s="260" t="n">
        <x:v>5.7</x:v>
      </x:c>
      <x:c r="I417" s="260" t="n">
        <x:v>8.5</x:v>
      </x:c>
      <x:c r="J417" s="260" t="n">
        <x:v>3.8</x:v>
      </x:c>
      <x:c r="K417" s="260" t="n">
        <x:v>5</x:v>
      </x:c>
      <x:c r="L417" s="239" t="n">
        <x:f>IF(COUNT(H417:K417)&lt;COUNT($B$4:$B$7),"",ROUND(($B$11/$B$9)*(H417*$B$4+I417*$B$5+J417*$B$6+K417*$B$7),1))</x:f>
        <x:v>60.9</x:v>
      </x:c>
      <x:c r="M417" s="231" t="str">
        <x:f>IF(L417="","",IF(L417&gt;=$E$4,$D$4,IF(L417&gt;=$E$5,$D$5,IF(L417&gt;=$E$6,$D$6,IF(L417&gt;=$E$7,$D$7,$D$8)))))</x:f>
        <x:v>Common</x:v>
      </x:c>
      <x:c r="N417" s="231" t="str">
        <x:f>IF(M417="","Pending scoring",G417&amp;" → "&amp;M417)</x:f>
        <x:v>Rare → Common</x:v>
      </x:c>
      <x:c r="O417" s="231" t="inlineStr">
        <x:is>
          <x:t xml:space="preserve">Medium</x:t>
        </x:is>
      </x:c>
      <x:c r="P417" s="231" t="inlineStr">
        <x:is>
          <x:t xml:space="preserve">Biblical landscape / architecture</x:t>
        </x:is>
      </x:c>
      <x:c r="Q417" s="231" t="inlineStr">
        <x:is>
          <x:t xml:space="preserve">Artwork-led: the visual concept is substantially stronger than the subject's global recognition. Scores: significance 5.7, artwork 8.5, narrative 3.8, uniqueness 5.0; weighted impact 60.9 → Common.</x:t>
        </x:is>
      </x:c>
      <x:c r="R417" s="214" t="str">
        <x:f>IFERROR(INDEX('Final Card Catalog'!$J$4:$J$503,MATCH($C417,'Final Card Catalog'!$A$4:$A$503,0)),"Missing ID")</x:f>
        <x:v>Common</x:v>
      </x:c>
      <x:c r="S417" s="214" t="str">
        <x:f>IF(IFERROR(INDEX('Final Card Catalog'!$S$4:$S$503,MATCH($C417,'Final Card Catalog'!$A$4:$A$503,0)),"Missing ID")="Locked - complete","Locked - complete",IF(COUNTIF('Final Card Catalog'!$A$4:$A$503,C417)&lt;&gt;1,"ID mismatch",IF(COUNT(H417:K417)&lt;COUNT($B$4:$B$7),"Needs scoring",IF(M417=R417,"Aligned","Approved tier / legacy differs"))))</x:f>
        <x:v>Aligned</x:v>
      </x:c>
    </x:row>
    <x:row r="418" s="202" customFormat="1" ht="25.5" customHeight="1">
      <x:c r="A418" s="261" t="n">
        <x:f>IF(L418="","",COUNTIF($L$14:$L$513,"&gt;"&amp;L418)+COUNTIF($L$14:L418,L418))</x:f>
        <x:v>408</x:v>
      </x:c>
      <x:c r="B418" s="231" t="str">
        <x:f>IFERROR(LEFT(IFERROR(INDEX('Final Card Catalog'!$D$4:$D$503,MATCH($C418,'Final Card Catalog'!$A$4:$A$503,0)),"Missing ID"),FIND(" — ",IFERROR(INDEX('Final Card Catalog'!$D$4:$D$503,MATCH($C418,'Final Card Catalog'!$A$4:$A$503,0)),"Missing ID"))-1),"Missing set")</x:f>
        <x:v>Biblical Places</x:v>
      </x:c>
      <x:c r="C418" s="231" t="inlineStr">
        <x:is>
          <x:t xml:space="preserve">BPL-073</x:t>
        </x:is>
      </x:c>
      <x:c r="D418" s="231" t="str">
        <x:f>IFERROR(INDEX('Final Card Catalog'!$B$4:$B$503,MATCH($C418,'Final Card Catalog'!$A$4:$A$503,0)),"Missing ID")</x:f>
        <x:v>Cyprus</x:v>
      </x:c>
      <x:c r="E418" s="231" t="str">
        <x:f>IFERROR(INDEX('Final Card Catalog'!$E$4:$E$503,MATCH($C418,'Final Card Catalog'!$A$4:$A$503,0)),"Missing ID")</x:f>
        <x:v>Place</x:v>
      </x:c>
      <x:c r="F418" s="261" t="n">
        <x:f>IFERROR(INDEX('Final Card Catalog'!$G$4:$G$503,MATCH($C418,'Final Card Catalog'!$A$4:$A$503,0)),"Missing ID")</x:f>
        <x:v>4</x:v>
      </x:c>
      <x:c r="G418" s="231" t="inlineStr">
        <x:is>
          <x:t xml:space="preserve">Rare</x:t>
        </x:is>
      </x:c>
      <x:c r="H418" s="260" t="n">
        <x:v>5.7</x:v>
      </x:c>
      <x:c r="I418" s="260" t="n">
        <x:v>8.5</x:v>
      </x:c>
      <x:c r="J418" s="260" t="n">
        <x:v>3.8</x:v>
      </x:c>
      <x:c r="K418" s="260" t="n">
        <x:v>5</x:v>
      </x:c>
      <x:c r="L418" s="239" t="n">
        <x:f>IF(COUNT(H418:K418)&lt;COUNT($B$4:$B$7),"",ROUND(($B$11/$B$9)*(H418*$B$4+I418*$B$5+J418*$B$6+K418*$B$7),1))</x:f>
        <x:v>60.9</x:v>
      </x:c>
      <x:c r="M418" s="231" t="str">
        <x:f>IF(L418="","",IF(L418&gt;=$E$4,$D$4,IF(L418&gt;=$E$5,$D$5,IF(L418&gt;=$E$6,$D$6,IF(L418&gt;=$E$7,$D$7,$D$8)))))</x:f>
        <x:v>Common</x:v>
      </x:c>
      <x:c r="N418" s="231" t="str">
        <x:f>IF(M418="","Pending scoring",G418&amp;" → "&amp;M418)</x:f>
        <x:v>Rare → Common</x:v>
      </x:c>
      <x:c r="O418" s="231" t="inlineStr">
        <x:is>
          <x:t xml:space="preserve">Medium</x:t>
        </x:is>
      </x:c>
      <x:c r="P418" s="231" t="inlineStr">
        <x:is>
          <x:t xml:space="preserve">Biblical landscape / architecture</x:t>
        </x:is>
      </x:c>
      <x:c r="Q418" s="231" t="inlineStr">
        <x:is>
          <x:t xml:space="preserve">Artwork-led: the visual concept is substantially stronger than the subject's global recognition. Scores: significance 5.7, artwork 8.5, narrative 3.8, uniqueness 5.0; weighted impact 60.9 → Common.</x:t>
        </x:is>
      </x:c>
      <x:c r="R418" s="214" t="str">
        <x:f>IFERROR(INDEX('Final Card Catalog'!$J$4:$J$503,MATCH($C418,'Final Card Catalog'!$A$4:$A$503,0)),"Missing ID")</x:f>
        <x:v>Common</x:v>
      </x:c>
      <x:c r="S418" s="214" t="str">
        <x:f>IF(IFERROR(INDEX('Final Card Catalog'!$S$4:$S$503,MATCH($C418,'Final Card Catalog'!$A$4:$A$503,0)),"Missing ID")="Locked - complete","Locked - complete",IF(COUNTIF('Final Card Catalog'!$A$4:$A$503,C418)&lt;&gt;1,"ID mismatch",IF(COUNT(H418:K418)&lt;COUNT($B$4:$B$7),"Needs scoring",IF(M418=R418,"Aligned","Approved tier / legacy differs"))))</x:f>
        <x:v>Aligned</x:v>
      </x:c>
    </x:row>
    <x:row r="419" s="202" customFormat="1" ht="25.5" customHeight="1">
      <x:c r="A419" s="261" t="n">
        <x:f>IF(L419="","",COUNTIF($L$14:$L$513,"&gt;"&amp;L419)+COUNTIF($L$14:L419,L419))</x:f>
        <x:v>409</x:v>
      </x:c>
      <x:c r="B419" s="231" t="str">
        <x:f>IFERROR(LEFT(IFERROR(INDEX('Final Card Catalog'!$D$4:$D$503,MATCH($C419,'Final Card Catalog'!$A$4:$A$503,0)),"Missing ID"),FIND(" — ",IFERROR(INDEX('Final Card Catalog'!$D$4:$D$503,MATCH($C419,'Final Card Catalog'!$A$4:$A$503,0)),"Missing ID"))-1),"Missing set")</x:f>
        <x:v>Biblical Places</x:v>
      </x:c>
      <x:c r="C419" s="231" t="inlineStr">
        <x:is>
          <x:t xml:space="preserve">BPL-032</x:t>
        </x:is>
      </x:c>
      <x:c r="D419" s="231" t="str">
        <x:f>IFERROR(INDEX('Final Card Catalog'!$B$4:$B$503,MATCH($C419,'Final Card Catalog'!$A$4:$A$503,0)),"Missing ID")</x:f>
        <x:v>Gaza</x:v>
      </x:c>
      <x:c r="E419" s="231" t="str">
        <x:f>IFERROR(INDEX('Final Card Catalog'!$E$4:$E$503,MATCH($C419,'Final Card Catalog'!$A$4:$A$503,0)),"Missing ID")</x:f>
        <x:v>Place</x:v>
      </x:c>
      <x:c r="F419" s="261" t="n">
        <x:f>IFERROR(INDEX('Final Card Catalog'!$G$4:$G$503,MATCH($C419,'Final Card Catalog'!$A$4:$A$503,0)),"Missing ID")</x:f>
        <x:v>4</x:v>
      </x:c>
      <x:c r="G419" s="231" t="inlineStr">
        <x:is>
          <x:t xml:space="preserve">Rare</x:t>
        </x:is>
      </x:c>
      <x:c r="H419" s="260" t="n">
        <x:v>5.7</x:v>
      </x:c>
      <x:c r="I419" s="260" t="n">
        <x:v>8.5</x:v>
      </x:c>
      <x:c r="J419" s="260" t="n">
        <x:v>3.8</x:v>
      </x:c>
      <x:c r="K419" s="260" t="n">
        <x:v>5</x:v>
      </x:c>
      <x:c r="L419" s="239" t="n">
        <x:f>IF(COUNT(H419:K419)&lt;COUNT($B$4:$B$7),"",ROUND(($B$11/$B$9)*(H419*$B$4+I419*$B$5+J419*$B$6+K419*$B$7),1))</x:f>
        <x:v>60.9</x:v>
      </x:c>
      <x:c r="M419" s="231" t="str">
        <x:f>IF(L419="","",IF(L419&gt;=$E$4,$D$4,IF(L419&gt;=$E$5,$D$5,IF(L419&gt;=$E$6,$D$6,IF(L419&gt;=$E$7,$D$7,$D$8)))))</x:f>
        <x:v>Common</x:v>
      </x:c>
      <x:c r="N419" s="231" t="str">
        <x:f>IF(M419="","Pending scoring",G419&amp;" → "&amp;M419)</x:f>
        <x:v>Rare → Common</x:v>
      </x:c>
      <x:c r="O419" s="231" t="inlineStr">
        <x:is>
          <x:t xml:space="preserve">Medium</x:t>
        </x:is>
      </x:c>
      <x:c r="P419" s="231" t="inlineStr">
        <x:is>
          <x:t xml:space="preserve">Biblical landscape / architecture</x:t>
        </x:is>
      </x:c>
      <x:c r="Q419" s="231" t="inlineStr">
        <x:is>
          <x:t xml:space="preserve">Artwork-led: the visual concept is substantially stronger than the subject's global recognition. Scores: significance 5.7, artwork 8.5, narrative 3.8, uniqueness 5.0; weighted impact 60.9 → Common.</x:t>
        </x:is>
      </x:c>
      <x:c r="R419" s="214" t="str">
        <x:f>IFERROR(INDEX('Final Card Catalog'!$J$4:$J$503,MATCH($C419,'Final Card Catalog'!$A$4:$A$503,0)),"Missing ID")</x:f>
        <x:v>Common</x:v>
      </x:c>
      <x:c r="S419" s="214" t="str">
        <x:f>IF(IFERROR(INDEX('Final Card Catalog'!$S$4:$S$503,MATCH($C419,'Final Card Catalog'!$A$4:$A$503,0)),"Missing ID")="Locked - complete","Locked - complete",IF(COUNTIF('Final Card Catalog'!$A$4:$A$503,C419)&lt;&gt;1,"ID mismatch",IF(COUNT(H419:K419)&lt;COUNT($B$4:$B$7),"Needs scoring",IF(M419=R419,"Aligned","Approved tier / legacy differs"))))</x:f>
        <x:v>Aligned</x:v>
      </x:c>
    </x:row>
    <x:row r="420" s="202" customFormat="1" ht="25.5" customHeight="1">
      <x:c r="A420" s="261" t="n">
        <x:f>IF(L420="","",COUNTIF($L$14:$L$513,"&gt;"&amp;L420)+COUNTIF($L$14:L420,L420))</x:f>
        <x:v>410</x:v>
      </x:c>
      <x:c r="B420" s="231" t="str">
        <x:f>IFERROR(LEFT(IFERROR(INDEX('Final Card Catalog'!$D$4:$D$503,MATCH($C420,'Final Card Catalog'!$A$4:$A$503,0)),"Missing ID"),FIND(" — ",IFERROR(INDEX('Final Card Catalog'!$D$4:$D$503,MATCH($C420,'Final Card Catalog'!$A$4:$A$503,0)),"Missing ID"))-1),"Missing set")</x:f>
        <x:v>Biblical Places</x:v>
      </x:c>
      <x:c r="C420" s="231" t="inlineStr">
        <x:is>
          <x:t xml:space="preserve">BPL-009</x:t>
        </x:is>
      </x:c>
      <x:c r="D420" s="231" t="str">
        <x:f>IFERROR(INDEX('Final Card Catalog'!$B$4:$B$503,MATCH($C420,'Final Card Catalog'!$A$4:$A$503,0)),"Missing ID")</x:f>
        <x:v>Hebron</x:v>
      </x:c>
      <x:c r="E420" s="231" t="str">
        <x:f>IFERROR(INDEX('Final Card Catalog'!$E$4:$E$503,MATCH($C420,'Final Card Catalog'!$A$4:$A$503,0)),"Missing ID")</x:f>
        <x:v>Place</x:v>
      </x:c>
      <x:c r="F420" s="261" t="n">
        <x:f>IFERROR(INDEX('Final Card Catalog'!$G$4:$G$503,MATCH($C420,'Final Card Catalog'!$A$4:$A$503,0)),"Missing ID")</x:f>
        <x:v>4</x:v>
      </x:c>
      <x:c r="G420" s="231" t="inlineStr">
        <x:is>
          <x:t xml:space="preserve">Rare</x:t>
        </x:is>
      </x:c>
      <x:c r="H420" s="260" t="n">
        <x:v>5.7</x:v>
      </x:c>
      <x:c r="I420" s="260" t="n">
        <x:v>8.5</x:v>
      </x:c>
      <x:c r="J420" s="260" t="n">
        <x:v>3.8</x:v>
      </x:c>
      <x:c r="K420" s="260" t="n">
        <x:v>5</x:v>
      </x:c>
      <x:c r="L420" s="239" t="n">
        <x:f>IF(COUNT(H420:K420)&lt;COUNT($B$4:$B$7),"",ROUND(($B$11/$B$9)*(H420*$B$4+I420*$B$5+J420*$B$6+K420*$B$7),1))</x:f>
        <x:v>60.9</x:v>
      </x:c>
      <x:c r="M420" s="231" t="str">
        <x:f>IF(L420="","",IF(L420&gt;=$E$4,$D$4,IF(L420&gt;=$E$5,$D$5,IF(L420&gt;=$E$6,$D$6,IF(L420&gt;=$E$7,$D$7,$D$8)))))</x:f>
        <x:v>Common</x:v>
      </x:c>
      <x:c r="N420" s="231" t="str">
        <x:f>IF(M420="","Pending scoring",G420&amp;" → "&amp;M420)</x:f>
        <x:v>Rare → Common</x:v>
      </x:c>
      <x:c r="O420" s="231" t="inlineStr">
        <x:is>
          <x:t xml:space="preserve">Medium</x:t>
        </x:is>
      </x:c>
      <x:c r="P420" s="231" t="inlineStr">
        <x:is>
          <x:t xml:space="preserve">Biblical landscape / architecture</x:t>
        </x:is>
      </x:c>
      <x:c r="Q420" s="231" t="inlineStr">
        <x:is>
          <x:t xml:space="preserve">Artwork-led: the visual concept is substantially stronger than the subject's global recognition. Scores: significance 5.7, artwork 8.5, narrative 3.8, uniqueness 5.0; weighted impact 60.9 → Common.</x:t>
        </x:is>
      </x:c>
      <x:c r="R420" s="214" t="str">
        <x:f>IFERROR(INDEX('Final Card Catalog'!$J$4:$J$503,MATCH($C420,'Final Card Catalog'!$A$4:$A$503,0)),"Missing ID")</x:f>
        <x:v>Common</x:v>
      </x:c>
      <x:c r="S420" s="214" t="str">
        <x:f>IF(IFERROR(INDEX('Final Card Catalog'!$S$4:$S$503,MATCH($C420,'Final Card Catalog'!$A$4:$A$503,0)),"Missing ID")="Locked - complete","Locked - complete",IF(COUNTIF('Final Card Catalog'!$A$4:$A$503,C420)&lt;&gt;1,"ID mismatch",IF(COUNT(H420:K420)&lt;COUNT($B$4:$B$7),"Needs scoring",IF(M420=R420,"Aligned","Approved tier / legacy differs"))))</x:f>
        <x:v>Aligned</x:v>
      </x:c>
    </x:row>
    <x:row r="421" s="202" customFormat="1" ht="25.5" customHeight="1">
      <x:c r="A421" s="261" t="n">
        <x:f>IF(L421="","",COUNTIF($L$14:$L$513,"&gt;"&amp;L421)+COUNTIF($L$14:L421,L421))</x:f>
        <x:v>411</x:v>
      </x:c>
      <x:c r="B421" s="231" t="str">
        <x:f>IFERROR(LEFT(IFERROR(INDEX('Final Card Catalog'!$D$4:$D$503,MATCH($C421,'Final Card Catalog'!$A$4:$A$503,0)),"Missing ID"),FIND(" — ",IFERROR(INDEX('Final Card Catalog'!$D$4:$D$503,MATCH($C421,'Final Card Catalog'!$A$4:$A$503,0)),"Missing ID"))-1),"Missing set")</x:f>
        <x:v>Biblical Places</x:v>
      </x:c>
      <x:c r="C421" s="231" t="inlineStr">
        <x:is>
          <x:t xml:space="preserve">BPL-049</x:t>
        </x:is>
      </x:c>
      <x:c r="D421" s="231" t="str">
        <x:f>IFERROR(INDEX('Final Card Catalog'!$B$4:$B$503,MATCH($C421,'Final Card Catalog'!$A$4:$A$503,0)),"Missing ID")</x:f>
        <x:v>Lachish</x:v>
      </x:c>
      <x:c r="E421" s="231" t="str">
        <x:f>IFERROR(INDEX('Final Card Catalog'!$E$4:$E$503,MATCH($C421,'Final Card Catalog'!$A$4:$A$503,0)),"Missing ID")</x:f>
        <x:v>Place</x:v>
      </x:c>
      <x:c r="F421" s="261" t="n">
        <x:f>IFERROR(INDEX('Final Card Catalog'!$G$4:$G$503,MATCH($C421,'Final Card Catalog'!$A$4:$A$503,0)),"Missing ID")</x:f>
        <x:v>4</x:v>
      </x:c>
      <x:c r="G421" s="231" t="inlineStr">
        <x:is>
          <x:t xml:space="preserve">Rare</x:t>
        </x:is>
      </x:c>
      <x:c r="H421" s="260" t="n">
        <x:v>5.7</x:v>
      </x:c>
      <x:c r="I421" s="260" t="n">
        <x:v>8.5</x:v>
      </x:c>
      <x:c r="J421" s="260" t="n">
        <x:v>3.8</x:v>
      </x:c>
      <x:c r="K421" s="260" t="n">
        <x:v>5</x:v>
      </x:c>
      <x:c r="L421" s="239" t="n">
        <x:f>IF(COUNT(H421:K421)&lt;COUNT($B$4:$B$7),"",ROUND(($B$11/$B$9)*(H421*$B$4+I421*$B$5+J421*$B$6+K421*$B$7),1))</x:f>
        <x:v>60.9</x:v>
      </x:c>
      <x:c r="M421" s="231" t="str">
        <x:f>IF(L421="","",IF(L421&gt;=$E$4,$D$4,IF(L421&gt;=$E$5,$D$5,IF(L421&gt;=$E$6,$D$6,IF(L421&gt;=$E$7,$D$7,$D$8)))))</x:f>
        <x:v>Common</x:v>
      </x:c>
      <x:c r="N421" s="231" t="str">
        <x:f>IF(M421="","Pending scoring",G421&amp;" → "&amp;M421)</x:f>
        <x:v>Rare → Common</x:v>
      </x:c>
      <x:c r="O421" s="231" t="inlineStr">
        <x:is>
          <x:t xml:space="preserve">Medium</x:t>
        </x:is>
      </x:c>
      <x:c r="P421" s="231" t="inlineStr">
        <x:is>
          <x:t xml:space="preserve">Biblical landscape / architecture</x:t>
        </x:is>
      </x:c>
      <x:c r="Q421" s="231" t="inlineStr">
        <x:is>
          <x:t xml:space="preserve">Artwork-led: the visual concept is substantially stronger than the subject's global recognition. Scores: significance 5.7, artwork 8.5, narrative 3.8, uniqueness 5.0; weighted impact 60.9 → Common.</x:t>
        </x:is>
      </x:c>
      <x:c r="R421" s="214" t="str">
        <x:f>IFERROR(INDEX('Final Card Catalog'!$J$4:$J$503,MATCH($C421,'Final Card Catalog'!$A$4:$A$503,0)),"Missing ID")</x:f>
        <x:v>Common</x:v>
      </x:c>
      <x:c r="S421" s="214" t="str">
        <x:f>IF(IFERROR(INDEX('Final Card Catalog'!$S$4:$S$503,MATCH($C421,'Final Card Catalog'!$A$4:$A$503,0)),"Missing ID")="Locked - complete","Locked - complete",IF(COUNTIF('Final Card Catalog'!$A$4:$A$503,C421)&lt;&gt;1,"ID mismatch",IF(COUNT(H421:K421)&lt;COUNT($B$4:$B$7),"Needs scoring",IF(M421=R421,"Aligned","Approved tier / legacy differs"))))</x:f>
        <x:v>Aligned</x:v>
      </x:c>
    </x:row>
    <x:row r="422" s="202" customFormat="1" ht="25.5" customHeight="1">
      <x:c r="A422" s="261" t="n">
        <x:f>IF(L422="","",COUNTIF($L$14:$L$513,"&gt;"&amp;L422)+COUNTIF($L$14:L422,L422))</x:f>
        <x:v>412</x:v>
      </x:c>
      <x:c r="B422" s="231" t="str">
        <x:f>IFERROR(LEFT(IFERROR(INDEX('Final Card Catalog'!$D$4:$D$503,MATCH($C422,'Final Card Catalog'!$A$4:$A$503,0)),"Missing ID"),FIND(" — ",IFERROR(INDEX('Final Card Catalog'!$D$4:$D$503,MATCH($C422,'Final Card Catalog'!$A$4:$A$503,0)),"Missing ID"))-1),"Missing set")</x:f>
        <x:v>Biblical Places</x:v>
      </x:c>
      <x:c r="C422" s="231" t="inlineStr">
        <x:is>
          <x:t xml:space="preserve">BPL-026</x:t>
        </x:is>
      </x:c>
      <x:c r="D422" s="231" t="str">
        <x:f>IFERROR(INDEX('Final Card Catalog'!$B$4:$B$503,MATCH($C422,'Final Card Catalog'!$A$4:$A$503,0)),"Missing ID")</x:f>
        <x:v>Mount Gerizim</x:v>
      </x:c>
      <x:c r="E422" s="231" t="str">
        <x:f>IFERROR(INDEX('Final Card Catalog'!$E$4:$E$503,MATCH($C422,'Final Card Catalog'!$A$4:$A$503,0)),"Missing ID")</x:f>
        <x:v>Place</x:v>
      </x:c>
      <x:c r="F422" s="261" t="n">
        <x:f>IFERROR(INDEX('Final Card Catalog'!$G$4:$G$503,MATCH($C422,'Final Card Catalog'!$A$4:$A$503,0)),"Missing ID")</x:f>
        <x:v>4</x:v>
      </x:c>
      <x:c r="G422" s="231" t="inlineStr">
        <x:is>
          <x:t xml:space="preserve">Rare</x:t>
        </x:is>
      </x:c>
      <x:c r="H422" s="260" t="n">
        <x:v>5.7</x:v>
      </x:c>
      <x:c r="I422" s="260" t="n">
        <x:v>8.5</x:v>
      </x:c>
      <x:c r="J422" s="260" t="n">
        <x:v>3.8</x:v>
      </x:c>
      <x:c r="K422" s="260" t="n">
        <x:v>5</x:v>
      </x:c>
      <x:c r="L422" s="239" t="n">
        <x:f>IF(COUNT(H422:K422)&lt;COUNT($B$4:$B$7),"",ROUND(($B$11/$B$9)*(H422*$B$4+I422*$B$5+J422*$B$6+K422*$B$7),1))</x:f>
        <x:v>60.9</x:v>
      </x:c>
      <x:c r="M422" s="231" t="str">
        <x:f>IF(L422="","",IF(L422&gt;=$E$4,$D$4,IF(L422&gt;=$E$5,$D$5,IF(L422&gt;=$E$6,$D$6,IF(L422&gt;=$E$7,$D$7,$D$8)))))</x:f>
        <x:v>Common</x:v>
      </x:c>
      <x:c r="N422" s="231" t="str">
        <x:f>IF(M422="","Pending scoring",G422&amp;" → "&amp;M422)</x:f>
        <x:v>Rare → Common</x:v>
      </x:c>
      <x:c r="O422" s="231" t="inlineStr">
        <x:is>
          <x:t xml:space="preserve">Medium</x:t>
        </x:is>
      </x:c>
      <x:c r="P422" s="231" t="inlineStr">
        <x:is>
          <x:t xml:space="preserve">Biblical landscape / architecture</x:t>
        </x:is>
      </x:c>
      <x:c r="Q422" s="231" t="inlineStr">
        <x:is>
          <x:t xml:space="preserve">Artwork-led: the visual concept is substantially stronger than the subject's global recognition. Scores: significance 5.7, artwork 8.5, narrative 3.8, uniqueness 5.0; weighted impact 60.9 → Common.</x:t>
        </x:is>
      </x:c>
      <x:c r="R422" s="214" t="str">
        <x:f>IFERROR(INDEX('Final Card Catalog'!$J$4:$J$503,MATCH($C422,'Final Card Catalog'!$A$4:$A$503,0)),"Missing ID")</x:f>
        <x:v>Common</x:v>
      </x:c>
      <x:c r="S422" s="214" t="str">
        <x:f>IF(IFERROR(INDEX('Final Card Catalog'!$S$4:$S$503,MATCH($C422,'Final Card Catalog'!$A$4:$A$503,0)),"Missing ID")="Locked - complete","Locked - complete",IF(COUNTIF('Final Card Catalog'!$A$4:$A$503,C422)&lt;&gt;1,"ID mismatch",IF(COUNT(H422:K422)&lt;COUNT($B$4:$B$7),"Needs scoring",IF(M422=R422,"Aligned","Approved tier / legacy differs"))))</x:f>
        <x:v>Aligned</x:v>
      </x:c>
    </x:row>
    <x:row r="423" s="202" customFormat="1" ht="25.5" customHeight="1">
      <x:c r="A423" s="261" t="n">
        <x:f>IF(L423="","",COUNTIF($L$14:$L$513,"&gt;"&amp;L423)+COUNTIF($L$14:L423,L423))</x:f>
        <x:v>413</x:v>
      </x:c>
      <x:c r="B423" s="231" t="str">
        <x:f>IFERROR(LEFT(IFERROR(INDEX('Final Card Catalog'!$D$4:$D$503,MATCH($C423,'Final Card Catalog'!$A$4:$A$503,0)),"Missing ID"),FIND(" — ",IFERROR(INDEX('Final Card Catalog'!$D$4:$D$503,MATCH($C423,'Final Card Catalog'!$A$4:$A$503,0)),"Missing ID"))-1),"Missing set")</x:f>
        <x:v>Biblical Places</x:v>
      </x:c>
      <x:c r="C423" s="231" t="inlineStr">
        <x:is>
          <x:t xml:space="preserve">BPL-041</x:t>
        </x:is>
      </x:c>
      <x:c r="D423" s="231" t="str">
        <x:f>IFERROR(INDEX('Final Card Catalog'!$B$4:$B$503,MATCH($C423,'Final Card Catalog'!$A$4:$A$503,0)),"Missing ID")</x:f>
        <x:v>Sidon</x:v>
      </x:c>
      <x:c r="E423" s="231" t="str">
        <x:f>IFERROR(INDEX('Final Card Catalog'!$E$4:$E$503,MATCH($C423,'Final Card Catalog'!$A$4:$A$503,0)),"Missing ID")</x:f>
        <x:v>Place</x:v>
      </x:c>
      <x:c r="F423" s="261" t="n">
        <x:f>IFERROR(INDEX('Final Card Catalog'!$G$4:$G$503,MATCH($C423,'Final Card Catalog'!$A$4:$A$503,0)),"Missing ID")</x:f>
        <x:v>4</x:v>
      </x:c>
      <x:c r="G423" s="231" t="inlineStr">
        <x:is>
          <x:t xml:space="preserve">Rare</x:t>
        </x:is>
      </x:c>
      <x:c r="H423" s="260" t="n">
        <x:v>5.7</x:v>
      </x:c>
      <x:c r="I423" s="260" t="n">
        <x:v>8.5</x:v>
      </x:c>
      <x:c r="J423" s="260" t="n">
        <x:v>3.8</x:v>
      </x:c>
      <x:c r="K423" s="260" t="n">
        <x:v>5</x:v>
      </x:c>
      <x:c r="L423" s="239" t="n">
        <x:f>IF(COUNT(H423:K423)&lt;COUNT($B$4:$B$7),"",ROUND(($B$11/$B$9)*(H423*$B$4+I423*$B$5+J423*$B$6+K423*$B$7),1))</x:f>
        <x:v>60.9</x:v>
      </x:c>
      <x:c r="M423" s="231" t="str">
        <x:f>IF(L423="","",IF(L423&gt;=$E$4,$D$4,IF(L423&gt;=$E$5,$D$5,IF(L423&gt;=$E$6,$D$6,IF(L423&gt;=$E$7,$D$7,$D$8)))))</x:f>
        <x:v>Common</x:v>
      </x:c>
      <x:c r="N423" s="231" t="str">
        <x:f>IF(M423="","Pending scoring",G423&amp;" → "&amp;M423)</x:f>
        <x:v>Rare → Common</x:v>
      </x:c>
      <x:c r="O423" s="231" t="inlineStr">
        <x:is>
          <x:t xml:space="preserve">Medium</x:t>
        </x:is>
      </x:c>
      <x:c r="P423" s="231" t="inlineStr">
        <x:is>
          <x:t xml:space="preserve">Biblical landscape / architecture</x:t>
        </x:is>
      </x:c>
      <x:c r="Q423" s="231" t="inlineStr">
        <x:is>
          <x:t xml:space="preserve">Artwork-led: the visual concept is substantially stronger than the subject's global recognition. Scores: significance 5.7, artwork 8.5, narrative 3.8, uniqueness 5.0; weighted impact 60.9 → Common.</x:t>
        </x:is>
      </x:c>
      <x:c r="R423" s="214" t="str">
        <x:f>IFERROR(INDEX('Final Card Catalog'!$J$4:$J$503,MATCH($C423,'Final Card Catalog'!$A$4:$A$503,0)),"Missing ID")</x:f>
        <x:v>Common</x:v>
      </x:c>
      <x:c r="S423" s="214" t="str">
        <x:f>IF(IFERROR(INDEX('Final Card Catalog'!$S$4:$S$503,MATCH($C423,'Final Card Catalog'!$A$4:$A$503,0)),"Missing ID")="Locked - complete","Locked - complete",IF(COUNTIF('Final Card Catalog'!$A$4:$A$503,C423)&lt;&gt;1,"ID mismatch",IF(COUNT(H423:K423)&lt;COUNT($B$4:$B$7),"Needs scoring",IF(M423=R423,"Aligned","Approved tier / legacy differs"))))</x:f>
        <x:v>Aligned</x:v>
      </x:c>
    </x:row>
    <x:row r="424" s="202" customFormat="1" ht="25.5" customHeight="1">
      <x:c r="A424" s="261" t="n">
        <x:f>IF(L424="","",COUNTIF($L$14:$L$513,"&gt;"&amp;L424)+COUNTIF($L$14:L424,L424))</x:f>
        <x:v>414</x:v>
      </x:c>
      <x:c r="B424" s="231" t="str">
        <x:f>IFERROR(LEFT(IFERROR(INDEX('Final Card Catalog'!$D$4:$D$503,MATCH($C424,'Final Card Catalog'!$A$4:$A$503,0)),"Missing ID"),FIND(" — ",IFERROR(INDEX('Final Card Catalog'!$D$4:$D$503,MATCH($C424,'Final Card Catalog'!$A$4:$A$503,0)),"Missing ID"))-1),"Missing set")</x:f>
        <x:v>Biblical Places</x:v>
      </x:c>
      <x:c r="C424" s="231" t="inlineStr">
        <x:is>
          <x:t xml:space="preserve">BPL-011</x:t>
        </x:is>
      </x:c>
      <x:c r="D424" s="231" t="str">
        <x:f>IFERROR(INDEX('Final Card Catalog'!$B$4:$B$503,MATCH($C424,'Final Card Catalog'!$A$4:$A$503,0)),"Missing ID")</x:f>
        <x:v>Sodom</x:v>
      </x:c>
      <x:c r="E424" s="231" t="str">
        <x:f>IFERROR(INDEX('Final Card Catalog'!$E$4:$E$503,MATCH($C424,'Final Card Catalog'!$A$4:$A$503,0)),"Missing ID")</x:f>
        <x:v>Place</x:v>
      </x:c>
      <x:c r="F424" s="261" t="n">
        <x:f>IFERROR(INDEX('Final Card Catalog'!$G$4:$G$503,MATCH($C424,'Final Card Catalog'!$A$4:$A$503,0)),"Missing ID")</x:f>
        <x:v>4</x:v>
      </x:c>
      <x:c r="G424" s="231" t="inlineStr">
        <x:is>
          <x:t xml:space="preserve">Rare</x:t>
        </x:is>
      </x:c>
      <x:c r="H424" s="260" t="n">
        <x:v>5.7</x:v>
      </x:c>
      <x:c r="I424" s="260" t="n">
        <x:v>8.5</x:v>
      </x:c>
      <x:c r="J424" s="260" t="n">
        <x:v>3.8</x:v>
      </x:c>
      <x:c r="K424" s="260" t="n">
        <x:v>5</x:v>
      </x:c>
      <x:c r="L424" s="239" t="n">
        <x:f>IF(COUNT(H424:K424)&lt;COUNT($B$4:$B$7),"",ROUND(($B$11/$B$9)*(H424*$B$4+I424*$B$5+J424*$B$6+K424*$B$7),1))</x:f>
        <x:v>60.9</x:v>
      </x:c>
      <x:c r="M424" s="231" t="str">
        <x:f>IF(L424="","",IF(L424&gt;=$E$4,$D$4,IF(L424&gt;=$E$5,$D$5,IF(L424&gt;=$E$6,$D$6,IF(L424&gt;=$E$7,$D$7,$D$8)))))</x:f>
        <x:v>Common</x:v>
      </x:c>
      <x:c r="N424" s="231" t="str">
        <x:f>IF(M424="","Pending scoring",G424&amp;" → "&amp;M424)</x:f>
        <x:v>Rare → Common</x:v>
      </x:c>
      <x:c r="O424" s="231" t="inlineStr">
        <x:is>
          <x:t xml:space="preserve">Medium</x:t>
        </x:is>
      </x:c>
      <x:c r="P424" s="231" t="inlineStr">
        <x:is>
          <x:t xml:space="preserve">Biblical landscape / architecture</x:t>
        </x:is>
      </x:c>
      <x:c r="Q424" s="231" t="inlineStr">
        <x:is>
          <x:t xml:space="preserve">Artwork-led: the visual concept is substantially stronger than the subject's global recognition. Scores: significance 5.7, artwork 8.5, narrative 3.8, uniqueness 5.0; weighted impact 60.9 → Common.</x:t>
        </x:is>
      </x:c>
      <x:c r="R424" s="214" t="str">
        <x:f>IFERROR(INDEX('Final Card Catalog'!$J$4:$J$503,MATCH($C424,'Final Card Catalog'!$A$4:$A$503,0)),"Missing ID")</x:f>
        <x:v>Common</x:v>
      </x:c>
      <x:c r="S424" s="214" t="str">
        <x:f>IF(IFERROR(INDEX('Final Card Catalog'!$S$4:$S$503,MATCH($C424,'Final Card Catalog'!$A$4:$A$503,0)),"Missing ID")="Locked - complete","Locked - complete",IF(COUNTIF('Final Card Catalog'!$A$4:$A$503,C424)&lt;&gt;1,"ID mismatch",IF(COUNT(H424:K424)&lt;COUNT($B$4:$B$7),"Needs scoring",IF(M424=R424,"Aligned","Approved tier / legacy differs"))))</x:f>
        <x:v>Aligned</x:v>
      </x:c>
    </x:row>
    <x:row r="425" s="202" customFormat="1" ht="25.5" customHeight="1">
      <x:c r="A425" s="261" t="n">
        <x:f>IF(L425="","",COUNTIF($L$14:$L$513,"&gt;"&amp;L425)+COUNTIF($L$14:L425,L425))</x:f>
        <x:v>415</x:v>
      </x:c>
      <x:c r="B425" s="231" t="str">
        <x:f>IFERROR(LEFT(IFERROR(INDEX('Final Card Catalog'!$D$4:$D$503,MATCH($C425,'Final Card Catalog'!$A$4:$A$503,0)),"Missing ID"),FIND(" — ",IFERROR(INDEX('Final Card Catalog'!$D$4:$D$503,MATCH($C425,'Final Card Catalog'!$A$4:$A$503,0)),"Missing ID"))-1),"Missing set")</x:f>
        <x:v>Biblical Places</x:v>
      </x:c>
      <x:c r="C425" s="231" t="inlineStr">
        <x:is>
          <x:t xml:space="preserve">BPL-071</x:t>
        </x:is>
      </x:c>
      <x:c r="D425" s="231" t="str">
        <x:f>IFERROR(INDEX('Final Card Catalog'!$B$4:$B$503,MATCH($C425,'Final Card Catalog'!$A$4:$A$503,0)),"Missing ID")</x:f>
        <x:v>Tarsus</x:v>
      </x:c>
      <x:c r="E425" s="231" t="str">
        <x:f>IFERROR(INDEX('Final Card Catalog'!$E$4:$E$503,MATCH($C425,'Final Card Catalog'!$A$4:$A$503,0)),"Missing ID")</x:f>
        <x:v>Place</x:v>
      </x:c>
      <x:c r="F425" s="261" t="n">
        <x:f>IFERROR(INDEX('Final Card Catalog'!$G$4:$G$503,MATCH($C425,'Final Card Catalog'!$A$4:$A$503,0)),"Missing ID")</x:f>
        <x:v>4</x:v>
      </x:c>
      <x:c r="G425" s="231" t="inlineStr">
        <x:is>
          <x:t xml:space="preserve">Rare</x:t>
        </x:is>
      </x:c>
      <x:c r="H425" s="260" t="n">
        <x:v>5.7</x:v>
      </x:c>
      <x:c r="I425" s="260" t="n">
        <x:v>8.5</x:v>
      </x:c>
      <x:c r="J425" s="260" t="n">
        <x:v>3.8</x:v>
      </x:c>
      <x:c r="K425" s="260" t="n">
        <x:v>5</x:v>
      </x:c>
      <x:c r="L425" s="239" t="n">
        <x:f>IF(COUNT(H425:K425)&lt;COUNT($B$4:$B$7),"",ROUND(($B$11/$B$9)*(H425*$B$4+I425*$B$5+J425*$B$6+K425*$B$7),1))</x:f>
        <x:v>60.9</x:v>
      </x:c>
      <x:c r="M425" s="231" t="str">
        <x:f>IF(L425="","",IF(L425&gt;=$E$4,$D$4,IF(L425&gt;=$E$5,$D$5,IF(L425&gt;=$E$6,$D$6,IF(L425&gt;=$E$7,$D$7,$D$8)))))</x:f>
        <x:v>Common</x:v>
      </x:c>
      <x:c r="N425" s="231" t="str">
        <x:f>IF(M425="","Pending scoring",G425&amp;" → "&amp;M425)</x:f>
        <x:v>Rare → Common</x:v>
      </x:c>
      <x:c r="O425" s="231" t="inlineStr">
        <x:is>
          <x:t xml:space="preserve">Medium</x:t>
        </x:is>
      </x:c>
      <x:c r="P425" s="231" t="inlineStr">
        <x:is>
          <x:t xml:space="preserve">Biblical landscape / architecture</x:t>
        </x:is>
      </x:c>
      <x:c r="Q425" s="231" t="inlineStr">
        <x:is>
          <x:t xml:space="preserve">Artwork-led: the visual concept is substantially stronger than the subject's global recognition. Scores: significance 5.7, artwork 8.5, narrative 3.8, uniqueness 5.0; weighted impact 60.9 → Common.</x:t>
        </x:is>
      </x:c>
      <x:c r="R425" s="214" t="str">
        <x:f>IFERROR(INDEX('Final Card Catalog'!$J$4:$J$503,MATCH($C425,'Final Card Catalog'!$A$4:$A$503,0)),"Missing ID")</x:f>
        <x:v>Common</x:v>
      </x:c>
      <x:c r="S425" s="214" t="str">
        <x:f>IF(IFERROR(INDEX('Final Card Catalog'!$S$4:$S$503,MATCH($C425,'Final Card Catalog'!$A$4:$A$503,0)),"Missing ID")="Locked - complete","Locked - complete",IF(COUNTIF('Final Card Catalog'!$A$4:$A$503,C425)&lt;&gt;1,"ID mismatch",IF(COUNT(H425:K425)&lt;COUNT($B$4:$B$7),"Needs scoring",IF(M425=R425,"Aligned","Approved tier / legacy differs"))))</x:f>
        <x:v>Aligned</x:v>
      </x:c>
    </x:row>
    <x:row r="426" s="202" customFormat="1" ht="25.5" customHeight="1">
      <x:c r="A426" s="261" t="n">
        <x:f>IF(L426="","",COUNTIF($L$14:$L$513,"&gt;"&amp;L426)+COUNTIF($L$14:L426,L426))</x:f>
        <x:v>416</x:v>
      </x:c>
      <x:c r="B426" s="231" t="str">
        <x:f>IFERROR(LEFT(IFERROR(INDEX('Final Card Catalog'!$D$4:$D$503,MATCH($C426,'Final Card Catalog'!$A$4:$A$503,0)),"Missing ID"),FIND(" — ",IFERROR(INDEX('Final Card Catalog'!$D$4:$D$503,MATCH($C426,'Final Card Catalog'!$A$4:$A$503,0)),"Missing ID"))-1),"Missing set")</x:f>
        <x:v>Biblical Places</x:v>
      </x:c>
      <x:c r="C426" s="231" t="inlineStr">
        <x:is>
          <x:t xml:space="preserve">BPL-017</x:t>
        </x:is>
      </x:c>
      <x:c r="D426" s="231" t="str">
        <x:f>IFERROR(INDEX('Final Card Catalog'!$B$4:$B$503,MATCH($C426,'Final Card Catalog'!$A$4:$A$503,0)),"Missing ID")</x:f>
        <x:v>The Nile River</x:v>
      </x:c>
      <x:c r="E426" s="231" t="str">
        <x:f>IFERROR(INDEX('Final Card Catalog'!$E$4:$E$503,MATCH($C426,'Final Card Catalog'!$A$4:$A$503,0)),"Missing ID")</x:f>
        <x:v>Place</x:v>
      </x:c>
      <x:c r="F426" s="261" t="n">
        <x:f>IFERROR(INDEX('Final Card Catalog'!$G$4:$G$503,MATCH($C426,'Final Card Catalog'!$A$4:$A$503,0)),"Missing ID")</x:f>
        <x:v>4</x:v>
      </x:c>
      <x:c r="G426" s="231" t="inlineStr">
        <x:is>
          <x:t xml:space="preserve">Rare</x:t>
        </x:is>
      </x:c>
      <x:c r="H426" s="260" t="n">
        <x:v>5.7</x:v>
      </x:c>
      <x:c r="I426" s="260" t="n">
        <x:v>8.5</x:v>
      </x:c>
      <x:c r="J426" s="260" t="n">
        <x:v>3.8</x:v>
      </x:c>
      <x:c r="K426" s="260" t="n">
        <x:v>5</x:v>
      </x:c>
      <x:c r="L426" s="239" t="n">
        <x:f>IF(COUNT(H426:K426)&lt;COUNT($B$4:$B$7),"",ROUND(($B$11/$B$9)*(H426*$B$4+I426*$B$5+J426*$B$6+K426*$B$7),1))</x:f>
        <x:v>60.9</x:v>
      </x:c>
      <x:c r="M426" s="231" t="str">
        <x:f>IF(L426="","",IF(L426&gt;=$E$4,$D$4,IF(L426&gt;=$E$5,$D$5,IF(L426&gt;=$E$6,$D$6,IF(L426&gt;=$E$7,$D$7,$D$8)))))</x:f>
        <x:v>Common</x:v>
      </x:c>
      <x:c r="N426" s="231" t="str">
        <x:f>IF(M426="","Pending scoring",G426&amp;" → "&amp;M426)</x:f>
        <x:v>Rare → Common</x:v>
      </x:c>
      <x:c r="O426" s="231" t="inlineStr">
        <x:is>
          <x:t xml:space="preserve">Medium</x:t>
        </x:is>
      </x:c>
      <x:c r="P426" s="231" t="inlineStr">
        <x:is>
          <x:t xml:space="preserve">Biblical landscape / architecture</x:t>
        </x:is>
      </x:c>
      <x:c r="Q426" s="231" t="inlineStr">
        <x:is>
          <x:t xml:space="preserve">Artwork-led: the visual concept is substantially stronger than the subject's global recognition. Scores: significance 5.7, artwork 8.5, narrative 3.8, uniqueness 5.0; weighted impact 60.9 → Common.</x:t>
        </x:is>
      </x:c>
      <x:c r="R426" s="214" t="str">
        <x:f>IFERROR(INDEX('Final Card Catalog'!$J$4:$J$503,MATCH($C426,'Final Card Catalog'!$A$4:$A$503,0)),"Missing ID")</x:f>
        <x:v>Common</x:v>
      </x:c>
      <x:c r="S426" s="214" t="str">
        <x:f>IF(IFERROR(INDEX('Final Card Catalog'!$S$4:$S$503,MATCH($C426,'Final Card Catalog'!$A$4:$A$503,0)),"Missing ID")="Locked - complete","Locked - complete",IF(COUNTIF('Final Card Catalog'!$A$4:$A$503,C426)&lt;&gt;1,"ID mismatch",IF(COUNT(H426:K426)&lt;COUNT($B$4:$B$7),"Needs scoring",IF(M426=R426,"Aligned","Approved tier / legacy differs"))))</x:f>
        <x:v>Aligned</x:v>
      </x:c>
    </x:row>
    <x:row r="427" s="202" customFormat="1" ht="25.5" customHeight="1">
      <x:c r="A427" s="261" t="n">
        <x:f>IF(L427="","",COUNTIF($L$14:$L$513,"&gt;"&amp;L427)+COUNTIF($L$14:L427,L427))</x:f>
        <x:v>417</x:v>
      </x:c>
      <x:c r="B427" s="231" t="str">
        <x:f>IFERROR(LEFT(IFERROR(INDEX('Final Card Catalog'!$D$4:$D$503,MATCH($C427,'Final Card Catalog'!$A$4:$A$503,0)),"Missing ID"),FIND(" — ",IFERROR(INDEX('Final Card Catalog'!$D$4:$D$503,MATCH($C427,'Final Card Catalog'!$A$4:$A$503,0)),"Missing ID"))-1),"Missing set")</x:f>
        <x:v>Biblical Places</x:v>
      </x:c>
      <x:c r="C427" s="231" t="inlineStr">
        <x:is>
          <x:t xml:space="preserve">BPL-040</x:t>
        </x:is>
      </x:c>
      <x:c r="D427" s="231" t="str">
        <x:f>IFERROR(INDEX('Final Card Catalog'!$B$4:$B$503,MATCH($C427,'Final Card Catalog'!$A$4:$A$503,0)),"Missing ID")</x:f>
        <x:v>Tyre</x:v>
      </x:c>
      <x:c r="E427" s="231" t="str">
        <x:f>IFERROR(INDEX('Final Card Catalog'!$E$4:$E$503,MATCH($C427,'Final Card Catalog'!$A$4:$A$503,0)),"Missing ID")</x:f>
        <x:v>Place</x:v>
      </x:c>
      <x:c r="F427" s="261" t="n">
        <x:f>IFERROR(INDEX('Final Card Catalog'!$G$4:$G$503,MATCH($C427,'Final Card Catalog'!$A$4:$A$503,0)),"Missing ID")</x:f>
        <x:v>4</x:v>
      </x:c>
      <x:c r="G427" s="231" t="inlineStr">
        <x:is>
          <x:t xml:space="preserve">Rare</x:t>
        </x:is>
      </x:c>
      <x:c r="H427" s="260" t="n">
        <x:v>5.7</x:v>
      </x:c>
      <x:c r="I427" s="260" t="n">
        <x:v>8.5</x:v>
      </x:c>
      <x:c r="J427" s="260" t="n">
        <x:v>3.8</x:v>
      </x:c>
      <x:c r="K427" s="260" t="n">
        <x:v>5</x:v>
      </x:c>
      <x:c r="L427" s="239" t="n">
        <x:f>IF(COUNT(H427:K427)&lt;COUNT($B$4:$B$7),"",ROUND(($B$11/$B$9)*(H427*$B$4+I427*$B$5+J427*$B$6+K427*$B$7),1))</x:f>
        <x:v>60.9</x:v>
      </x:c>
      <x:c r="M427" s="231" t="str">
        <x:f>IF(L427="","",IF(L427&gt;=$E$4,$D$4,IF(L427&gt;=$E$5,$D$5,IF(L427&gt;=$E$6,$D$6,IF(L427&gt;=$E$7,$D$7,$D$8)))))</x:f>
        <x:v>Common</x:v>
      </x:c>
      <x:c r="N427" s="231" t="str">
        <x:f>IF(M427="","Pending scoring",G427&amp;" → "&amp;M427)</x:f>
        <x:v>Rare → Common</x:v>
      </x:c>
      <x:c r="O427" s="231" t="inlineStr">
        <x:is>
          <x:t xml:space="preserve">Medium</x:t>
        </x:is>
      </x:c>
      <x:c r="P427" s="231" t="inlineStr">
        <x:is>
          <x:t xml:space="preserve">Biblical landscape / architecture</x:t>
        </x:is>
      </x:c>
      <x:c r="Q427" s="231" t="inlineStr">
        <x:is>
          <x:t xml:space="preserve">Artwork-led: the visual concept is substantially stronger than the subject's global recognition. Scores: significance 5.7, artwork 8.5, narrative 3.8, uniqueness 5.0; weighted impact 60.9 → Common.</x:t>
        </x:is>
      </x:c>
      <x:c r="R427" s="214" t="str">
        <x:f>IFERROR(INDEX('Final Card Catalog'!$J$4:$J$503,MATCH($C427,'Final Card Catalog'!$A$4:$A$503,0)),"Missing ID")</x:f>
        <x:v>Common</x:v>
      </x:c>
      <x:c r="S427" s="214" t="str">
        <x:f>IF(IFERROR(INDEX('Final Card Catalog'!$S$4:$S$503,MATCH($C427,'Final Card Catalog'!$A$4:$A$503,0)),"Missing ID")="Locked - complete","Locked - complete",IF(COUNTIF('Final Card Catalog'!$A$4:$A$503,C427)&lt;&gt;1,"ID mismatch",IF(COUNT(H427:K427)&lt;COUNT($B$4:$B$7),"Needs scoring",IF(M427=R427,"Aligned","Approved tier / legacy differs"))))</x:f>
        <x:v>Aligned</x:v>
      </x:c>
    </x:row>
    <x:row r="428" s="202" customFormat="1" ht="25.5" customHeight="1">
      <x:c r="A428" s="261" t="n">
        <x:f>IF(L428="","",COUNTIF($L$14:$L$513,"&gt;"&amp;L428)+COUNTIF($L$14:L428,L428))</x:f>
        <x:v>418</x:v>
      </x:c>
      <x:c r="B428" s="231" t="str">
        <x:f>IFERROR(LEFT(IFERROR(INDEX('Final Card Catalog'!$D$4:$D$503,MATCH($C428,'Final Card Catalog'!$A$4:$A$503,0)),"Missing ID"),FIND(" — ",IFERROR(INDEX('Final Card Catalog'!$D$4:$D$503,MATCH($C428,'Final Card Catalog'!$A$4:$A$503,0)),"Missing ID"))-1),"Missing set")</x:f>
        <x:v>Biblical Places</x:v>
      </x:c>
      <x:c r="C428" s="231" t="inlineStr">
        <x:is>
          <x:t xml:space="preserve">BPL-003</x:t>
        </x:is>
      </x:c>
      <x:c r="D428" s="231" t="str">
        <x:f>IFERROR(INDEX('Final Card Catalog'!$B$4:$B$503,MATCH($C428,'Final Card Catalog'!$A$4:$A$503,0)),"Missing ID")</x:f>
        <x:v>Ur of the Chaldeans</x:v>
      </x:c>
      <x:c r="E428" s="231" t="str">
        <x:f>IFERROR(INDEX('Final Card Catalog'!$E$4:$E$503,MATCH($C428,'Final Card Catalog'!$A$4:$A$503,0)),"Missing ID")</x:f>
        <x:v>Place</x:v>
      </x:c>
      <x:c r="F428" s="261" t="n">
        <x:f>IFERROR(INDEX('Final Card Catalog'!$G$4:$G$503,MATCH($C428,'Final Card Catalog'!$A$4:$A$503,0)),"Missing ID")</x:f>
        <x:v>4</x:v>
      </x:c>
      <x:c r="G428" s="231" t="inlineStr">
        <x:is>
          <x:t xml:space="preserve">Rare</x:t>
        </x:is>
      </x:c>
      <x:c r="H428" s="260" t="n">
        <x:v>5.7</x:v>
      </x:c>
      <x:c r="I428" s="260" t="n">
        <x:v>8.5</x:v>
      </x:c>
      <x:c r="J428" s="260" t="n">
        <x:v>3.8</x:v>
      </x:c>
      <x:c r="K428" s="260" t="n">
        <x:v>5</x:v>
      </x:c>
      <x:c r="L428" s="239" t="n">
        <x:f>IF(COUNT(H428:K428)&lt;COUNT($B$4:$B$7),"",ROUND(($B$11/$B$9)*(H428*$B$4+I428*$B$5+J428*$B$6+K428*$B$7),1))</x:f>
        <x:v>60.9</x:v>
      </x:c>
      <x:c r="M428" s="231" t="str">
        <x:f>IF(L428="","",IF(L428&gt;=$E$4,$D$4,IF(L428&gt;=$E$5,$D$5,IF(L428&gt;=$E$6,$D$6,IF(L428&gt;=$E$7,$D$7,$D$8)))))</x:f>
        <x:v>Common</x:v>
      </x:c>
      <x:c r="N428" s="231" t="str">
        <x:f>IF(M428="","Pending scoring",G428&amp;" → "&amp;M428)</x:f>
        <x:v>Rare → Common</x:v>
      </x:c>
      <x:c r="O428" s="231" t="inlineStr">
        <x:is>
          <x:t xml:space="preserve">Medium</x:t>
        </x:is>
      </x:c>
      <x:c r="P428" s="231" t="inlineStr">
        <x:is>
          <x:t xml:space="preserve">Biblical landscape / architecture</x:t>
        </x:is>
      </x:c>
      <x:c r="Q428" s="231" t="inlineStr">
        <x:is>
          <x:t xml:space="preserve">Artwork-led: the visual concept is substantially stronger than the subject's global recognition. Scores: significance 5.7, artwork 8.5, narrative 3.8, uniqueness 5.0; weighted impact 60.9 → Common.</x:t>
        </x:is>
      </x:c>
      <x:c r="R428" s="214" t="str">
        <x:f>IFERROR(INDEX('Final Card Catalog'!$J$4:$J$503,MATCH($C428,'Final Card Catalog'!$A$4:$A$503,0)),"Missing ID")</x:f>
        <x:v>Common</x:v>
      </x:c>
      <x:c r="S428" s="214" t="str">
        <x:f>IF(IFERROR(INDEX('Final Card Catalog'!$S$4:$S$503,MATCH($C428,'Final Card Catalog'!$A$4:$A$503,0)),"Missing ID")="Locked - complete","Locked - complete",IF(COUNTIF('Final Card Catalog'!$A$4:$A$503,C428)&lt;&gt;1,"ID mismatch",IF(COUNT(H428:K428)&lt;COUNT($B$4:$B$7),"Needs scoring",IF(M428=R428,"Aligned","Approved tier / legacy differs"))))</x:f>
        <x:v>Aligned</x:v>
      </x:c>
    </x:row>
    <x:row r="429" s="202" customFormat="1" ht="25.5" customHeight="1">
      <x:c r="A429" s="261" t="n">
        <x:f>IF(L429="","",COUNTIF($L$14:$L$513,"&gt;"&amp;L429)+COUNTIF($L$14:L429,L429))</x:f>
        <x:v>419</x:v>
      </x:c>
      <x:c r="B429" s="231" t="str">
        <x:f>IFERROR(LEFT(IFERROR(INDEX('Final Card Catalog'!$D$4:$D$503,MATCH($C429,'Final Card Catalog'!$A$4:$A$503,0)),"Missing ID"),FIND(" — ",IFERROR(INDEX('Final Card Catalog'!$D$4:$D$503,MATCH($C429,'Final Card Catalog'!$A$4:$A$503,0)),"Missing ID"))-1),"Missing set")</x:f>
        <x:v>Biblical Places</x:v>
      </x:c>
      <x:c r="C429" s="231" t="inlineStr">
        <x:is>
          <x:t xml:space="preserve">BPL-044</x:t>
        </x:is>
      </x:c>
      <x:c r="D429" s="231" t="str">
        <x:f>IFERROR(INDEX('Final Card Catalog'!$B$4:$B$503,MATCH($C429,'Final Card Catalog'!$A$4:$A$503,0)),"Missing ID")</x:f>
        <x:v>Zarephath</x:v>
      </x:c>
      <x:c r="E429" s="231" t="str">
        <x:f>IFERROR(INDEX('Final Card Catalog'!$E$4:$E$503,MATCH($C429,'Final Card Catalog'!$A$4:$A$503,0)),"Missing ID")</x:f>
        <x:v>Place</x:v>
      </x:c>
      <x:c r="F429" s="261" t="n">
        <x:f>IFERROR(INDEX('Final Card Catalog'!$G$4:$G$503,MATCH($C429,'Final Card Catalog'!$A$4:$A$503,0)),"Missing ID")</x:f>
        <x:v>4</x:v>
      </x:c>
      <x:c r="G429" s="231" t="inlineStr">
        <x:is>
          <x:t xml:space="preserve">Rare</x:t>
        </x:is>
      </x:c>
      <x:c r="H429" s="260" t="n">
        <x:v>5.7</x:v>
      </x:c>
      <x:c r="I429" s="260" t="n">
        <x:v>8.5</x:v>
      </x:c>
      <x:c r="J429" s="260" t="n">
        <x:v>3.8</x:v>
      </x:c>
      <x:c r="K429" s="260" t="n">
        <x:v>5</x:v>
      </x:c>
      <x:c r="L429" s="239" t="n">
        <x:f>IF(COUNT(H429:K429)&lt;COUNT($B$4:$B$7),"",ROUND(($B$11/$B$9)*(H429*$B$4+I429*$B$5+J429*$B$6+K429*$B$7),1))</x:f>
        <x:v>60.9</x:v>
      </x:c>
      <x:c r="M429" s="231" t="str">
        <x:f>IF(L429="","",IF(L429&gt;=$E$4,$D$4,IF(L429&gt;=$E$5,$D$5,IF(L429&gt;=$E$6,$D$6,IF(L429&gt;=$E$7,$D$7,$D$8)))))</x:f>
        <x:v>Common</x:v>
      </x:c>
      <x:c r="N429" s="231" t="str">
        <x:f>IF(M429="","Pending scoring",G429&amp;" → "&amp;M429)</x:f>
        <x:v>Rare → Common</x:v>
      </x:c>
      <x:c r="O429" s="231" t="inlineStr">
        <x:is>
          <x:t xml:space="preserve">Medium</x:t>
        </x:is>
      </x:c>
      <x:c r="P429" s="231" t="inlineStr">
        <x:is>
          <x:t xml:space="preserve">Biblical landscape / architecture</x:t>
        </x:is>
      </x:c>
      <x:c r="Q429" s="231" t="inlineStr">
        <x:is>
          <x:t xml:space="preserve">Artwork-led: the visual concept is substantially stronger than the subject's global recognition. Scores: significance 5.7, artwork 8.5, narrative 3.8, uniqueness 5.0; weighted impact 60.9 → Common.</x:t>
        </x:is>
      </x:c>
      <x:c r="R429" s="214" t="str">
        <x:f>IFERROR(INDEX('Final Card Catalog'!$J$4:$J$503,MATCH($C429,'Final Card Catalog'!$A$4:$A$503,0)),"Missing ID")</x:f>
        <x:v>Common</x:v>
      </x:c>
      <x:c r="S429" s="214" t="str">
        <x:f>IF(IFERROR(INDEX('Final Card Catalog'!$S$4:$S$503,MATCH($C429,'Final Card Catalog'!$A$4:$A$503,0)),"Missing ID")="Locked - complete","Locked - complete",IF(COUNTIF('Final Card Catalog'!$A$4:$A$503,C429)&lt;&gt;1,"ID mismatch",IF(COUNT(H429:K429)&lt;COUNT($B$4:$B$7),"Needs scoring",IF(M429=R429,"Aligned","Approved tier / legacy differs"))))</x:f>
        <x:v>Aligned</x:v>
      </x:c>
    </x:row>
    <x:row r="430" s="202" customFormat="1" ht="25.5" customHeight="1">
      <x:c r="A430" s="261" t="n">
        <x:f>IF(L430="","",COUNTIF($L$14:$L$513,"&gt;"&amp;L430)+COUNTIF($L$14:L430,L430))</x:f>
        <x:v>420</x:v>
      </x:c>
      <x:c r="B430" s="231" t="str">
        <x:f>IFERROR(LEFT(IFERROR(INDEX('Final Card Catalog'!$D$4:$D$503,MATCH($C430,'Final Card Catalog'!$A$4:$A$503,0)),"Missing ID"),FIND(" — ",IFERROR(INDEX('Final Card Catalog'!$D$4:$D$503,MATCH($C430,'Final Card Catalog'!$A$4:$A$503,0)),"Missing ID"))-1),"Missing set")</x:f>
        <x:v>Traditions &amp; Practices</x:v>
      </x:c>
      <x:c r="C430" s="231" t="inlineStr">
        <x:is>
          <x:t xml:space="preserve">TP-014</x:t>
        </x:is>
      </x:c>
      <x:c r="D430" s="231" t="str">
        <x:f>IFERROR(INDEX('Final Card Catalog'!$B$4:$B$503,MATCH($C430,'Final Card Catalog'!$A$4:$A$503,0)),"Missing ID")</x:f>
        <x:v>Divine Mercy Chaplet</x:v>
      </x:c>
      <x:c r="E430" s="231" t="str">
        <x:f>IFERROR(INDEX('Final Card Catalog'!$E$4:$E$503,MATCH($C430,'Final Card Catalog'!$A$4:$A$503,0)),"Missing ID")</x:f>
        <x:v>Devotional Prayer</x:v>
      </x:c>
      <x:c r="F430" s="261" t="n">
        <x:f>IFERROR(INDEX('Final Card Catalog'!$G$4:$G$503,MATCH($C430,'Final Card Catalog'!$A$4:$A$503,0)),"Missing ID")</x:f>
        <x:v>3</x:v>
      </x:c>
      <x:c r="G430" s="231" t="inlineStr">
        <x:is>
          <x:t xml:space="preserve">Uncommon</x:t>
        </x:is>
      </x:c>
      <x:c r="H430" s="260" t="n">
        <x:v>5.5</x:v>
      </x:c>
      <x:c r="I430" s="260" t="n">
        <x:v>7</x:v>
      </x:c>
      <x:c r="J430" s="260" t="n">
        <x:v>5.4</x:v>
      </x:c>
      <x:c r="K430" s="260" t="n">
        <x:v>6.8</x:v>
      </x:c>
      <x:c r="L430" s="239" t="n">
        <x:f>IF(COUNT(H430:K430)&lt;COUNT($B$4:$B$7),"",ROUND(($B$11/$B$9)*(H430*$B$4+I430*$B$5+J430*$B$6+K430*$B$7),1))</x:f>
        <x:v>60.6</x:v>
      </x:c>
      <x:c r="M430" s="231" t="str">
        <x:f>IF(L430="","",IF(L430&gt;=$E$4,$D$4,IF(L430&gt;=$E$5,$D$5,IF(L430&gt;=$E$6,$D$6,IF(L430&gt;=$E$7,$D$7,$D$8)))))</x:f>
        <x:v>Common</x:v>
      </x:c>
      <x:c r="N430" s="231" t="str">
        <x:f>IF(M430="","Pending scoring",G430&amp;" → "&amp;M430)</x:f>
        <x:v>Uncommon → Common</x:v>
      </x:c>
      <x:c r="O430" s="231" t="inlineStr">
        <x:is>
          <x:t xml:space="preserve">Medium</x:t>
        </x:is>
      </x:c>
      <x:c r="P430" s="231" t="inlineStr">
        <x:is>
          <x:t xml:space="preserve">Distinctive tradition / practice</x:t>
        </x:is>
      </x:c>
      <x:c r="Q430" s="231" t="inlineStr">
        <x:is>
          <x:t xml:space="preserve">Artwork-led: the visual concept is substantially stronger than the subject's global recognition. Scores: significance 5.5, artwork 7.0, narrative 5.4, uniqueness 6.8; weighted impact 60.6 → Common.</x:t>
        </x:is>
      </x:c>
      <x:c r="R430" s="214" t="str">
        <x:f>IFERROR(INDEX('Final Card Catalog'!$J$4:$J$503,MATCH($C430,'Final Card Catalog'!$A$4:$A$503,0)),"Missing ID")</x:f>
        <x:v>Common</x:v>
      </x:c>
      <x:c r="S430" s="214" t="str">
        <x:f>IF(IFERROR(INDEX('Final Card Catalog'!$S$4:$S$503,MATCH($C430,'Final Card Catalog'!$A$4:$A$503,0)),"Missing ID")="Locked - complete","Locked - complete",IF(COUNTIF('Final Card Catalog'!$A$4:$A$503,C430)&lt;&gt;1,"ID mismatch",IF(COUNT(H430:K430)&lt;COUNT($B$4:$B$7),"Needs scoring",IF(M430=R430,"Aligned","Approved tier / legacy differs"))))</x:f>
        <x:v>Aligned</x:v>
      </x:c>
    </x:row>
    <x:row r="431" s="202" customFormat="1" ht="25.5" customHeight="1">
      <x:c r="A431" s="261" t="n">
        <x:f>IF(L431="","",COUNTIF($L$14:$L$513,"&gt;"&amp;L431)+COUNTIF($L$14:L431,L431))</x:f>
        <x:v>421</x:v>
      </x:c>
      <x:c r="B431" s="231" t="str">
        <x:f>IFERROR(LEFT(IFERROR(INDEX('Final Card Catalog'!$D$4:$D$503,MATCH($C431,'Final Card Catalog'!$A$4:$A$503,0)),"Missing ID"),FIND(" — ",IFERROR(INDEX('Final Card Catalog'!$D$4:$D$503,MATCH($C431,'Final Card Catalog'!$A$4:$A$503,0)),"Missing ID"))-1),"Missing set")</x:f>
        <x:v>Traditions &amp; Practices</x:v>
      </x:c>
      <x:c r="C431" s="231" t="inlineStr">
        <x:is>
          <x:t xml:space="preserve">TP-013</x:t>
        </x:is>
      </x:c>
      <x:c r="D431" s="231" t="str">
        <x:f>IFERROR(INDEX('Final Card Catalog'!$B$4:$B$503,MATCH($C431,'Final Card Catalog'!$A$4:$A$503,0)),"Missing ID")</x:f>
        <x:v>The Angelus</x:v>
      </x:c>
      <x:c r="E431" s="231" t="str">
        <x:f>IFERROR(INDEX('Final Card Catalog'!$E$4:$E$503,MATCH($C431,'Final Card Catalog'!$A$4:$A$503,0)),"Missing ID")</x:f>
        <x:v>Marian Prayer</x:v>
      </x:c>
      <x:c r="F431" s="261" t="n">
        <x:f>IFERROR(INDEX('Final Card Catalog'!$G$4:$G$503,MATCH($C431,'Final Card Catalog'!$A$4:$A$503,0)),"Missing ID")</x:f>
        <x:v>3</x:v>
      </x:c>
      <x:c r="G431" s="231" t="inlineStr">
        <x:is>
          <x:t xml:space="preserve">Uncommon</x:t>
        </x:is>
      </x:c>
      <x:c r="H431" s="260" t="n">
        <x:v>5.5</x:v>
      </x:c>
      <x:c r="I431" s="260" t="n">
        <x:v>7</x:v>
      </x:c>
      <x:c r="J431" s="260" t="n">
        <x:v>5.4</x:v>
      </x:c>
      <x:c r="K431" s="260" t="n">
        <x:v>6.8</x:v>
      </x:c>
      <x:c r="L431" s="239" t="n">
        <x:f>IF(COUNT(H431:K431)&lt;COUNT($B$4:$B$7),"",ROUND(($B$11/$B$9)*(H431*$B$4+I431*$B$5+J431*$B$6+K431*$B$7),1))</x:f>
        <x:v>60.6</x:v>
      </x:c>
      <x:c r="M431" s="231" t="str">
        <x:f>IF(L431="","",IF(L431&gt;=$E$4,$D$4,IF(L431&gt;=$E$5,$D$5,IF(L431&gt;=$E$6,$D$6,IF(L431&gt;=$E$7,$D$7,$D$8)))))</x:f>
        <x:v>Common</x:v>
      </x:c>
      <x:c r="N431" s="231" t="str">
        <x:f>IF(M431="","Pending scoring",G431&amp;" → "&amp;M431)</x:f>
        <x:v>Uncommon → Common</x:v>
      </x:c>
      <x:c r="O431" s="231" t="inlineStr">
        <x:is>
          <x:t xml:space="preserve">Medium</x:t>
        </x:is>
      </x:c>
      <x:c r="P431" s="231" t="inlineStr">
        <x:is>
          <x:t xml:space="preserve">Distinctive tradition / practice</x:t>
        </x:is>
      </x:c>
      <x:c r="Q431" s="231" t="inlineStr">
        <x:is>
          <x:t xml:space="preserve">Artwork-led: the visual concept is substantially stronger than the subject's global recognition. Scores: significance 5.5, artwork 7.0, narrative 5.4, uniqueness 6.8; weighted impact 60.6 → Common.</x:t>
        </x:is>
      </x:c>
      <x:c r="R431" s="214" t="str">
        <x:f>IFERROR(INDEX('Final Card Catalog'!$J$4:$J$503,MATCH($C431,'Final Card Catalog'!$A$4:$A$503,0)),"Missing ID")</x:f>
        <x:v>Common</x:v>
      </x:c>
      <x:c r="S431" s="214" t="str">
        <x:f>IF(IFERROR(INDEX('Final Card Catalog'!$S$4:$S$503,MATCH($C431,'Final Card Catalog'!$A$4:$A$503,0)),"Missing ID")="Locked - complete","Locked - complete",IF(COUNTIF('Final Card Catalog'!$A$4:$A$503,C431)&lt;&gt;1,"ID mismatch",IF(COUNT(H431:K431)&lt;COUNT($B$4:$B$7),"Needs scoring",IF(M431=R431,"Aligned","Approved tier / legacy differs"))))</x:f>
        <x:v>Aligned</x:v>
      </x:c>
    </x:row>
    <x:row r="432" s="202" customFormat="1" ht="25.5" customHeight="1">
      <x:c r="A432" s="261" t="n">
        <x:f>IF(L432="","",COUNTIF($L$14:$L$513,"&gt;"&amp;L432)+COUNTIF($L$14:L432,L432))</x:f>
        <x:v>422</x:v>
      </x:c>
      <x:c r="B432" s="231" t="str">
        <x:f>IFERROR(LEFT(IFERROR(INDEX('Final Card Catalog'!$D$4:$D$503,MATCH($C432,'Final Card Catalog'!$A$4:$A$503,0)),"Missing ID"),FIND(" — ",IFERROR(INDEX('Final Card Catalog'!$D$4:$D$503,MATCH($C432,'Final Card Catalog'!$A$4:$A$503,0)),"Missing ID"))-1),"Missing set")</x:f>
        <x:v>Controversies &amp; Movements</x:v>
      </x:c>
      <x:c r="C432" s="231" t="inlineStr">
        <x:is>
          <x:t xml:space="preserve">CM-019</x:t>
        </x:is>
      </x:c>
      <x:c r="D432" s="231" t="str">
        <x:f>IFERROR(INDEX('Final Card Catalog'!$B$4:$B$503,MATCH($C432,'Final Card Catalog'!$A$4:$A$503,0)),"Missing ID")</x:f>
        <x:v>Arminian Controversy</x:v>
      </x:c>
      <x:c r="E432" s="231" t="str">
        <x:f>IFERROR(INDEX('Final Card Catalog'!$E$4:$E$503,MATCH($C432,'Final Card Catalog'!$A$4:$A$503,0)),"Missing ID")</x:f>
        <x:v>Soteriological Controversy</x:v>
      </x:c>
      <x:c r="F432" s="261" t="n">
        <x:f>IFERROR(INDEX('Final Card Catalog'!$G$4:$G$503,MATCH($C432,'Final Card Catalog'!$A$4:$A$503,0)),"Missing ID")</x:f>
        <x:v>4</x:v>
      </x:c>
      <x:c r="G432" s="231" t="inlineStr">
        <x:is>
          <x:t xml:space="preserve">Rare</x:t>
        </x:is>
      </x:c>
      <x:c r="H432" s="260" t="n">
        <x:v>6.6</x:v>
      </x:c>
      <x:c r="I432" s="260" t="n">
        <x:v>6.1</x:v>
      </x:c>
      <x:c r="J432" s="260" t="n">
        <x:v>5.4</x:v>
      </x:c>
      <x:c r="K432" s="260" t="n">
        <x:v>4.9</x:v>
      </x:c>
      <x:c r="L432" s="239" t="n">
        <x:f>IF(COUNT(H432:K432)&lt;COUNT($B$4:$B$7),"",ROUND(($B$11/$B$9)*(H432*$B$4+I432*$B$5+J432*$B$6+K432*$B$7),1))</x:f>
        <x:v>60.4</x:v>
      </x:c>
      <x:c r="M432" s="231" t="str">
        <x:f>IF(L432="","",IF(L432&gt;=$E$4,$D$4,IF(L432&gt;=$E$5,$D$5,IF(L432&gt;=$E$6,$D$6,IF(L432&gt;=$E$7,$D$7,$D$8)))))</x:f>
        <x:v>Common</x:v>
      </x:c>
      <x:c r="N432" s="231" t="str">
        <x:f>IF(M432="","Pending scoring",G432&amp;" → "&amp;M432)</x:f>
        <x:v>Rare → Common</x:v>
      </x:c>
      <x:c r="O432" s="231" t="inlineStr">
        <x:is>
          <x:t xml:space="preserve">High</x:t>
        </x:is>
      </x:c>
      <x:c r="P432" s="231" t="inlineStr">
        <x:is>
          <x:t xml:space="preserve">Historical movement / controversy</x:t>
        </x:is>
      </x:c>
      <x:c r="Q432" s="231" t="inlineStr">
        <x:is>
          <x:t xml:space="preserve">Supporting collectible: useful content, but lower global pull impact than the broader catalog. Scores: significance 6.6, artwork 6.1, narrative 5.4, uniqueness 4.9; weighted impact 60.4 → Common.</x:t>
        </x:is>
      </x:c>
      <x:c r="R432" s="214" t="str">
        <x:f>IFERROR(INDEX('Final Card Catalog'!$J$4:$J$503,MATCH($C432,'Final Card Catalog'!$A$4:$A$503,0)),"Missing ID")</x:f>
        <x:v>Common</x:v>
      </x:c>
      <x:c r="S432" s="214" t="str">
        <x:f>IF(IFERROR(INDEX('Final Card Catalog'!$S$4:$S$503,MATCH($C432,'Final Card Catalog'!$A$4:$A$503,0)),"Missing ID")="Locked - complete","Locked - complete",IF(COUNTIF('Final Card Catalog'!$A$4:$A$503,C432)&lt;&gt;1,"ID mismatch",IF(COUNT(H432:K432)&lt;COUNT($B$4:$B$7),"Needs scoring",IF(M432=R432,"Aligned","Approved tier / legacy differs"))))</x:f>
        <x:v>Aligned</x:v>
      </x:c>
    </x:row>
    <x:row r="433" s="202" customFormat="1" ht="25.5" customHeight="1">
      <x:c r="A433" s="261" t="n">
        <x:f>IF(L433="","",COUNTIF($L$14:$L$513,"&gt;"&amp;L433)+COUNTIF($L$14:L433,L433))</x:f>
        <x:v>423</x:v>
      </x:c>
      <x:c r="B433" s="231" t="str">
        <x:f>IFERROR(LEFT(IFERROR(INDEX('Final Card Catalog'!$D$4:$D$503,MATCH($C433,'Final Card Catalog'!$A$4:$A$503,0)),"Missing ID"),FIND(" — ",IFERROR(INDEX('Final Card Catalog'!$D$4:$D$503,MATCH($C433,'Final Card Catalog'!$A$4:$A$503,0)),"Missing ID"))-1),"Missing set")</x:f>
        <x:v>Controversies &amp; Movements</x:v>
      </x:c>
      <x:c r="C433" s="231" t="inlineStr">
        <x:is>
          <x:t xml:space="preserve">CM-027</x:t>
        </x:is>
      </x:c>
      <x:c r="D433" s="231" t="str">
        <x:f>IFERROR(INDEX('Final Card Catalog'!$B$4:$B$503,MATCH($C433,'Final Card Catalog'!$A$4:$A$503,0)),"Missing ID")</x:f>
        <x:v>Holiness Movement</x:v>
      </x:c>
      <x:c r="E433" s="231" t="str">
        <x:f>IFERROR(INDEX('Final Card Catalog'!$E$4:$E$503,MATCH($C433,'Final Card Catalog'!$A$4:$A$503,0)),"Missing ID")</x:f>
        <x:v>Renewal Movement</x:v>
      </x:c>
      <x:c r="F433" s="261" t="n">
        <x:f>IFERROR(INDEX('Final Card Catalog'!$G$4:$G$503,MATCH($C433,'Final Card Catalog'!$A$4:$A$503,0)),"Missing ID")</x:f>
        <x:v>4</x:v>
      </x:c>
      <x:c r="G433" s="231" t="inlineStr">
        <x:is>
          <x:t xml:space="preserve">Rare</x:t>
        </x:is>
      </x:c>
      <x:c r="H433" s="260" t="n">
        <x:v>6.6</x:v>
      </x:c>
      <x:c r="I433" s="260" t="n">
        <x:v>6.1</x:v>
      </x:c>
      <x:c r="J433" s="260" t="n">
        <x:v>5.4</x:v>
      </x:c>
      <x:c r="K433" s="260" t="n">
        <x:v>4.9</x:v>
      </x:c>
      <x:c r="L433" s="239" t="n">
        <x:f>IF(COUNT(H433:K433)&lt;COUNT($B$4:$B$7),"",ROUND(($B$11/$B$9)*(H433*$B$4+I433*$B$5+J433*$B$6+K433*$B$7),1))</x:f>
        <x:v>60.4</x:v>
      </x:c>
      <x:c r="M433" s="231" t="str">
        <x:f>IF(L433="","",IF(L433&gt;=$E$4,$D$4,IF(L433&gt;=$E$5,$D$5,IF(L433&gt;=$E$6,$D$6,IF(L433&gt;=$E$7,$D$7,$D$8)))))</x:f>
        <x:v>Common</x:v>
      </x:c>
      <x:c r="N433" s="231" t="str">
        <x:f>IF(M433="","Pending scoring",G433&amp;" → "&amp;M433)</x:f>
        <x:v>Rare → Common</x:v>
      </x:c>
      <x:c r="O433" s="231" t="inlineStr">
        <x:is>
          <x:t xml:space="preserve">High</x:t>
        </x:is>
      </x:c>
      <x:c r="P433" s="231" t="inlineStr">
        <x:is>
          <x:t xml:space="preserve">Historical movement / controversy</x:t>
        </x:is>
      </x:c>
      <x:c r="Q433" s="231" t="inlineStr">
        <x:is>
          <x:t xml:space="preserve">Supporting collectible: useful content, but lower global pull impact than the broader catalog. Scores: significance 6.6, artwork 6.1, narrative 5.4, uniqueness 4.9; weighted impact 60.4 → Common.</x:t>
        </x:is>
      </x:c>
      <x:c r="R433" s="214" t="str">
        <x:f>IFERROR(INDEX('Final Card Catalog'!$J$4:$J$503,MATCH($C433,'Final Card Catalog'!$A$4:$A$503,0)),"Missing ID")</x:f>
        <x:v>Common</x:v>
      </x:c>
      <x:c r="S433" s="214" t="str">
        <x:f>IF(IFERROR(INDEX('Final Card Catalog'!$S$4:$S$503,MATCH($C433,'Final Card Catalog'!$A$4:$A$503,0)),"Missing ID")="Locked - complete","Locked - complete",IF(COUNTIF('Final Card Catalog'!$A$4:$A$503,C433)&lt;&gt;1,"ID mismatch",IF(COUNT(H433:K433)&lt;COUNT($B$4:$B$7),"Needs scoring",IF(M433=R433,"Aligned","Approved tier / legacy differs"))))</x:f>
        <x:v>Aligned</x:v>
      </x:c>
    </x:row>
    <x:row r="434" s="202" customFormat="1" ht="25.5" customHeight="1">
      <x:c r="A434" s="261" t="n">
        <x:f>IF(L434="","",COUNTIF($L$14:$L$513,"&gt;"&amp;L434)+COUNTIF($L$14:L434,L434))</x:f>
        <x:v>424</x:v>
      </x:c>
      <x:c r="B434" s="231" t="str">
        <x:f>IFERROR(LEFT(IFERROR(INDEX('Final Card Catalog'!$D$4:$D$503,MATCH($C434,'Final Card Catalog'!$A$4:$A$503,0)),"Missing ID"),FIND(" — ",IFERROR(INDEX('Final Card Catalog'!$D$4:$D$503,MATCH($C434,'Final Card Catalog'!$A$4:$A$503,0)),"Missing ID"))-1),"Missing set")</x:f>
        <x:v>Controversies &amp; Movements</x:v>
      </x:c>
      <x:c r="C434" s="231" t="inlineStr">
        <x:is>
          <x:t xml:space="preserve">CM-035</x:t>
        </x:is>
      </x:c>
      <x:c r="D434" s="231" t="str">
        <x:f>IFERROR(INDEX('Final Card Catalog'!$B$4:$B$503,MATCH($C434,'Final Card Catalog'!$A$4:$A$503,0)),"Missing ID")</x:f>
        <x:v>Liberation Theology</x:v>
      </x:c>
      <x:c r="E434" s="231" t="str">
        <x:f>IFERROR(INDEX('Final Card Catalog'!$E$4:$E$503,MATCH($C434,'Final Card Catalog'!$A$4:$A$503,0)),"Missing ID")</x:f>
        <x:v>Theological Movement</x:v>
      </x:c>
      <x:c r="F434" s="261" t="n">
        <x:f>IFERROR(INDEX('Final Card Catalog'!$G$4:$G$503,MATCH($C434,'Final Card Catalog'!$A$4:$A$503,0)),"Missing ID")</x:f>
        <x:v>4</x:v>
      </x:c>
      <x:c r="G434" s="231" t="inlineStr">
        <x:is>
          <x:t xml:space="preserve">Rare</x:t>
        </x:is>
      </x:c>
      <x:c r="H434" s="260" t="n">
        <x:v>6.6</x:v>
      </x:c>
      <x:c r="I434" s="260" t="n">
        <x:v>6.1</x:v>
      </x:c>
      <x:c r="J434" s="260" t="n">
        <x:v>5.4</x:v>
      </x:c>
      <x:c r="K434" s="260" t="n">
        <x:v>4.9</x:v>
      </x:c>
      <x:c r="L434" s="239" t="n">
        <x:f>IF(COUNT(H434:K434)&lt;COUNT($B$4:$B$7),"",ROUND(($B$11/$B$9)*(H434*$B$4+I434*$B$5+J434*$B$6+K434*$B$7),1))</x:f>
        <x:v>60.4</x:v>
      </x:c>
      <x:c r="M434" s="231" t="str">
        <x:f>IF(L434="","",IF(L434&gt;=$E$4,$D$4,IF(L434&gt;=$E$5,$D$5,IF(L434&gt;=$E$6,$D$6,IF(L434&gt;=$E$7,$D$7,$D$8)))))</x:f>
        <x:v>Common</x:v>
      </x:c>
      <x:c r="N434" s="231" t="str">
        <x:f>IF(M434="","Pending scoring",G434&amp;" → "&amp;M434)</x:f>
        <x:v>Rare → Common</x:v>
      </x:c>
      <x:c r="O434" s="231" t="inlineStr">
        <x:is>
          <x:t xml:space="preserve">High</x:t>
        </x:is>
      </x:c>
      <x:c r="P434" s="231" t="inlineStr">
        <x:is>
          <x:t xml:space="preserve">Historical movement / controversy</x:t>
        </x:is>
      </x:c>
      <x:c r="Q434" s="231" t="inlineStr">
        <x:is>
          <x:t xml:space="preserve">Supporting collectible: useful content, but lower global pull impact than the broader catalog. Scores: significance 6.6, artwork 6.1, narrative 5.4, uniqueness 4.9; weighted impact 60.4 → Common.</x:t>
        </x:is>
      </x:c>
      <x:c r="R434" s="214" t="str">
        <x:f>IFERROR(INDEX('Final Card Catalog'!$J$4:$J$503,MATCH($C434,'Final Card Catalog'!$A$4:$A$503,0)),"Missing ID")</x:f>
        <x:v>Common</x:v>
      </x:c>
      <x:c r="S434" s="214" t="str">
        <x:f>IF(IFERROR(INDEX('Final Card Catalog'!$S$4:$S$503,MATCH($C434,'Final Card Catalog'!$A$4:$A$503,0)),"Missing ID")="Locked - complete","Locked - complete",IF(COUNTIF('Final Card Catalog'!$A$4:$A$503,C434)&lt;&gt;1,"ID mismatch",IF(COUNT(H434:K434)&lt;COUNT($B$4:$B$7),"Needs scoring",IF(M434=R434,"Aligned","Approved tier / legacy differs"))))</x:f>
        <x:v>Aligned</x:v>
      </x:c>
    </x:row>
    <x:row r="435" s="202" customFormat="1" ht="25.5" customHeight="1">
      <x:c r="A435" s="261" t="n">
        <x:f>IF(L435="","",COUNTIF($L$14:$L$513,"&gt;"&amp;L435)+COUNTIF($L$14:L435,L435))</x:f>
        <x:v>425</x:v>
      </x:c>
      <x:c r="B435" s="231" t="str">
        <x:f>IFERROR(LEFT(IFERROR(INDEX('Final Card Catalog'!$D$4:$D$503,MATCH($C435,'Final Card Catalog'!$A$4:$A$503,0)),"Missing ID"),FIND(" — ",IFERROR(INDEX('Final Card Catalog'!$D$4:$D$503,MATCH($C435,'Final Card Catalog'!$A$4:$A$503,0)),"Missing ID"))-1),"Missing set")</x:f>
        <x:v>Controversies &amp; Movements</x:v>
      </x:c>
      <x:c r="C435" s="231" t="inlineStr">
        <x:is>
          <x:t xml:space="preserve">CM-005</x:t>
        </x:is>
      </x:c>
      <x:c r="D435" s="231" t="str">
        <x:f>IFERROR(INDEX('Final Card Catalog'!$B$4:$B$503,MATCH($C435,'Final Card Catalog'!$A$4:$A$503,0)),"Missing ID")</x:f>
        <x:v>Pelagian Controversy</x:v>
      </x:c>
      <x:c r="E435" s="231" t="str">
        <x:f>IFERROR(INDEX('Final Card Catalog'!$E$4:$E$503,MATCH($C435,'Final Card Catalog'!$A$4:$A$503,0)),"Missing ID")</x:f>
        <x:v>Soteriological Controversy</x:v>
      </x:c>
      <x:c r="F435" s="261" t="n">
        <x:f>IFERROR(INDEX('Final Card Catalog'!$G$4:$G$503,MATCH($C435,'Final Card Catalog'!$A$4:$A$503,0)),"Missing ID")</x:f>
        <x:v>4</x:v>
      </x:c>
      <x:c r="G435" s="231" t="inlineStr">
        <x:is>
          <x:t xml:space="preserve">Rare</x:t>
        </x:is>
      </x:c>
      <x:c r="H435" s="260" t="n">
        <x:v>6.6</x:v>
      </x:c>
      <x:c r="I435" s="260" t="n">
        <x:v>6.1</x:v>
      </x:c>
      <x:c r="J435" s="260" t="n">
        <x:v>5.4</x:v>
      </x:c>
      <x:c r="K435" s="260" t="n">
        <x:v>4.9</x:v>
      </x:c>
      <x:c r="L435" s="239" t="n">
        <x:f>IF(COUNT(H435:K435)&lt;COUNT($B$4:$B$7),"",ROUND(($B$11/$B$9)*(H435*$B$4+I435*$B$5+J435*$B$6+K435*$B$7),1))</x:f>
        <x:v>60.4</x:v>
      </x:c>
      <x:c r="M435" s="231" t="str">
        <x:f>IF(L435="","",IF(L435&gt;=$E$4,$D$4,IF(L435&gt;=$E$5,$D$5,IF(L435&gt;=$E$6,$D$6,IF(L435&gt;=$E$7,$D$7,$D$8)))))</x:f>
        <x:v>Common</x:v>
      </x:c>
      <x:c r="N435" s="231" t="str">
        <x:f>IF(M435="","Pending scoring",G435&amp;" → "&amp;M435)</x:f>
        <x:v>Rare → Common</x:v>
      </x:c>
      <x:c r="O435" s="231" t="inlineStr">
        <x:is>
          <x:t xml:space="preserve">High</x:t>
        </x:is>
      </x:c>
      <x:c r="P435" s="231" t="inlineStr">
        <x:is>
          <x:t xml:space="preserve">Historical movement / controversy</x:t>
        </x:is>
      </x:c>
      <x:c r="Q435" s="231" t="inlineStr">
        <x:is>
          <x:t xml:space="preserve">Supporting collectible: useful content, but lower global pull impact than the broader catalog. Scores: significance 6.6, artwork 6.1, narrative 5.4, uniqueness 4.9; weighted impact 60.4 → Common.</x:t>
        </x:is>
      </x:c>
      <x:c r="R435" s="214" t="str">
        <x:f>IFERROR(INDEX('Final Card Catalog'!$J$4:$J$503,MATCH($C435,'Final Card Catalog'!$A$4:$A$503,0)),"Missing ID")</x:f>
        <x:v>Common</x:v>
      </x:c>
      <x:c r="S435" s="214" t="str">
        <x:f>IF(IFERROR(INDEX('Final Card Catalog'!$S$4:$S$503,MATCH($C435,'Final Card Catalog'!$A$4:$A$503,0)),"Missing ID")="Locked - complete","Locked - complete",IF(COUNTIF('Final Card Catalog'!$A$4:$A$503,C435)&lt;&gt;1,"ID mismatch",IF(COUNT(H435:K435)&lt;COUNT($B$4:$B$7),"Needs scoring",IF(M435=R435,"Aligned","Approved tier / legacy differs"))))</x:f>
        <x:v>Aligned</x:v>
      </x:c>
    </x:row>
    <x:row r="436" s="202" customFormat="1" ht="25.5" customHeight="1">
      <x:c r="A436" s="261" t="n">
        <x:f>IF(L436="","",COUNTIF($L$14:$L$513,"&gt;"&amp;L436)+COUNTIF($L$14:L436,L436))</x:f>
        <x:v>426</x:v>
      </x:c>
      <x:c r="B436" s="231" t="str">
        <x:f>IFERROR(LEFT(IFERROR(INDEX('Final Card Catalog'!$D$4:$D$503,MATCH($C436,'Final Card Catalog'!$A$4:$A$503,0)),"Missing ID"),FIND(" — ",IFERROR(INDEX('Final Card Catalog'!$D$4:$D$503,MATCH($C436,'Final Card Catalog'!$A$4:$A$503,0)),"Missing ID"))-1),"Missing set")</x:f>
        <x:v>Controversies &amp; Movements</x:v>
      </x:c>
      <x:c r="C436" s="231" t="inlineStr">
        <x:is>
          <x:t xml:space="preserve">CM-021</x:t>
        </x:is>
      </x:c>
      <x:c r="D436" s="231" t="str">
        <x:f>IFERROR(INDEX('Final Card Catalog'!$B$4:$B$503,MATCH($C436,'Final Card Catalog'!$A$4:$A$503,0)),"Missing ID")</x:f>
        <x:v>Pietism</x:v>
      </x:c>
      <x:c r="E436" s="231" t="str">
        <x:f>IFERROR(INDEX('Final Card Catalog'!$E$4:$E$503,MATCH($C436,'Final Card Catalog'!$A$4:$A$503,0)),"Missing ID")</x:f>
        <x:v>Renewal Movement</x:v>
      </x:c>
      <x:c r="F436" s="261" t="n">
        <x:f>IFERROR(INDEX('Final Card Catalog'!$G$4:$G$503,MATCH($C436,'Final Card Catalog'!$A$4:$A$503,0)),"Missing ID")</x:f>
        <x:v>4</x:v>
      </x:c>
      <x:c r="G436" s="231" t="inlineStr">
        <x:is>
          <x:t xml:space="preserve">Rare</x:t>
        </x:is>
      </x:c>
      <x:c r="H436" s="260" t="n">
        <x:v>6.6</x:v>
      </x:c>
      <x:c r="I436" s="260" t="n">
        <x:v>6.1</x:v>
      </x:c>
      <x:c r="J436" s="260" t="n">
        <x:v>5.4</x:v>
      </x:c>
      <x:c r="K436" s="260" t="n">
        <x:v>4.9</x:v>
      </x:c>
      <x:c r="L436" s="239" t="n">
        <x:f>IF(COUNT(H436:K436)&lt;COUNT($B$4:$B$7),"",ROUND(($B$11/$B$9)*(H436*$B$4+I436*$B$5+J436*$B$6+K436*$B$7),1))</x:f>
        <x:v>60.4</x:v>
      </x:c>
      <x:c r="M436" s="231" t="str">
        <x:f>IF(L436="","",IF(L436&gt;=$E$4,$D$4,IF(L436&gt;=$E$5,$D$5,IF(L436&gt;=$E$6,$D$6,IF(L436&gt;=$E$7,$D$7,$D$8)))))</x:f>
        <x:v>Common</x:v>
      </x:c>
      <x:c r="N436" s="231" t="str">
        <x:f>IF(M436="","Pending scoring",G436&amp;" → "&amp;M436)</x:f>
        <x:v>Rare → Common</x:v>
      </x:c>
      <x:c r="O436" s="231" t="inlineStr">
        <x:is>
          <x:t xml:space="preserve">High</x:t>
        </x:is>
      </x:c>
      <x:c r="P436" s="231" t="inlineStr">
        <x:is>
          <x:t xml:space="preserve">Historical movement / controversy</x:t>
        </x:is>
      </x:c>
      <x:c r="Q436" s="231" t="inlineStr">
        <x:is>
          <x:t xml:space="preserve">Supporting collectible: useful content, but lower global pull impact than the broader catalog. Scores: significance 6.6, artwork 6.1, narrative 5.4, uniqueness 4.9; weighted impact 60.4 → Common.</x:t>
        </x:is>
      </x:c>
      <x:c r="R436" s="214" t="str">
        <x:f>IFERROR(INDEX('Final Card Catalog'!$J$4:$J$503,MATCH($C436,'Final Card Catalog'!$A$4:$A$503,0)),"Missing ID")</x:f>
        <x:v>Common</x:v>
      </x:c>
      <x:c r="S436" s="214" t="str">
        <x:f>IF(IFERROR(INDEX('Final Card Catalog'!$S$4:$S$503,MATCH($C436,'Final Card Catalog'!$A$4:$A$503,0)),"Missing ID")="Locked - complete","Locked - complete",IF(COUNTIF('Final Card Catalog'!$A$4:$A$503,C436)&lt;&gt;1,"ID mismatch",IF(COUNT(H436:K436)&lt;COUNT($B$4:$B$7),"Needs scoring",IF(M436=R436,"Aligned","Approved tier / legacy differs"))))</x:f>
        <x:v>Aligned</x:v>
      </x:c>
    </x:row>
    <x:row r="437" s="202" customFormat="1" ht="25.5" customHeight="1">
      <x:c r="A437" s="261" t="n">
        <x:f>IF(L437="","",COUNTIF($L$14:$L$513,"&gt;"&amp;L437)+COUNTIF($L$14:L437,L437))</x:f>
        <x:v>427</x:v>
      </x:c>
      <x:c r="B437" s="231" t="str">
        <x:f>IFERROR(LEFT(IFERROR(INDEX('Final Card Catalog'!$D$4:$D$503,MATCH($C437,'Final Card Catalog'!$A$4:$A$503,0)),"Missing ID"),FIND(" — ",IFERROR(INDEX('Final Card Catalog'!$D$4:$D$503,MATCH($C437,'Final Card Catalog'!$A$4:$A$503,0)),"Missing ID"))-1),"Missing set")</x:f>
        <x:v>Controversies &amp; Movements</x:v>
      </x:c>
      <x:c r="C437" s="231" t="inlineStr">
        <x:is>
          <x:t xml:space="preserve">CM-031</x:t>
        </x:is>
      </x:c>
      <x:c r="D437" s="231" t="str">
        <x:f>IFERROR(INDEX('Final Card Catalog'!$B$4:$B$503,MATCH($C437,'Final Card Catalog'!$A$4:$A$503,0)),"Missing ID")</x:f>
        <x:v>Social Gospel</x:v>
      </x:c>
      <x:c r="E437" s="231" t="str">
        <x:f>IFERROR(INDEX('Final Card Catalog'!$E$4:$E$503,MATCH($C437,'Final Card Catalog'!$A$4:$A$503,0)),"Missing ID")</x:f>
        <x:v>Social Reform Movement</x:v>
      </x:c>
      <x:c r="F437" s="261" t="n">
        <x:f>IFERROR(INDEX('Final Card Catalog'!$G$4:$G$503,MATCH($C437,'Final Card Catalog'!$A$4:$A$503,0)),"Missing ID")</x:f>
        <x:v>4</x:v>
      </x:c>
      <x:c r="G437" s="231" t="inlineStr">
        <x:is>
          <x:t xml:space="preserve">Rare</x:t>
        </x:is>
      </x:c>
      <x:c r="H437" s="260" t="n">
        <x:v>6.6</x:v>
      </x:c>
      <x:c r="I437" s="260" t="n">
        <x:v>6.1</x:v>
      </x:c>
      <x:c r="J437" s="260" t="n">
        <x:v>5.4</x:v>
      </x:c>
      <x:c r="K437" s="260" t="n">
        <x:v>4.9</x:v>
      </x:c>
      <x:c r="L437" s="239" t="n">
        <x:f>IF(COUNT(H437:K437)&lt;COUNT($B$4:$B$7),"",ROUND(($B$11/$B$9)*(H437*$B$4+I437*$B$5+J437*$B$6+K437*$B$7),1))</x:f>
        <x:v>60.4</x:v>
      </x:c>
      <x:c r="M437" s="231" t="str">
        <x:f>IF(L437="","",IF(L437&gt;=$E$4,$D$4,IF(L437&gt;=$E$5,$D$5,IF(L437&gt;=$E$6,$D$6,IF(L437&gt;=$E$7,$D$7,$D$8)))))</x:f>
        <x:v>Common</x:v>
      </x:c>
      <x:c r="N437" s="231" t="str">
        <x:f>IF(M437="","Pending scoring",G437&amp;" → "&amp;M437)</x:f>
        <x:v>Rare → Common</x:v>
      </x:c>
      <x:c r="O437" s="231" t="inlineStr">
        <x:is>
          <x:t xml:space="preserve">High</x:t>
        </x:is>
      </x:c>
      <x:c r="P437" s="231" t="inlineStr">
        <x:is>
          <x:t xml:space="preserve">Historical movement / controversy</x:t>
        </x:is>
      </x:c>
      <x:c r="Q437" s="231" t="inlineStr">
        <x:is>
          <x:t xml:space="preserve">Supporting collectible: useful content, but lower global pull impact than the broader catalog. Scores: significance 6.6, artwork 6.1, narrative 5.4, uniqueness 4.9; weighted impact 60.4 → Common.</x:t>
        </x:is>
      </x:c>
      <x:c r="R437" s="214" t="str">
        <x:f>IFERROR(INDEX('Final Card Catalog'!$J$4:$J$503,MATCH($C437,'Final Card Catalog'!$A$4:$A$503,0)),"Missing ID")</x:f>
        <x:v>Common</x:v>
      </x:c>
      <x:c r="S437" s="214" t="str">
        <x:f>IF(IFERROR(INDEX('Final Card Catalog'!$S$4:$S$503,MATCH($C437,'Final Card Catalog'!$A$4:$A$503,0)),"Missing ID")="Locked - complete","Locked - complete",IF(COUNTIF('Final Card Catalog'!$A$4:$A$503,C437)&lt;&gt;1,"ID mismatch",IF(COUNT(H437:K437)&lt;COUNT($B$4:$B$7),"Needs scoring",IF(M437=R437,"Aligned","Approved tier / legacy differs"))))</x:f>
        <x:v>Aligned</x:v>
      </x:c>
    </x:row>
    <x:row r="438" s="202" customFormat="1" ht="25.5" customHeight="1">
      <x:c r="A438" s="261" t="n">
        <x:f>IF(L438="","",COUNTIF($L$14:$L$513,"&gt;"&amp;L438)+COUNTIF($L$14:L438,L438))</x:f>
        <x:v>428</x:v>
      </x:c>
      <x:c r="B438" s="231" t="str">
        <x:f>IFERROR(LEFT(IFERROR(INDEX('Final Card Catalog'!$D$4:$D$503,MATCH($C438,'Final Card Catalog'!$A$4:$A$503,0)),"Missing ID"),FIND(" — ",IFERROR(INDEX('Final Card Catalog'!$D$4:$D$503,MATCH($C438,'Final Card Catalog'!$A$4:$A$503,0)),"Missing ID"))-1),"Missing set")</x:f>
        <x:v>Controversies &amp; Movements</x:v>
      </x:c>
      <x:c r="C438" s="231" t="inlineStr">
        <x:is>
          <x:t xml:space="preserve">CM-016</x:t>
        </x:is>
      </x:c>
      <x:c r="D438" s="231" t="str">
        <x:f>IFERROR(INDEX('Final Card Catalog'!$B$4:$B$503,MATCH($C438,'Final Card Catalog'!$A$4:$A$503,0)),"Missing ID")</x:f>
        <x:v>Unitarianism</x:v>
      </x:c>
      <x:c r="E438" s="231" t="str">
        <x:f>IFERROR(INDEX('Final Card Catalog'!$E$4:$E$503,MATCH($C438,'Final Card Catalog'!$A$4:$A$503,0)),"Missing ID")</x:f>
        <x:v>Theological Movement</x:v>
      </x:c>
      <x:c r="F438" s="261" t="n">
        <x:f>IFERROR(INDEX('Final Card Catalog'!$G$4:$G$503,MATCH($C438,'Final Card Catalog'!$A$4:$A$503,0)),"Missing ID")</x:f>
        <x:v>4</x:v>
      </x:c>
      <x:c r="G438" s="231" t="inlineStr">
        <x:is>
          <x:t xml:space="preserve">Rare</x:t>
        </x:is>
      </x:c>
      <x:c r="H438" s="260" t="n">
        <x:v>6.6</x:v>
      </x:c>
      <x:c r="I438" s="260" t="n">
        <x:v>6.1</x:v>
      </x:c>
      <x:c r="J438" s="260" t="n">
        <x:v>5.4</x:v>
      </x:c>
      <x:c r="K438" s="260" t="n">
        <x:v>4.9</x:v>
      </x:c>
      <x:c r="L438" s="239" t="n">
        <x:f>IF(COUNT(H438:K438)&lt;COUNT($B$4:$B$7),"",ROUND(($B$11/$B$9)*(H438*$B$4+I438*$B$5+J438*$B$6+K438*$B$7),1))</x:f>
        <x:v>60.4</x:v>
      </x:c>
      <x:c r="M438" s="231" t="str">
        <x:f>IF(L438="","",IF(L438&gt;=$E$4,$D$4,IF(L438&gt;=$E$5,$D$5,IF(L438&gt;=$E$6,$D$6,IF(L438&gt;=$E$7,$D$7,$D$8)))))</x:f>
        <x:v>Common</x:v>
      </x:c>
      <x:c r="N438" s="231" t="str">
        <x:f>IF(M438="","Pending scoring",G438&amp;" → "&amp;M438)</x:f>
        <x:v>Rare → Common</x:v>
      </x:c>
      <x:c r="O438" s="231" t="inlineStr">
        <x:is>
          <x:t xml:space="preserve">High</x:t>
        </x:is>
      </x:c>
      <x:c r="P438" s="231" t="inlineStr">
        <x:is>
          <x:t xml:space="preserve">Historical movement / controversy</x:t>
        </x:is>
      </x:c>
      <x:c r="Q438" s="231" t="inlineStr">
        <x:is>
          <x:t xml:space="preserve">Supporting collectible: useful content, but lower global pull impact than the broader catalog. Scores: significance 6.6, artwork 6.1, narrative 5.4, uniqueness 4.9; weighted impact 60.4 → Common.</x:t>
        </x:is>
      </x:c>
      <x:c r="R438" s="214" t="str">
        <x:f>IFERROR(INDEX('Final Card Catalog'!$J$4:$J$503,MATCH($C438,'Final Card Catalog'!$A$4:$A$503,0)),"Missing ID")</x:f>
        <x:v>Common</x:v>
      </x:c>
      <x:c r="S438" s="214" t="str">
        <x:f>IF(IFERROR(INDEX('Final Card Catalog'!$S$4:$S$503,MATCH($C438,'Final Card Catalog'!$A$4:$A$503,0)),"Missing ID")="Locked - complete","Locked - complete",IF(COUNTIF('Final Card Catalog'!$A$4:$A$503,C438)&lt;&gt;1,"ID mismatch",IF(COUNT(H438:K438)&lt;COUNT($B$4:$B$7),"Needs scoring",IF(M438=R438,"Aligned","Approved tier / legacy differs"))))</x:f>
        <x:v>Aligned</x:v>
      </x:c>
    </x:row>
    <x:row r="439" s="202" customFormat="1" ht="25.5" customHeight="1">
      <x:c r="A439" s="261" t="n">
        <x:f>IF(L439="","",COUNTIF($L$14:$L$513,"&gt;"&amp;L439)+COUNTIF($L$14:L439,L439))</x:f>
        <x:v>429</x:v>
      </x:c>
      <x:c r="B439" s="231" t="str">
        <x:f>IFERROR(LEFT(IFERROR(INDEX('Final Card Catalog'!$D$4:$D$503,MATCH($C439,'Final Card Catalog'!$A$4:$A$503,0)),"Missing ID"),FIND(" — ",IFERROR(INDEX('Final Card Catalog'!$D$4:$D$503,MATCH($C439,'Final Card Catalog'!$A$4:$A$503,0)),"Missing ID"))-1),"Missing set")</x:f>
        <x:v>Controversies &amp; Movements</x:v>
      </x:c>
      <x:c r="C439" s="231" t="inlineStr">
        <x:is>
          <x:t xml:space="preserve">CM-028</x:t>
        </x:is>
      </x:c>
      <x:c r="D439" s="231" t="str">
        <x:f>IFERROR(INDEX('Final Card Catalog'!$B$4:$B$503,MATCH($C439,'Final Card Catalog'!$A$4:$A$503,0)),"Missing ID")</x:f>
        <x:v>Adventist Movement</x:v>
      </x:c>
      <x:c r="E439" s="231" t="str">
        <x:f>IFERROR(INDEX('Final Card Catalog'!$E$4:$E$503,MATCH($C439,'Final Card Catalog'!$A$4:$A$503,0)),"Missing ID")</x:f>
        <x:v>Eschatological Movement</x:v>
      </x:c>
      <x:c r="F439" s="261" t="n">
        <x:f>IFERROR(INDEX('Final Card Catalog'!$G$4:$G$503,MATCH($C439,'Final Card Catalog'!$A$4:$A$503,0)),"Missing ID")</x:f>
        <x:v>3</x:v>
      </x:c>
      <x:c r="G439" s="231" t="inlineStr">
        <x:is>
          <x:t xml:space="preserve">Uncommon</x:t>
        </x:is>
      </x:c>
      <x:c r="H439" s="260" t="n">
        <x:v>5.5</x:v>
      </x:c>
      <x:c r="I439" s="260" t="n">
        <x:v>7.5</x:v>
      </x:c>
      <x:c r="J439" s="260" t="n">
        <x:v>5.4</x:v>
      </x:c>
      <x:c r="K439" s="260" t="n">
        <x:v>4.9</x:v>
      </x:c>
      <x:c r="L439" s="239" t="n">
        <x:f>IF(COUNT(H439:K439)&lt;COUNT($B$4:$B$7),"",ROUND(($B$11/$B$9)*(H439*$B$4+I439*$B$5+J439*$B$6+K439*$B$7),1))</x:f>
        <x:v>60.2</x:v>
      </x:c>
      <x:c r="M439" s="231" t="str">
        <x:f>IF(L439="","",IF(L439&gt;=$E$4,$D$4,IF(L439&gt;=$E$5,$D$5,IF(L439&gt;=$E$6,$D$6,IF(L439&gt;=$E$7,$D$7,$D$8)))))</x:f>
        <x:v>Common</x:v>
      </x:c>
      <x:c r="N439" s="231" t="str">
        <x:f>IF(M439="","Pending scoring",G439&amp;" → "&amp;M439)</x:f>
        <x:v>Uncommon → Common</x:v>
      </x:c>
      <x:c r="O439" s="231" t="inlineStr">
        <x:is>
          <x:t xml:space="preserve">High</x:t>
        </x:is>
      </x:c>
      <x:c r="P439" s="231" t="inlineStr">
        <x:is>
          <x:t xml:space="preserve">Historical movement / controversy</x:t>
        </x:is>
      </x:c>
      <x:c r="Q439" s="231" t="inlineStr">
        <x:is>
          <x:t xml:space="preserve">Artwork-led: the visual concept is substantially stronger than the subject's global recognition. Scores: significance 5.5, artwork 7.5, narrative 5.4, uniqueness 4.9; weighted impact 60.2 → Common.</x:t>
        </x:is>
      </x:c>
      <x:c r="R439" s="214" t="str">
        <x:f>IFERROR(INDEX('Final Card Catalog'!$J$4:$J$503,MATCH($C439,'Final Card Catalog'!$A$4:$A$503,0)),"Missing ID")</x:f>
        <x:v>Common</x:v>
      </x:c>
      <x:c r="S439" s="214" t="str">
        <x:f>IF(IFERROR(INDEX('Final Card Catalog'!$S$4:$S$503,MATCH($C439,'Final Card Catalog'!$A$4:$A$503,0)),"Missing ID")="Locked - complete","Locked - complete",IF(COUNTIF('Final Card Catalog'!$A$4:$A$503,C439)&lt;&gt;1,"ID mismatch",IF(COUNT(H439:K439)&lt;COUNT($B$4:$B$7),"Needs scoring",IF(M439=R439,"Aligned","Approved tier / legacy differs"))))</x:f>
        <x:v>Aligned</x:v>
      </x:c>
    </x:row>
    <x:row r="440" s="202" customFormat="1" ht="25.5" customHeight="1">
      <x:c r="A440" s="261" t="n">
        <x:f>IF(L440="","",COUNTIF($L$14:$L$513,"&gt;"&amp;L440)+COUNTIF($L$14:L440,L440))</x:f>
        <x:v>430</x:v>
      </x:c>
      <x:c r="B440" s="231" t="str">
        <x:f>IFERROR(LEFT(IFERROR(INDEX('Final Card Catalog'!$D$4:$D$503,MATCH($C440,'Final Card Catalog'!$A$4:$A$503,0)),"Missing ID"),FIND(" — ",IFERROR(INDEX('Final Card Catalog'!$D$4:$D$503,MATCH($C440,'Final Card Catalog'!$A$4:$A$503,0)),"Missing ID"))-1),"Missing set")</x:f>
        <x:v>Controversies &amp; Movements</x:v>
      </x:c>
      <x:c r="C440" s="231" t="inlineStr">
        <x:is>
          <x:t xml:space="preserve">CM-010</x:t>
        </x:is>
      </x:c>
      <x:c r="D440" s="231" t="str">
        <x:f>IFERROR(INDEX('Final Card Catalog'!$B$4:$B$503,MATCH($C440,'Final Card Catalog'!$A$4:$A$503,0)),"Missing ID")</x:f>
        <x:v>Cathar Movement</x:v>
      </x:c>
      <x:c r="E440" s="231" t="str">
        <x:f>IFERROR(INDEX('Final Card Catalog'!$E$4:$E$503,MATCH($C440,'Final Card Catalog'!$A$4:$A$503,0)),"Missing ID")</x:f>
        <x:v>Religious Movement</x:v>
      </x:c>
      <x:c r="F440" s="261" t="n">
        <x:f>IFERROR(INDEX('Final Card Catalog'!$G$4:$G$503,MATCH($C440,'Final Card Catalog'!$A$4:$A$503,0)),"Missing ID")</x:f>
        <x:v>3</x:v>
      </x:c>
      <x:c r="G440" s="231" t="inlineStr">
        <x:is>
          <x:t xml:space="preserve">Uncommon</x:t>
        </x:is>
      </x:c>
      <x:c r="H440" s="260" t="n">
        <x:v>5.5</x:v>
      </x:c>
      <x:c r="I440" s="260" t="n">
        <x:v>7.5</x:v>
      </x:c>
      <x:c r="J440" s="260" t="n">
        <x:v>5.4</x:v>
      </x:c>
      <x:c r="K440" s="260" t="n">
        <x:v>4.9</x:v>
      </x:c>
      <x:c r="L440" s="239" t="n">
        <x:f>IF(COUNT(H440:K440)&lt;COUNT($B$4:$B$7),"",ROUND(($B$11/$B$9)*(H440*$B$4+I440*$B$5+J440*$B$6+K440*$B$7),1))</x:f>
        <x:v>60.2</x:v>
      </x:c>
      <x:c r="M440" s="231" t="str">
        <x:f>IF(L440="","",IF(L440&gt;=$E$4,$D$4,IF(L440&gt;=$E$5,$D$5,IF(L440&gt;=$E$6,$D$6,IF(L440&gt;=$E$7,$D$7,$D$8)))))</x:f>
        <x:v>Common</x:v>
      </x:c>
      <x:c r="N440" s="231" t="str">
        <x:f>IF(M440="","Pending scoring",G440&amp;" → "&amp;M440)</x:f>
        <x:v>Uncommon → Common</x:v>
      </x:c>
      <x:c r="O440" s="231" t="inlineStr">
        <x:is>
          <x:t xml:space="preserve">High</x:t>
        </x:is>
      </x:c>
      <x:c r="P440" s="231" t="inlineStr">
        <x:is>
          <x:t xml:space="preserve">Historical movement / controversy</x:t>
        </x:is>
      </x:c>
      <x:c r="Q440" s="231" t="inlineStr">
        <x:is>
          <x:t xml:space="preserve">Artwork-led: the visual concept is substantially stronger than the subject's global recognition. Scores: significance 5.5, artwork 7.5, narrative 5.4, uniqueness 4.9; weighted impact 60.2 → Common.</x:t>
        </x:is>
      </x:c>
      <x:c r="R440" s="214" t="str">
        <x:f>IFERROR(INDEX('Final Card Catalog'!$J$4:$J$503,MATCH($C440,'Final Card Catalog'!$A$4:$A$503,0)),"Missing ID")</x:f>
        <x:v>Common</x:v>
      </x:c>
      <x:c r="S440" s="214" t="str">
        <x:f>IF(IFERROR(INDEX('Final Card Catalog'!$S$4:$S$503,MATCH($C440,'Final Card Catalog'!$A$4:$A$503,0)),"Missing ID")="Locked - complete","Locked - complete",IF(COUNTIF('Final Card Catalog'!$A$4:$A$503,C440)&lt;&gt;1,"ID mismatch",IF(COUNT(H440:K440)&lt;COUNT($B$4:$B$7),"Needs scoring",IF(M440=R440,"Aligned","Approved tier / legacy differs"))))</x:f>
        <x:v>Aligned</x:v>
      </x:c>
    </x:row>
    <x:row r="441" s="202" customFormat="1" ht="25.5" customHeight="1">
      <x:c r="A441" s="261" t="n">
        <x:f>IF(L441="","",COUNTIF($L$14:$L$513,"&gt;"&amp;L441)+COUNTIF($L$14:L441,L441))</x:f>
        <x:v>431</x:v>
      </x:c>
      <x:c r="B441" s="231" t="str">
        <x:f>IFERROR(LEFT(IFERROR(INDEX('Final Card Catalog'!$D$4:$D$503,MATCH($C441,'Final Card Catalog'!$A$4:$A$503,0)),"Missing ID"),FIND(" — ",IFERROR(INDEX('Final Card Catalog'!$D$4:$D$503,MATCH($C441,'Final Card Catalog'!$A$4:$A$503,0)),"Missing ID"))-1),"Missing set")</x:f>
        <x:v>Councils &amp; Synods</x:v>
      </x:c>
      <x:c r="C441" s="231" t="inlineStr">
        <x:is>
          <x:t xml:space="preserve">CS-007</x:t>
        </x:is>
      </x:c>
      <x:c r="D441" s="231" t="str">
        <x:f>IFERROR(INDEX('Final Card Catalog'!$B$4:$B$503,MATCH($C441,'Final Card Catalog'!$A$4:$A$503,0)),"Missing ID")</x:f>
        <x:v>Fourth Lateran Council</x:v>
      </x:c>
      <x:c r="E441" s="231" t="str">
        <x:f>IFERROR(INDEX('Final Card Catalog'!$E$4:$E$503,MATCH($C441,'Final Card Catalog'!$A$4:$A$503,0)),"Missing ID")</x:f>
        <x:v>Catholic Ecumenical Council</x:v>
      </x:c>
      <x:c r="F441" s="261" t="n">
        <x:f>IFERROR(INDEX('Final Card Catalog'!$G$4:$G$503,MATCH($C441,'Final Card Catalog'!$A$4:$A$503,0)),"Missing ID")</x:f>
        <x:v>4</x:v>
      </x:c>
      <x:c r="G441" s="231" t="inlineStr">
        <x:is>
          <x:t xml:space="preserve">Rare</x:t>
        </x:is>
      </x:c>
      <x:c r="H441" s="260" t="n">
        <x:v>6.8</x:v>
      </x:c>
      <x:c r="I441" s="260" t="n">
        <x:v>7</x:v>
      </x:c>
      <x:c r="J441" s="260" t="n">
        <x:v>4.2</x:v>
      </x:c>
      <x:c r="K441" s="260" t="n">
        <x:v>3.6</x:v>
      </x:c>
      <x:c r="L441" s="239" t="n">
        <x:f>IF(COUNT(H441:K441)&lt;COUNT($B$4:$B$7),"",ROUND(($B$11/$B$9)*(H441*$B$4+I441*$B$5+J441*$B$6+K441*$B$7),1))</x:f>
        <x:v>60.2</x:v>
      </x:c>
      <x:c r="M441" s="231" t="str">
        <x:f>IF(L441="","",IF(L441&gt;=$E$4,$D$4,IF(L441&gt;=$E$5,$D$5,IF(L441&gt;=$E$6,$D$6,IF(L441&gt;=$E$7,$D$7,$D$8)))))</x:f>
        <x:v>Common</x:v>
      </x:c>
      <x:c r="N441" s="231" t="str">
        <x:f>IF(M441="","Pending scoring",G441&amp;" → "&amp;M441)</x:f>
        <x:v>Rare → Common</x:v>
      </x:c>
      <x:c r="O441" s="231" t="inlineStr">
        <x:is>
          <x:t xml:space="preserve">High</x:t>
        </x:is>
      </x:c>
      <x:c r="P441" s="231" t="inlineStr">
        <x:is>
          <x:t xml:space="preserve">Council / synod</x:t>
        </x:is>
      </x:c>
      <x:c r="Q441" s="231" t="inlineStr">
        <x:is>
          <x:t xml:space="preserve">Supporting collectible: useful content, but lower global pull impact than the broader catalog. Scores: significance 6.8, artwork 7.0, narrative 4.2, uniqueness 3.6; weighted impact 60.2 → Common.</x:t>
        </x:is>
      </x:c>
      <x:c r="R441" s="214" t="str">
        <x:f>IFERROR(INDEX('Final Card Catalog'!$J$4:$J$503,MATCH($C441,'Final Card Catalog'!$A$4:$A$503,0)),"Missing ID")</x:f>
        <x:v>Common</x:v>
      </x:c>
      <x:c r="S441" s="214" t="str">
        <x:f>IF(IFERROR(INDEX('Final Card Catalog'!$S$4:$S$503,MATCH($C441,'Final Card Catalog'!$A$4:$A$503,0)),"Missing ID")="Locked - complete","Locked - complete",IF(COUNTIF('Final Card Catalog'!$A$4:$A$503,C441)&lt;&gt;1,"ID mismatch",IF(COUNT(H441:K441)&lt;COUNT($B$4:$B$7),"Needs scoring",IF(M441=R441,"Aligned","Approved tier / legacy differs"))))</x:f>
        <x:v>Aligned</x:v>
      </x:c>
    </x:row>
    <x:row r="442" s="202" customFormat="1" ht="25.5" customHeight="1">
      <x:c r="A442" s="261" t="n">
        <x:f>IF(L442="","",COUNTIF($L$14:$L$513,"&gt;"&amp;L442)+COUNTIF($L$14:L442,L442))</x:f>
        <x:v>432</x:v>
      </x:c>
      <x:c r="B442" s="231" t="str">
        <x:f>IFERROR(LEFT(IFERROR(INDEX('Final Card Catalog'!$D$4:$D$503,MATCH($C442,'Final Card Catalog'!$A$4:$A$503,0)),"Missing ID"),FIND(" — ",IFERROR(INDEX('Final Card Catalog'!$D$4:$D$503,MATCH($C442,'Final Card Catalog'!$A$4:$A$503,0)),"Missing ID"))-1),"Missing set")</x:f>
        <x:v>Controversies &amp; Movements</x:v>
      </x:c>
      <x:c r="C442" s="231" t="inlineStr">
        <x:is>
          <x:t xml:space="preserve">CM-003</x:t>
        </x:is>
      </x:c>
      <x:c r="D442" s="231" t="str">
        <x:f>IFERROR(INDEX('Final Card Catalog'!$B$4:$B$503,MATCH($C442,'Final Card Catalog'!$A$4:$A$503,0)),"Missing ID")</x:f>
        <x:v>Montanism / New Prophecy</x:v>
      </x:c>
      <x:c r="E442" s="231" t="str">
        <x:f>IFERROR(INDEX('Final Card Catalog'!$E$4:$E$503,MATCH($C442,'Final Card Catalog'!$A$4:$A$503,0)),"Missing ID")</x:f>
        <x:v>Renewal Movement</x:v>
      </x:c>
      <x:c r="F442" s="261" t="n">
        <x:f>IFERROR(INDEX('Final Card Catalog'!$G$4:$G$503,MATCH($C442,'Final Card Catalog'!$A$4:$A$503,0)),"Missing ID")</x:f>
        <x:v>3</x:v>
      </x:c>
      <x:c r="G442" s="231" t="inlineStr">
        <x:is>
          <x:t xml:space="preserve">Uncommon</x:t>
        </x:is>
      </x:c>
      <x:c r="H442" s="260" t="n">
        <x:v>5.5</x:v>
      </x:c>
      <x:c r="I442" s="260" t="n">
        <x:v>7.5</x:v>
      </x:c>
      <x:c r="J442" s="260" t="n">
        <x:v>5.4</x:v>
      </x:c>
      <x:c r="K442" s="260" t="n">
        <x:v>4.9</x:v>
      </x:c>
      <x:c r="L442" s="239" t="n">
        <x:f>IF(COUNT(H442:K442)&lt;COUNT($B$4:$B$7),"",ROUND(($B$11/$B$9)*(H442*$B$4+I442*$B$5+J442*$B$6+K442*$B$7),1))</x:f>
        <x:v>60.2</x:v>
      </x:c>
      <x:c r="M442" s="231" t="str">
        <x:f>IF(L442="","",IF(L442&gt;=$E$4,$D$4,IF(L442&gt;=$E$5,$D$5,IF(L442&gt;=$E$6,$D$6,IF(L442&gt;=$E$7,$D$7,$D$8)))))</x:f>
        <x:v>Common</x:v>
      </x:c>
      <x:c r="N442" s="231" t="str">
        <x:f>IF(M442="","Pending scoring",G442&amp;" → "&amp;M442)</x:f>
        <x:v>Uncommon → Common</x:v>
      </x:c>
      <x:c r="O442" s="231" t="inlineStr">
        <x:is>
          <x:t xml:space="preserve">High</x:t>
        </x:is>
      </x:c>
      <x:c r="P442" s="231" t="inlineStr">
        <x:is>
          <x:t xml:space="preserve">Historical movement / controversy</x:t>
        </x:is>
      </x:c>
      <x:c r="Q442" s="231" t="inlineStr">
        <x:is>
          <x:t xml:space="preserve">Artwork-led: the visual concept is substantially stronger than the subject's global recognition. Scores: significance 5.5, artwork 7.5, narrative 5.4, uniqueness 4.9; weighted impact 60.2 → Common.</x:t>
        </x:is>
      </x:c>
      <x:c r="R442" s="214" t="str">
        <x:f>IFERROR(INDEX('Final Card Catalog'!$J$4:$J$503,MATCH($C442,'Final Card Catalog'!$A$4:$A$503,0)),"Missing ID")</x:f>
        <x:v>Common</x:v>
      </x:c>
      <x:c r="S442" s="214" t="str">
        <x:f>IF(IFERROR(INDEX('Final Card Catalog'!$S$4:$S$503,MATCH($C442,'Final Card Catalog'!$A$4:$A$503,0)),"Missing ID")="Locked - complete","Locked - complete",IF(COUNTIF('Final Card Catalog'!$A$4:$A$503,C442)&lt;&gt;1,"ID mismatch",IF(COUNT(H442:K442)&lt;COUNT($B$4:$B$7),"Needs scoring",IF(M442=R442,"Aligned","Approved tier / legacy differs"))))</x:f>
        <x:v>Aligned</x:v>
      </x:c>
    </x:row>
    <x:row r="443" s="202" customFormat="1" ht="25.5" customHeight="1">
      <x:c r="A443" s="261" t="n">
        <x:f>IF(L443="","",COUNTIF($L$14:$L$513,"&gt;"&amp;L443)+COUNTIF($L$14:L443,L443))</x:f>
        <x:v>433</x:v>
      </x:c>
      <x:c r="B443" s="231" t="str">
        <x:f>IFERROR(LEFT(IFERROR(INDEX('Final Card Catalog'!$D$4:$D$503,MATCH($C443,'Final Card Catalog'!$A$4:$A$503,0)),"Missing ID"),FIND(" — ",IFERROR(INDEX('Final Card Catalog'!$D$4:$D$503,MATCH($C443,'Final Card Catalog'!$A$4:$A$503,0)),"Missing ID"))-1),"Missing set")</x:f>
        <x:v>Biblical People</x:v>
      </x:c>
      <x:c r="C443" s="231" t="inlineStr">
        <x:is>
          <x:t xml:space="preserve">BP-073</x:t>
        </x:is>
      </x:c>
      <x:c r="D443" s="231" t="str">
        <x:f>IFERROR(INDEX('Final Card Catalog'!$B$4:$B$503,MATCH($C443,'Final Card Catalog'!$A$4:$A$503,0)),"Missing ID")</x:f>
        <x:v>Ahab</x:v>
      </x:c>
      <x:c r="E443" s="231" t="str">
        <x:f>IFERROR(INDEX('Final Card Catalog'!$E$4:$E$503,MATCH($C443,'Final Card Catalog'!$A$4:$A$503,0)),"Missing ID")</x:f>
        <x:v>Person</x:v>
      </x:c>
      <x:c r="F443" s="261" t="n">
        <x:f>IFERROR(INDEX('Final Card Catalog'!$G$4:$G$503,MATCH($C443,'Final Card Catalog'!$A$4:$A$503,0)),"Missing ID")</x:f>
        <x:v>3</x:v>
      </x:c>
      <x:c r="G443" s="231" t="inlineStr">
        <x:is>
          <x:t xml:space="preserve">Uncommon</x:t>
        </x:is>
      </x:c>
      <x:c r="H443" s="260" t="n">
        <x:v>5.5</x:v>
      </x:c>
      <x:c r="I443" s="260" t="n">
        <x:v>7</x:v>
      </x:c>
      <x:c r="J443" s="260" t="n">
        <x:v>5.7</x:v>
      </x:c>
      <x:c r="K443" s="260" t="n">
        <x:v>5.7</x:v>
      </x:c>
      <x:c r="L443" s="239" t="n">
        <x:f>IF(COUNT(H443:K443)&lt;COUNT($B$4:$B$7),"",ROUND(($B$11/$B$9)*(H443*$B$4+I443*$B$5+J443*$B$6+K443*$B$7),1))</x:f>
        <x:v>60.1</x:v>
      </x:c>
      <x:c r="M443" s="231" t="str">
        <x:f>IF(L443="","",IF(L443&gt;=$E$4,$D$4,IF(L443&gt;=$E$5,$D$5,IF(L443&gt;=$E$6,$D$6,IF(L443&gt;=$E$7,$D$7,$D$8)))))</x:f>
        <x:v>Common</x:v>
      </x:c>
      <x:c r="N443" s="231" t="str">
        <x:f>IF(M443="","Pending scoring",G443&amp;" → "&amp;M443)</x:f>
        <x:v>Uncommon → Common</x:v>
      </x:c>
      <x:c r="O443" s="231" t="inlineStr">
        <x:is>
          <x:t xml:space="preserve">Medium</x:t>
        </x:is>
      </x:c>
      <x:c r="P443" s="231" t="inlineStr">
        <x:is>
          <x:t xml:space="preserve">Biblical character / group</x:t>
        </x:is>
      </x:c>
      <x:c r="Q443" s="231" t="inlineStr">
        <x:is>
          <x:t xml:space="preserve">Artwork-led: the visual concept is substantially stronger than the subject's global recognition. Scores: significance 5.5, artwork 7.0, narrative 5.7, uniqueness 5.7; weighted impact 60.1 → Common.</x:t>
        </x:is>
      </x:c>
      <x:c r="R443" s="214" t="str">
        <x:f>IFERROR(INDEX('Final Card Catalog'!$J$4:$J$503,MATCH($C443,'Final Card Catalog'!$A$4:$A$503,0)),"Missing ID")</x:f>
        <x:v>Common</x:v>
      </x:c>
      <x:c r="S443" s="214" t="str">
        <x:f>IF(IFERROR(INDEX('Final Card Catalog'!$S$4:$S$503,MATCH($C443,'Final Card Catalog'!$A$4:$A$503,0)),"Missing ID")="Locked - complete","Locked - complete",IF(COUNTIF('Final Card Catalog'!$A$4:$A$503,C443)&lt;&gt;1,"ID mismatch",IF(COUNT(H443:K443)&lt;COUNT($B$4:$B$7),"Needs scoring",IF(M443=R443,"Aligned","Approved tier / legacy differs"))))</x:f>
        <x:v>Aligned</x:v>
      </x:c>
    </x:row>
    <x:row r="444" s="202" customFormat="1" ht="25.5" customHeight="1">
      <x:c r="A444" s="261" t="n">
        <x:f>IF(L444="","",COUNTIF($L$14:$L$513,"&gt;"&amp;L444)+COUNTIF($L$14:L444,L444))</x:f>
        <x:v>434</x:v>
      </x:c>
      <x:c r="B444" s="231" t="str">
        <x:f>IFERROR(LEFT(IFERROR(INDEX('Final Card Catalog'!$D$4:$D$503,MATCH($C444,'Final Card Catalog'!$A$4:$A$503,0)),"Missing ID"),FIND(" — ",IFERROR(INDEX('Final Card Catalog'!$D$4:$D$503,MATCH($C444,'Final Card Catalog'!$A$4:$A$503,0)),"Missing ID"))-1),"Missing set")</x:f>
        <x:v>Biblical People</x:v>
      </x:c>
      <x:c r="C444" s="231" t="inlineStr">
        <x:is>
          <x:t xml:space="preserve">BP-068</x:t>
        </x:is>
      </x:c>
      <x:c r="D444" s="231" t="str">
        <x:f>IFERROR(INDEX('Final Card Catalog'!$B$4:$B$503,MATCH($C444,'Final Card Catalog'!$A$4:$A$503,0)),"Missing ID")</x:f>
        <x:v>Bathsheba</x:v>
      </x:c>
      <x:c r="E444" s="231" t="str">
        <x:f>IFERROR(INDEX('Final Card Catalog'!$E$4:$E$503,MATCH($C444,'Final Card Catalog'!$A$4:$A$503,0)),"Missing ID")</x:f>
        <x:v>Person</x:v>
      </x:c>
      <x:c r="F444" s="261" t="n">
        <x:f>IFERROR(INDEX('Final Card Catalog'!$G$4:$G$503,MATCH($C444,'Final Card Catalog'!$A$4:$A$503,0)),"Missing ID")</x:f>
        <x:v>3</x:v>
      </x:c>
      <x:c r="G444" s="231" t="inlineStr">
        <x:is>
          <x:t xml:space="preserve">Uncommon</x:t>
        </x:is>
      </x:c>
      <x:c r="H444" s="260" t="n">
        <x:v>5.5</x:v>
      </x:c>
      <x:c r="I444" s="260" t="n">
        <x:v>7</x:v>
      </x:c>
      <x:c r="J444" s="260" t="n">
        <x:v>5.7</x:v>
      </x:c>
      <x:c r="K444" s="260" t="n">
        <x:v>5.7</x:v>
      </x:c>
      <x:c r="L444" s="239" t="n">
        <x:f>IF(COUNT(H444:K444)&lt;COUNT($B$4:$B$7),"",ROUND(($B$11/$B$9)*(H444*$B$4+I444*$B$5+J444*$B$6+K444*$B$7),1))</x:f>
        <x:v>60.1</x:v>
      </x:c>
      <x:c r="M444" s="231" t="str">
        <x:f>IF(L444="","",IF(L444&gt;=$E$4,$D$4,IF(L444&gt;=$E$5,$D$5,IF(L444&gt;=$E$6,$D$6,IF(L444&gt;=$E$7,$D$7,$D$8)))))</x:f>
        <x:v>Common</x:v>
      </x:c>
      <x:c r="N444" s="231" t="str">
        <x:f>IF(M444="","Pending scoring",G444&amp;" → "&amp;M444)</x:f>
        <x:v>Uncommon → Common</x:v>
      </x:c>
      <x:c r="O444" s="231" t="inlineStr">
        <x:is>
          <x:t xml:space="preserve">Medium</x:t>
        </x:is>
      </x:c>
      <x:c r="P444" s="231" t="inlineStr">
        <x:is>
          <x:t xml:space="preserve">Biblical character / group</x:t>
        </x:is>
      </x:c>
      <x:c r="Q444" s="231" t="inlineStr">
        <x:is>
          <x:t xml:space="preserve">Artwork-led: the visual concept is substantially stronger than the subject's global recognition. Scores: significance 5.5, artwork 7.0, narrative 5.7, uniqueness 5.7; weighted impact 60.1 → Common.</x:t>
        </x:is>
      </x:c>
      <x:c r="R444" s="214" t="str">
        <x:f>IFERROR(INDEX('Final Card Catalog'!$J$4:$J$503,MATCH($C444,'Final Card Catalog'!$A$4:$A$503,0)),"Missing ID")</x:f>
        <x:v>Common</x:v>
      </x:c>
      <x:c r="S444" s="214" t="str">
        <x:f>IF(IFERROR(INDEX('Final Card Catalog'!$S$4:$S$503,MATCH($C444,'Final Card Catalog'!$A$4:$A$503,0)),"Missing ID")="Locked - complete","Locked - complete",IF(COUNTIF('Final Card Catalog'!$A$4:$A$503,C444)&lt;&gt;1,"ID mismatch",IF(COUNT(H444:K444)&lt;COUNT($B$4:$B$7),"Needs scoring",IF(M444=R444,"Aligned","Approved tier / legacy differs"))))</x:f>
        <x:v>Aligned</x:v>
      </x:c>
    </x:row>
    <x:row r="445" s="202" customFormat="1" ht="25.5" customHeight="1">
      <x:c r="A445" s="261" t="n">
        <x:f>IF(L445="","",COUNTIF($L$14:$L$513,"&gt;"&amp;L445)+COUNTIF($L$14:L445,L445))</x:f>
        <x:v>435</x:v>
      </x:c>
      <x:c r="B445" s="231" t="str">
        <x:f>IFERROR(LEFT(IFERROR(INDEX('Final Card Catalog'!$D$4:$D$503,MATCH($C445,'Final Card Catalog'!$A$4:$A$503,0)),"Missing ID"),FIND(" — ",IFERROR(INDEX('Final Card Catalog'!$D$4:$D$503,MATCH($C445,'Final Card Catalog'!$A$4:$A$503,0)),"Missing ID"))-1),"Missing set")</x:f>
        <x:v>Biblical People</x:v>
      </x:c>
      <x:c r="C445" s="231" t="inlineStr">
        <x:is>
          <x:t xml:space="preserve">BP-083</x:t>
        </x:is>
      </x:c>
      <x:c r="D445" s="231" t="str">
        <x:f>IFERROR(INDEX('Final Card Catalog'!$B$4:$B$503,MATCH($C445,'Final Card Catalog'!$A$4:$A$503,0)),"Missing ID")</x:f>
        <x:v>Haman</x:v>
      </x:c>
      <x:c r="E445" s="231" t="str">
        <x:f>IFERROR(INDEX('Final Card Catalog'!$E$4:$E$503,MATCH($C445,'Final Card Catalog'!$A$4:$A$503,0)),"Missing ID")</x:f>
        <x:v>Person</x:v>
      </x:c>
      <x:c r="F445" s="261" t="n">
        <x:f>IFERROR(INDEX('Final Card Catalog'!$G$4:$G$503,MATCH($C445,'Final Card Catalog'!$A$4:$A$503,0)),"Missing ID")</x:f>
        <x:v>3</x:v>
      </x:c>
      <x:c r="G445" s="231" t="inlineStr">
        <x:is>
          <x:t xml:space="preserve">Uncommon</x:t>
        </x:is>
      </x:c>
      <x:c r="H445" s="260" t="n">
        <x:v>5.5</x:v>
      </x:c>
      <x:c r="I445" s="260" t="n">
        <x:v>7</x:v>
      </x:c>
      <x:c r="J445" s="260" t="n">
        <x:v>5.7</x:v>
      </x:c>
      <x:c r="K445" s="260" t="n">
        <x:v>5.7</x:v>
      </x:c>
      <x:c r="L445" s="239" t="n">
        <x:f>IF(COUNT(H445:K445)&lt;COUNT($B$4:$B$7),"",ROUND(($B$11/$B$9)*(H445*$B$4+I445*$B$5+J445*$B$6+K445*$B$7),1))</x:f>
        <x:v>60.1</x:v>
      </x:c>
      <x:c r="M445" s="231" t="str">
        <x:f>IF(L445="","",IF(L445&gt;=$E$4,$D$4,IF(L445&gt;=$E$5,$D$5,IF(L445&gt;=$E$6,$D$6,IF(L445&gt;=$E$7,$D$7,$D$8)))))</x:f>
        <x:v>Common</x:v>
      </x:c>
      <x:c r="N445" s="231" t="str">
        <x:f>IF(M445="","Pending scoring",G445&amp;" → "&amp;M445)</x:f>
        <x:v>Uncommon → Common</x:v>
      </x:c>
      <x:c r="O445" s="231" t="inlineStr">
        <x:is>
          <x:t xml:space="preserve">Medium</x:t>
        </x:is>
      </x:c>
      <x:c r="P445" s="231" t="inlineStr">
        <x:is>
          <x:t xml:space="preserve">Biblical character / group</x:t>
        </x:is>
      </x:c>
      <x:c r="Q445" s="231" t="inlineStr">
        <x:is>
          <x:t xml:space="preserve">Artwork-led: the visual concept is substantially stronger than the subject's global recognition. Scores: significance 5.5, artwork 7.0, narrative 5.7, uniqueness 5.7; weighted impact 60.1 → Common.</x:t>
        </x:is>
      </x:c>
      <x:c r="R445" s="214" t="str">
        <x:f>IFERROR(INDEX('Final Card Catalog'!$J$4:$J$503,MATCH($C445,'Final Card Catalog'!$A$4:$A$503,0)),"Missing ID")</x:f>
        <x:v>Common</x:v>
      </x:c>
      <x:c r="S445" s="214" t="str">
        <x:f>IF(IFERROR(INDEX('Final Card Catalog'!$S$4:$S$503,MATCH($C445,'Final Card Catalog'!$A$4:$A$503,0)),"Missing ID")="Locked - complete","Locked - complete",IF(COUNTIF('Final Card Catalog'!$A$4:$A$503,C445)&lt;&gt;1,"ID mismatch",IF(COUNT(H445:K445)&lt;COUNT($B$4:$B$7),"Needs scoring",IF(M445=R445,"Aligned","Approved tier / legacy differs"))))</x:f>
        <x:v>Aligned</x:v>
      </x:c>
    </x:row>
    <x:row r="446" s="202" customFormat="1" ht="25.5" customHeight="1">
      <x:c r="A446" s="261" t="n">
        <x:f>IF(L446="","",COUNTIF($L$14:$L$513,"&gt;"&amp;L446)+COUNTIF($L$14:L446,L446))</x:f>
        <x:v>436</x:v>
      </x:c>
      <x:c r="B446" s="231" t="str">
        <x:f>IFERROR(LEFT(IFERROR(INDEX('Final Card Catalog'!$D$4:$D$503,MATCH($C446,'Final Card Catalog'!$A$4:$A$503,0)),"Missing ID"),FIND(" — ",IFERROR(INDEX('Final Card Catalog'!$D$4:$D$503,MATCH($C446,'Final Card Catalog'!$A$4:$A$503,0)),"Missing ID"))-1),"Missing set")</x:f>
        <x:v>Biblical People</x:v>
      </x:c>
      <x:c r="C446" s="231" t="inlineStr">
        <x:is>
          <x:t xml:space="preserve">BP-075</x:t>
        </x:is>
      </x:c>
      <x:c r="D446" s="231" t="str">
        <x:f>IFERROR(INDEX('Final Card Catalog'!$B$4:$B$503,MATCH($C446,'Final Card Catalog'!$A$4:$A$503,0)),"Missing ID")</x:f>
        <x:v>Huldah</x:v>
      </x:c>
      <x:c r="E446" s="231" t="str">
        <x:f>IFERROR(INDEX('Final Card Catalog'!$E$4:$E$503,MATCH($C446,'Final Card Catalog'!$A$4:$A$503,0)),"Missing ID")</x:f>
        <x:v>Person</x:v>
      </x:c>
      <x:c r="F446" s="261" t="n">
        <x:f>IFERROR(INDEX('Final Card Catalog'!$G$4:$G$503,MATCH($C446,'Final Card Catalog'!$A$4:$A$503,0)),"Missing ID")</x:f>
        <x:v>3</x:v>
      </x:c>
      <x:c r="G446" s="231" t="inlineStr">
        <x:is>
          <x:t xml:space="preserve">Uncommon</x:t>
        </x:is>
      </x:c>
      <x:c r="H446" s="260" t="n">
        <x:v>5.5</x:v>
      </x:c>
      <x:c r="I446" s="260" t="n">
        <x:v>7</x:v>
      </x:c>
      <x:c r="J446" s="260" t="n">
        <x:v>5.7</x:v>
      </x:c>
      <x:c r="K446" s="260" t="n">
        <x:v>5.7</x:v>
      </x:c>
      <x:c r="L446" s="239" t="n">
        <x:f>IF(COUNT(H446:K446)&lt;COUNT($B$4:$B$7),"",ROUND(($B$11/$B$9)*(H446*$B$4+I446*$B$5+J446*$B$6+K446*$B$7),1))</x:f>
        <x:v>60.1</x:v>
      </x:c>
      <x:c r="M446" s="231" t="str">
        <x:f>IF(L446="","",IF(L446&gt;=$E$4,$D$4,IF(L446&gt;=$E$5,$D$5,IF(L446&gt;=$E$6,$D$6,IF(L446&gt;=$E$7,$D$7,$D$8)))))</x:f>
        <x:v>Common</x:v>
      </x:c>
      <x:c r="N446" s="231" t="str">
        <x:f>IF(M446="","Pending scoring",G446&amp;" → "&amp;M446)</x:f>
        <x:v>Uncommon → Common</x:v>
      </x:c>
      <x:c r="O446" s="231" t="inlineStr">
        <x:is>
          <x:t xml:space="preserve">Medium</x:t>
        </x:is>
      </x:c>
      <x:c r="P446" s="231" t="inlineStr">
        <x:is>
          <x:t xml:space="preserve">Biblical character / group</x:t>
        </x:is>
      </x:c>
      <x:c r="Q446" s="231" t="inlineStr">
        <x:is>
          <x:t xml:space="preserve">Artwork-led: the visual concept is substantially stronger than the subject's global recognition. Scores: significance 5.5, artwork 7.0, narrative 5.7, uniqueness 5.7; weighted impact 60.1 → Common.</x:t>
        </x:is>
      </x:c>
      <x:c r="R446" s="214" t="str">
        <x:f>IFERROR(INDEX('Final Card Catalog'!$J$4:$J$503,MATCH($C446,'Final Card Catalog'!$A$4:$A$503,0)),"Missing ID")</x:f>
        <x:v>Common</x:v>
      </x:c>
      <x:c r="S446" s="214" t="str">
        <x:f>IF(IFERROR(INDEX('Final Card Catalog'!$S$4:$S$503,MATCH($C446,'Final Card Catalog'!$A$4:$A$503,0)),"Missing ID")="Locked - complete","Locked - complete",IF(COUNTIF('Final Card Catalog'!$A$4:$A$503,C446)&lt;&gt;1,"ID mismatch",IF(COUNT(H446:K446)&lt;COUNT($B$4:$B$7),"Needs scoring",IF(M446=R446,"Aligned","Approved tier / legacy differs"))))</x:f>
        <x:v>Aligned</x:v>
      </x:c>
    </x:row>
    <x:row r="447" s="202" customFormat="1" ht="25.5" customHeight="1">
      <x:c r="A447" s="261" t="n">
        <x:f>IF(L447="","",COUNTIF($L$14:$L$513,"&gt;"&amp;L447)+COUNTIF($L$14:L447,L447))</x:f>
        <x:v>437</x:v>
      </x:c>
      <x:c r="B447" s="231" t="str">
        <x:f>IFERROR(LEFT(IFERROR(INDEX('Final Card Catalog'!$D$4:$D$503,MATCH($C447,'Final Card Catalog'!$A$4:$A$503,0)),"Missing ID"),FIND(" — ",IFERROR(INDEX('Final Card Catalog'!$D$4:$D$503,MATCH($C447,'Final Card Catalog'!$A$4:$A$503,0)),"Missing ID"))-1),"Missing set")</x:f>
        <x:v>Biblical People</x:v>
      </x:c>
      <x:c r="C447" s="231" t="inlineStr">
        <x:is>
          <x:t xml:space="preserve">BP-074</x:t>
        </x:is>
      </x:c>
      <x:c r="D447" s="231" t="str">
        <x:f>IFERROR(INDEX('Final Card Catalog'!$B$4:$B$503,MATCH($C447,'Final Card Catalog'!$A$4:$A$503,0)),"Missing ID")</x:f>
        <x:v>Jezebel</x:v>
      </x:c>
      <x:c r="E447" s="231" t="str">
        <x:f>IFERROR(INDEX('Final Card Catalog'!$E$4:$E$503,MATCH($C447,'Final Card Catalog'!$A$4:$A$503,0)),"Missing ID")</x:f>
        <x:v>Person</x:v>
      </x:c>
      <x:c r="F447" s="261" t="n">
        <x:f>IFERROR(INDEX('Final Card Catalog'!$G$4:$G$503,MATCH($C447,'Final Card Catalog'!$A$4:$A$503,0)),"Missing ID")</x:f>
        <x:v>3</x:v>
      </x:c>
      <x:c r="G447" s="231" t="inlineStr">
        <x:is>
          <x:t xml:space="preserve">Uncommon</x:t>
        </x:is>
      </x:c>
      <x:c r="H447" s="260" t="n">
        <x:v>5.5</x:v>
      </x:c>
      <x:c r="I447" s="260" t="n">
        <x:v>7</x:v>
      </x:c>
      <x:c r="J447" s="260" t="n">
        <x:v>5.7</x:v>
      </x:c>
      <x:c r="K447" s="260" t="n">
        <x:v>5.7</x:v>
      </x:c>
      <x:c r="L447" s="239" t="n">
        <x:f>IF(COUNT(H447:K447)&lt;COUNT($B$4:$B$7),"",ROUND(($B$11/$B$9)*(H447*$B$4+I447*$B$5+J447*$B$6+K447*$B$7),1))</x:f>
        <x:v>60.1</x:v>
      </x:c>
      <x:c r="M447" s="231" t="str">
        <x:f>IF(L447="","",IF(L447&gt;=$E$4,$D$4,IF(L447&gt;=$E$5,$D$5,IF(L447&gt;=$E$6,$D$6,IF(L447&gt;=$E$7,$D$7,$D$8)))))</x:f>
        <x:v>Common</x:v>
      </x:c>
      <x:c r="N447" s="231" t="str">
        <x:f>IF(M447="","Pending scoring",G447&amp;" → "&amp;M447)</x:f>
        <x:v>Uncommon → Common</x:v>
      </x:c>
      <x:c r="O447" s="231" t="inlineStr">
        <x:is>
          <x:t xml:space="preserve">Medium</x:t>
        </x:is>
      </x:c>
      <x:c r="P447" s="231" t="inlineStr">
        <x:is>
          <x:t xml:space="preserve">Biblical character / group</x:t>
        </x:is>
      </x:c>
      <x:c r="Q447" s="231" t="inlineStr">
        <x:is>
          <x:t xml:space="preserve">Artwork-led: the visual concept is substantially stronger than the subject's global recognition. Scores: significance 5.5, artwork 7.0, narrative 5.7, uniqueness 5.7; weighted impact 60.1 → Common.</x:t>
        </x:is>
      </x:c>
      <x:c r="R447" s="214" t="str">
        <x:f>IFERROR(INDEX('Final Card Catalog'!$J$4:$J$503,MATCH($C447,'Final Card Catalog'!$A$4:$A$503,0)),"Missing ID")</x:f>
        <x:v>Common</x:v>
      </x:c>
      <x:c r="S447" s="214" t="str">
        <x:f>IF(IFERROR(INDEX('Final Card Catalog'!$S$4:$S$503,MATCH($C447,'Final Card Catalog'!$A$4:$A$503,0)),"Missing ID")="Locked - complete","Locked - complete",IF(COUNTIF('Final Card Catalog'!$A$4:$A$503,C447)&lt;&gt;1,"ID mismatch",IF(COUNT(H447:K447)&lt;COUNT($B$4:$B$7),"Needs scoring",IF(M447=R447,"Aligned","Approved tier / legacy differs"))))</x:f>
        <x:v>Aligned</x:v>
      </x:c>
    </x:row>
    <x:row r="448" s="202" customFormat="1" ht="25.5" customHeight="1">
      <x:c r="A448" s="261" t="n">
        <x:f>IF(L448="","",COUNTIF($L$14:$L$513,"&gt;"&amp;L448)+COUNTIF($L$14:L448,L448))</x:f>
        <x:v>438</x:v>
      </x:c>
      <x:c r="B448" s="231" t="str">
        <x:f>IFERROR(LEFT(IFERROR(INDEX('Final Card Catalog'!$D$4:$D$503,MATCH($C448,'Final Card Catalog'!$A$4:$A$503,0)),"Missing ID"),FIND(" — ",IFERROR(INDEX('Final Card Catalog'!$D$4:$D$503,MATCH($C448,'Final Card Catalog'!$A$4:$A$503,0)),"Missing ID"))-1),"Missing set")</x:f>
        <x:v>Biblical People</x:v>
      </x:c>
      <x:c r="C448" s="231" t="inlineStr">
        <x:is>
          <x:t xml:space="preserve">BP-078</x:t>
        </x:is>
      </x:c>
      <x:c r="D448" s="231" t="str">
        <x:f>IFERROR(INDEX('Final Card Catalog'!$B$4:$B$503,MATCH($C448,'Final Card Catalog'!$A$4:$A$503,0)),"Missing ID")</x:f>
        <x:v>Jonah</x:v>
      </x:c>
      <x:c r="E448" s="231" t="str">
        <x:f>IFERROR(INDEX('Final Card Catalog'!$E$4:$E$503,MATCH($C448,'Final Card Catalog'!$A$4:$A$503,0)),"Missing ID")</x:f>
        <x:v>Person</x:v>
      </x:c>
      <x:c r="F448" s="261" t="n">
        <x:f>IFERROR(INDEX('Final Card Catalog'!$G$4:$G$503,MATCH($C448,'Final Card Catalog'!$A$4:$A$503,0)),"Missing ID")</x:f>
        <x:v>3</x:v>
      </x:c>
      <x:c r="G448" s="231" t="inlineStr">
        <x:is>
          <x:t xml:space="preserve">Common</x:t>
        </x:is>
      </x:c>
      <x:c r="H448" s="260" t="n">
        <x:v>5.5</x:v>
      </x:c>
      <x:c r="I448" s="260" t="n">
        <x:v>7</x:v>
      </x:c>
      <x:c r="J448" s="260" t="n">
        <x:v>5.7</x:v>
      </x:c>
      <x:c r="K448" s="260" t="n">
        <x:v>5.7</x:v>
      </x:c>
      <x:c r="L448" s="239" t="n">
        <x:f>IF(COUNT(H448:K448)&lt;COUNT($B$4:$B$7),"",ROUND(($B$11/$B$9)*(H448*$B$4+I448*$B$5+J448*$B$6+K448*$B$7),1))</x:f>
        <x:v>60.1</x:v>
      </x:c>
      <x:c r="M448" s="231" t="str">
        <x:f>IF(L448="","",IF(L448&gt;=$E$4,$D$4,IF(L448&gt;=$E$5,$D$5,IF(L448&gt;=$E$6,$D$6,IF(L448&gt;=$E$7,$D$7,$D$8)))))</x:f>
        <x:v>Common</x:v>
      </x:c>
      <x:c r="N448" s="231" t="str">
        <x:f>IF(M448="","Pending scoring",G448&amp;" → "&amp;M448)</x:f>
        <x:v>Common → Common</x:v>
      </x:c>
      <x:c r="O448" s="231" t="inlineStr">
        <x:is>
          <x:t xml:space="preserve">Medium</x:t>
        </x:is>
      </x:c>
      <x:c r="P448" s="231" t="inlineStr">
        <x:is>
          <x:t xml:space="preserve">Biblical character / group</x:t>
        </x:is>
      </x:c>
      <x:c r="Q448" s="231" t="inlineStr">
        <x:is>
          <x:t xml:space="preserve">Artwork-led: the visual concept is substantially stronger than the subject's global recognition. Scores: significance 5.5, artwork 7.0, narrative 5.7, uniqueness 5.7; weighted impact 60.1 → Common.</x:t>
        </x:is>
      </x:c>
      <x:c r="R448" s="214" t="str">
        <x:f>IFERROR(INDEX('Final Card Catalog'!$J$4:$J$503,MATCH($C448,'Final Card Catalog'!$A$4:$A$503,0)),"Missing ID")</x:f>
        <x:v>Common</x:v>
      </x:c>
      <x:c r="S448" s="214" t="str">
        <x:f>IF(IFERROR(INDEX('Final Card Catalog'!$S$4:$S$503,MATCH($C448,'Final Card Catalog'!$A$4:$A$503,0)),"Missing ID")="Locked - complete","Locked - complete",IF(COUNTIF('Final Card Catalog'!$A$4:$A$503,C448)&lt;&gt;1,"ID mismatch",IF(COUNT(H448:K448)&lt;COUNT($B$4:$B$7),"Needs scoring",IF(M448=R448,"Aligned","Approved tier / legacy differs"))))</x:f>
        <x:v>Aligned</x:v>
      </x:c>
    </x:row>
    <x:row r="449" s="202" customFormat="1" ht="25.5" customHeight="1">
      <x:c r="A449" s="261" t="n">
        <x:f>IF(L449="","",COUNTIF($L$14:$L$513,"&gt;"&amp;L449)+COUNTIF($L$14:L449,L449))</x:f>
        <x:v>439</x:v>
      </x:c>
      <x:c r="B449" s="231" t="str">
        <x:f>IFERROR(LEFT(IFERROR(INDEX('Final Card Catalog'!$D$4:$D$503,MATCH($C449,'Final Card Catalog'!$A$4:$A$503,0)),"Missing ID"),FIND(" — ",IFERROR(INDEX('Final Card Catalog'!$D$4:$D$503,MATCH($C449,'Final Card Catalog'!$A$4:$A$503,0)),"Missing ID"))-1),"Missing set")</x:f>
        <x:v>Biblical People</x:v>
      </x:c>
      <x:c r="C449" s="231" t="inlineStr">
        <x:is>
          <x:t xml:space="preserve">BP-088</x:t>
        </x:is>
      </x:c>
      <x:c r="D449" s="231" t="str">
        <x:f>IFERROR(INDEX('Final Card Catalog'!$B$4:$B$503,MATCH($C449,'Final Card Catalog'!$A$4:$A$503,0)),"Missing ID")</x:f>
        <x:v>Joseph of Arimathea</x:v>
      </x:c>
      <x:c r="E449" s="231" t="str">
        <x:f>IFERROR(INDEX('Final Card Catalog'!$E$4:$E$503,MATCH($C449,'Final Card Catalog'!$A$4:$A$503,0)),"Missing ID")</x:f>
        <x:v>Person</x:v>
      </x:c>
      <x:c r="F449" s="261" t="n">
        <x:f>IFERROR(INDEX('Final Card Catalog'!$G$4:$G$503,MATCH($C449,'Final Card Catalog'!$A$4:$A$503,0)),"Missing ID")</x:f>
        <x:v>3</x:v>
      </x:c>
      <x:c r="G449" s="231" t="inlineStr">
        <x:is>
          <x:t xml:space="preserve">Uncommon</x:t>
        </x:is>
      </x:c>
      <x:c r="H449" s="260" t="n">
        <x:v>5.5</x:v>
      </x:c>
      <x:c r="I449" s="260" t="n">
        <x:v>7</x:v>
      </x:c>
      <x:c r="J449" s="260" t="n">
        <x:v>5.7</x:v>
      </x:c>
      <x:c r="K449" s="260" t="n">
        <x:v>5.7</x:v>
      </x:c>
      <x:c r="L449" s="239" t="n">
        <x:f>IF(COUNT(H449:K449)&lt;COUNT($B$4:$B$7),"",ROUND(($B$11/$B$9)*(H449*$B$4+I449*$B$5+J449*$B$6+K449*$B$7),1))</x:f>
        <x:v>60.1</x:v>
      </x:c>
      <x:c r="M449" s="231" t="str">
        <x:f>IF(L449="","",IF(L449&gt;=$E$4,$D$4,IF(L449&gt;=$E$5,$D$5,IF(L449&gt;=$E$6,$D$6,IF(L449&gt;=$E$7,$D$7,$D$8)))))</x:f>
        <x:v>Common</x:v>
      </x:c>
      <x:c r="N449" s="231" t="str">
        <x:f>IF(M449="","Pending scoring",G449&amp;" → "&amp;M449)</x:f>
        <x:v>Uncommon → Common</x:v>
      </x:c>
      <x:c r="O449" s="231" t="inlineStr">
        <x:is>
          <x:t xml:space="preserve">Medium</x:t>
        </x:is>
      </x:c>
      <x:c r="P449" s="231" t="inlineStr">
        <x:is>
          <x:t xml:space="preserve">Biblical character / group</x:t>
        </x:is>
      </x:c>
      <x:c r="Q449" s="231" t="inlineStr">
        <x:is>
          <x:t xml:space="preserve">Artwork-led: the visual concept is substantially stronger than the subject's global recognition. Scores: significance 5.5, artwork 7.0, narrative 5.7, uniqueness 5.7; weighted impact 60.1 → Common.</x:t>
        </x:is>
      </x:c>
      <x:c r="R449" s="214" t="str">
        <x:f>IFERROR(INDEX('Final Card Catalog'!$J$4:$J$503,MATCH($C449,'Final Card Catalog'!$A$4:$A$503,0)),"Missing ID")</x:f>
        <x:v>Common</x:v>
      </x:c>
      <x:c r="S449" s="214" t="str">
        <x:f>IF(IFERROR(INDEX('Final Card Catalog'!$S$4:$S$503,MATCH($C449,'Final Card Catalog'!$A$4:$A$503,0)),"Missing ID")="Locked - complete","Locked - complete",IF(COUNTIF('Final Card Catalog'!$A$4:$A$503,C449)&lt;&gt;1,"ID mismatch",IF(COUNT(H449:K449)&lt;COUNT($B$4:$B$7),"Needs scoring",IF(M449=R449,"Aligned","Approved tier / legacy differs"))))</x:f>
        <x:v>Aligned</x:v>
      </x:c>
    </x:row>
    <x:row r="450" s="202" customFormat="1" ht="25.5" customHeight="1">
      <x:c r="A450" s="261" t="n">
        <x:f>IF(L450="","",COUNTIF($L$14:$L$513,"&gt;"&amp;L450)+COUNTIF($L$14:L450,L450))</x:f>
        <x:v>440</x:v>
      </x:c>
      <x:c r="B450" s="231" t="str">
        <x:f>IFERROR(LEFT(IFERROR(INDEX('Final Card Catalog'!$D$4:$D$503,MATCH($C450,'Final Card Catalog'!$A$4:$A$503,0)),"Missing ID"),FIND(" — ",IFERROR(INDEX('Final Card Catalog'!$D$4:$D$503,MATCH($C450,'Final Card Catalog'!$A$4:$A$503,0)),"Missing ID"))-1),"Missing set")</x:f>
        <x:v>Biblical People</x:v>
      </x:c>
      <x:c r="C450" s="231" t="inlineStr">
        <x:is>
          <x:t xml:space="preserve">BP-087</x:t>
        </x:is>
      </x:c>
      <x:c r="D450" s="231" t="str">
        <x:f>IFERROR(INDEX('Final Card Catalog'!$B$4:$B$503,MATCH($C450,'Final Card Catalog'!$A$4:$A$503,0)),"Missing ID")</x:f>
        <x:v>Nicodemus</x:v>
      </x:c>
      <x:c r="E450" s="231" t="str">
        <x:f>IFERROR(INDEX('Final Card Catalog'!$E$4:$E$503,MATCH($C450,'Final Card Catalog'!$A$4:$A$503,0)),"Missing ID")</x:f>
        <x:v>Person</x:v>
      </x:c>
      <x:c r="F450" s="261" t="n">
        <x:f>IFERROR(INDEX('Final Card Catalog'!$G$4:$G$503,MATCH($C450,'Final Card Catalog'!$A$4:$A$503,0)),"Missing ID")</x:f>
        <x:v>3</x:v>
      </x:c>
      <x:c r="G450" s="231" t="inlineStr">
        <x:is>
          <x:t xml:space="preserve">Uncommon</x:t>
        </x:is>
      </x:c>
      <x:c r="H450" s="260" t="n">
        <x:v>5.5</x:v>
      </x:c>
      <x:c r="I450" s="260" t="n">
        <x:v>7</x:v>
      </x:c>
      <x:c r="J450" s="260" t="n">
        <x:v>5.7</x:v>
      </x:c>
      <x:c r="K450" s="260" t="n">
        <x:v>5.7</x:v>
      </x:c>
      <x:c r="L450" s="239" t="n">
        <x:f>IF(COUNT(H450:K450)&lt;COUNT($B$4:$B$7),"",ROUND(($B$11/$B$9)*(H450*$B$4+I450*$B$5+J450*$B$6+K450*$B$7),1))</x:f>
        <x:v>60.1</x:v>
      </x:c>
      <x:c r="M450" s="231" t="str">
        <x:f>IF(L450="","",IF(L450&gt;=$E$4,$D$4,IF(L450&gt;=$E$5,$D$5,IF(L450&gt;=$E$6,$D$6,IF(L450&gt;=$E$7,$D$7,$D$8)))))</x:f>
        <x:v>Common</x:v>
      </x:c>
      <x:c r="N450" s="231" t="str">
        <x:f>IF(M450="","Pending scoring",G450&amp;" → "&amp;M450)</x:f>
        <x:v>Uncommon → Common</x:v>
      </x:c>
      <x:c r="O450" s="231" t="inlineStr">
        <x:is>
          <x:t xml:space="preserve">Medium</x:t>
        </x:is>
      </x:c>
      <x:c r="P450" s="231" t="inlineStr">
        <x:is>
          <x:t xml:space="preserve">Biblical character / group</x:t>
        </x:is>
      </x:c>
      <x:c r="Q450" s="231" t="inlineStr">
        <x:is>
          <x:t xml:space="preserve">Artwork-led: the visual concept is substantially stronger than the subject's global recognition. Scores: significance 5.5, artwork 7.0, narrative 5.7, uniqueness 5.7; weighted impact 60.1 → Common.</x:t>
        </x:is>
      </x:c>
      <x:c r="R450" s="214" t="str">
        <x:f>IFERROR(INDEX('Final Card Catalog'!$J$4:$J$503,MATCH($C450,'Final Card Catalog'!$A$4:$A$503,0)),"Missing ID")</x:f>
        <x:v>Common</x:v>
      </x:c>
      <x:c r="S450" s="214" t="str">
        <x:f>IF(IFERROR(INDEX('Final Card Catalog'!$S$4:$S$503,MATCH($C450,'Final Card Catalog'!$A$4:$A$503,0)),"Missing ID")="Locked - complete","Locked - complete",IF(COUNTIF('Final Card Catalog'!$A$4:$A$503,C450)&lt;&gt;1,"ID mismatch",IF(COUNT(H450:K450)&lt;COUNT($B$4:$B$7),"Needs scoring",IF(M450=R450,"Aligned","Approved tier / legacy differs"))))</x:f>
        <x:v>Aligned</x:v>
      </x:c>
    </x:row>
    <x:row r="451" s="202" customFormat="1" ht="25.5" customHeight="1">
      <x:c r="A451" s="261" t="n">
        <x:f>IF(L451="","",COUNTIF($L$14:$L$513,"&gt;"&amp;L451)+COUNTIF($L$14:L451,L451))</x:f>
        <x:v>441</x:v>
      </x:c>
      <x:c r="B451" s="231" t="str">
        <x:f>IFERROR(LEFT(IFERROR(INDEX('Final Card Catalog'!$D$4:$D$503,MATCH($C451,'Final Card Catalog'!$A$4:$A$503,0)),"Missing ID"),FIND(" — ",IFERROR(INDEX('Final Card Catalog'!$D$4:$D$503,MATCH($C451,'Final Card Catalog'!$A$4:$A$503,0)),"Missing ID"))-1),"Missing set")</x:f>
        <x:v>Biblical People</x:v>
      </x:c>
      <x:c r="C451" s="231" t="inlineStr">
        <x:is>
          <x:t xml:space="preserve">BP-061</x:t>
        </x:is>
      </x:c>
      <x:c r="D451" s="231" t="str">
        <x:f>IFERROR(INDEX('Final Card Catalog'!$B$4:$B$503,MATCH($C451,'Final Card Catalog'!$A$4:$A$503,0)),"Missing ID")</x:f>
        <x:v>Rahab</x:v>
      </x:c>
      <x:c r="E451" s="231" t="str">
        <x:f>IFERROR(INDEX('Final Card Catalog'!$E$4:$E$503,MATCH($C451,'Final Card Catalog'!$A$4:$A$503,0)),"Missing ID")</x:f>
        <x:v>Person</x:v>
      </x:c>
      <x:c r="F451" s="261" t="n">
        <x:f>IFERROR(INDEX('Final Card Catalog'!$G$4:$G$503,MATCH($C451,'Final Card Catalog'!$A$4:$A$503,0)),"Missing ID")</x:f>
        <x:v>3</x:v>
      </x:c>
      <x:c r="G451" s="231" t="inlineStr">
        <x:is>
          <x:t xml:space="preserve">Uncommon</x:t>
        </x:is>
      </x:c>
      <x:c r="H451" s="260" t="n">
        <x:v>5.5</x:v>
      </x:c>
      <x:c r="I451" s="260" t="n">
        <x:v>7</x:v>
      </x:c>
      <x:c r="J451" s="260" t="n">
        <x:v>5.7</x:v>
      </x:c>
      <x:c r="K451" s="260" t="n">
        <x:v>5.7</x:v>
      </x:c>
      <x:c r="L451" s="239" t="n">
        <x:f>IF(COUNT(H451:K451)&lt;COUNT($B$4:$B$7),"",ROUND(($B$11/$B$9)*(H451*$B$4+I451*$B$5+J451*$B$6+K451*$B$7),1))</x:f>
        <x:v>60.1</x:v>
      </x:c>
      <x:c r="M451" s="231" t="str">
        <x:f>IF(L451="","",IF(L451&gt;=$E$4,$D$4,IF(L451&gt;=$E$5,$D$5,IF(L451&gt;=$E$6,$D$6,IF(L451&gt;=$E$7,$D$7,$D$8)))))</x:f>
        <x:v>Common</x:v>
      </x:c>
      <x:c r="N451" s="231" t="str">
        <x:f>IF(M451="","Pending scoring",G451&amp;" → "&amp;M451)</x:f>
        <x:v>Uncommon → Common</x:v>
      </x:c>
      <x:c r="O451" s="231" t="inlineStr">
        <x:is>
          <x:t xml:space="preserve">Medium</x:t>
        </x:is>
      </x:c>
      <x:c r="P451" s="231" t="inlineStr">
        <x:is>
          <x:t xml:space="preserve">Biblical character / group</x:t>
        </x:is>
      </x:c>
      <x:c r="Q451" s="231" t="inlineStr">
        <x:is>
          <x:t xml:space="preserve">Artwork-led: the visual concept is substantially stronger than the subject's global recognition. Scores: significance 5.5, artwork 7.0, narrative 5.7, uniqueness 5.7; weighted impact 60.1 → Common.</x:t>
        </x:is>
      </x:c>
      <x:c r="R451" s="214" t="str">
        <x:f>IFERROR(INDEX('Final Card Catalog'!$J$4:$J$503,MATCH($C451,'Final Card Catalog'!$A$4:$A$503,0)),"Missing ID")</x:f>
        <x:v>Common</x:v>
      </x:c>
      <x:c r="S451" s="214" t="str">
        <x:f>IF(IFERROR(INDEX('Final Card Catalog'!$S$4:$S$503,MATCH($C451,'Final Card Catalog'!$A$4:$A$503,0)),"Missing ID")="Locked - complete","Locked - complete",IF(COUNTIF('Final Card Catalog'!$A$4:$A$503,C451)&lt;&gt;1,"ID mismatch",IF(COUNT(H451:K451)&lt;COUNT($B$4:$B$7),"Needs scoring",IF(M451=R451,"Aligned","Approved tier / legacy differs"))))</x:f>
        <x:v>Aligned</x:v>
      </x:c>
    </x:row>
    <x:row r="452" s="202" customFormat="1" ht="25.5" customHeight="1">
      <x:c r="A452" s="261" t="n">
        <x:f>IF(L452="","",COUNTIF($L$14:$L$513,"&gt;"&amp;L452)+COUNTIF($L$14:L452,L452))</x:f>
        <x:v>442</x:v>
      </x:c>
      <x:c r="B452" s="231" t="str">
        <x:f>IFERROR(LEFT(IFERROR(INDEX('Final Card Catalog'!$D$4:$D$503,MATCH($C452,'Final Card Catalog'!$A$4:$A$503,0)),"Missing ID"),FIND(" — ",IFERROR(INDEX('Final Card Catalog'!$D$4:$D$503,MATCH($C452,'Final Card Catalog'!$A$4:$A$503,0)),"Missing ID"))-1),"Missing set")</x:f>
        <x:v>Theologians</x:v>
      </x:c>
      <x:c r="C452" s="231" t="inlineStr">
        <x:is>
          <x:t xml:space="preserve">TH-014</x:t>
        </x:is>
      </x:c>
      <x:c r="D452" s="231" t="str">
        <x:f>IFERROR(INDEX('Final Card Catalog'!$B$4:$B$503,MATCH($C452,'Final Card Catalog'!$A$4:$A$503,0)),"Missing ID")</x:f>
        <x:v>Bonaventure</x:v>
      </x:c>
      <x:c r="E452" s="231" t="str">
        <x:f>IFERROR(INDEX('Final Card Catalog'!$E$4:$E$503,MATCH($C452,'Final Card Catalog'!$A$4:$A$503,0)),"Missing ID")</x:f>
        <x:v>Scholastic / Spiritual Theologian</x:v>
      </x:c>
      <x:c r="F452" s="261" t="n">
        <x:f>IFERROR(INDEX('Final Card Catalog'!$G$4:$G$503,MATCH($C452,'Final Card Catalog'!$A$4:$A$503,0)),"Missing ID")</x:f>
        <x:v>3</x:v>
      </x:c>
      <x:c r="G452" s="231" t="inlineStr">
        <x:is>
          <x:t xml:space="preserve">Uncommon</x:t>
        </x:is>
      </x:c>
      <x:c r="H452" s="260" t="n">
        <x:v>5.7</x:v>
      </x:c>
      <x:c r="I452" s="260" t="n">
        <x:v>6.7</x:v>
      </x:c>
      <x:c r="J452" s="260" t="n">
        <x:v>5.5</x:v>
      </x:c>
      <x:c r="K452" s="260" t="n">
        <x:v>5.1</x:v>
      </x:c>
      <x:c r="L452" s="239" t="n">
        <x:f>IF(COUNT(H452:K452)&lt;COUNT($B$4:$B$7),"",ROUND(($B$11/$B$9)*(H452*$B$4+I452*$B$5+J452*$B$6+K452*$B$7),1))</x:f>
        <x:v>59</x:v>
      </x:c>
      <x:c r="M452" s="231" t="str">
        <x:f>IF(L452="","",IF(L452&gt;=$E$4,$D$4,IF(L452&gt;=$E$5,$D$5,IF(L452&gt;=$E$6,$D$6,IF(L452&gt;=$E$7,$D$7,$D$8)))))</x:f>
        <x:v>Common</x:v>
      </x:c>
      <x:c r="N452" s="231" t="str">
        <x:f>IF(M452="","Pending scoring",G452&amp;" → "&amp;M452)</x:f>
        <x:v>Uncommon → Common</x:v>
      </x:c>
      <x:c r="O452" s="231" t="inlineStr">
        <x:is>
          <x:t xml:space="preserve">Medium</x:t>
        </x:is>
      </x:c>
      <x:c r="P452" s="231" t="inlineStr">
        <x:is>
          <x:t xml:space="preserve">Theologian portrait / group</x:t>
        </x:is>
      </x:c>
      <x:c r="Q452" s="231" t="inlineStr">
        <x:is>
          <x:t xml:space="preserve">Supporting collectible: useful content, but lower global pull impact than the broader catalog. Scores: significance 5.7, artwork 6.7, narrative 5.5, uniqueness 5.1; weighted impact 59.0 → Common.</x:t>
        </x:is>
      </x:c>
      <x:c r="R452" s="214" t="str">
        <x:f>IFERROR(INDEX('Final Card Catalog'!$J$4:$J$503,MATCH($C452,'Final Card Catalog'!$A$4:$A$503,0)),"Missing ID")</x:f>
        <x:v>Common</x:v>
      </x:c>
      <x:c r="S452" s="214" t="str">
        <x:f>IF(IFERROR(INDEX('Final Card Catalog'!$S$4:$S$503,MATCH($C452,'Final Card Catalog'!$A$4:$A$503,0)),"Missing ID")="Locked - complete","Locked - complete",IF(COUNTIF('Final Card Catalog'!$A$4:$A$503,C452)&lt;&gt;1,"ID mismatch",IF(COUNT(H452:K452)&lt;COUNT($B$4:$B$7),"Needs scoring",IF(M452=R452,"Aligned","Approved tier / legacy differs"))))</x:f>
        <x:v>Aligned</x:v>
      </x:c>
    </x:row>
    <x:row r="453" s="202" customFormat="1" ht="25.5" customHeight="1">
      <x:c r="A453" s="261" t="n">
        <x:f>IF(L453="","",COUNTIF($L$14:$L$513,"&gt;"&amp;L453)+COUNTIF($L$14:L453,L453))</x:f>
        <x:v>443</x:v>
      </x:c>
      <x:c r="B453" s="231" t="str">
        <x:f>IFERROR(LEFT(IFERROR(INDEX('Final Card Catalog'!$D$4:$D$503,MATCH($C453,'Final Card Catalog'!$A$4:$A$503,0)),"Missing ID"),FIND(" — ",IFERROR(INDEX('Final Card Catalog'!$D$4:$D$503,MATCH($C453,'Final Card Catalog'!$A$4:$A$503,0)),"Missing ID"))-1),"Missing set")</x:f>
        <x:v>Biblical People</x:v>
      </x:c>
      <x:c r="C453" s="231" t="inlineStr">
        <x:is>
          <x:t xml:space="preserve">BP-040</x:t>
        </x:is>
      </x:c>
      <x:c r="D453" s="231" t="str">
        <x:f>IFERROR(INDEX('Final Card Catalog'!$B$4:$B$503,MATCH($C453,'Final Card Catalog'!$A$4:$A$503,0)),"Missing ID")</x:f>
        <x:v>Thomas</x:v>
      </x:c>
      <x:c r="E453" s="231" t="str">
        <x:f>IFERROR(INDEX('Final Card Catalog'!$E$4:$E$503,MATCH($C453,'Final Card Catalog'!$A$4:$A$503,0)),"Missing ID")</x:f>
        <x:v>Person</x:v>
      </x:c>
      <x:c r="F453" s="261" t="n">
        <x:f>IFERROR(INDEX('Final Card Catalog'!$G$4:$G$503,MATCH($C453,'Final Card Catalog'!$A$4:$A$503,0)),"Missing ID")</x:f>
        <x:v>3</x:v>
      </x:c>
      <x:c r="G453" s="231" t="inlineStr">
        <x:is>
          <x:t xml:space="preserve">Uncommon</x:t>
        </x:is>
      </x:c>
      <x:c r="H453" s="260" t="n">
        <x:v>5.5</x:v>
      </x:c>
      <x:c r="I453" s="260" t="n">
        <x:v>5.7</x:v>
      </x:c>
      <x:c r="J453" s="260" t="n">
        <x:v>7.1</x:v>
      </x:c>
      <x:c r="K453" s="260" t="n">
        <x:v>5.7</x:v>
      </x:c>
      <x:c r="L453" s="239" t="n">
        <x:f>IF(COUNT(H453:K453)&lt;COUNT($B$4:$B$7),"",ROUND(($B$11/$B$9)*(H453*$B$4+I453*$B$5+J453*$B$6+K453*$B$7),1))</x:f>
        <x:v>59</x:v>
      </x:c>
      <x:c r="M453" s="231" t="str">
        <x:f>IF(L453="","",IF(L453&gt;=$E$4,$D$4,IF(L453&gt;=$E$5,$D$5,IF(L453&gt;=$E$6,$D$6,IF(L453&gt;=$E$7,$D$7,$D$8)))))</x:f>
        <x:v>Common</x:v>
      </x:c>
      <x:c r="N453" s="231" t="str">
        <x:f>IF(M453="","Pending scoring",G453&amp;" → "&amp;M453)</x:f>
        <x:v>Uncommon → Common</x:v>
      </x:c>
      <x:c r="O453" s="231" t="inlineStr">
        <x:is>
          <x:t xml:space="preserve">Medium</x:t>
        </x:is>
      </x:c>
      <x:c r="P453" s="231" t="inlineStr">
        <x:is>
          <x:t xml:space="preserve">Biblical character / group</x:t>
        </x:is>
      </x:c>
      <x:c r="Q453" s="231" t="inlineStr">
        <x:is>
          <x:t xml:space="preserve">Supporting collectible: useful content, but lower global pull impact than the broader catalog. Scores: significance 5.5, artwork 5.7, narrative 7.1, uniqueness 5.7; weighted impact 59.0 → Common.</x:t>
        </x:is>
      </x:c>
      <x:c r="R453" s="214" t="str">
        <x:f>IFERROR(INDEX('Final Card Catalog'!$J$4:$J$503,MATCH($C453,'Final Card Catalog'!$A$4:$A$503,0)),"Missing ID")</x:f>
        <x:v>Common</x:v>
      </x:c>
      <x:c r="S453" s="214" t="str">
        <x:f>IF(IFERROR(INDEX('Final Card Catalog'!$S$4:$S$503,MATCH($C453,'Final Card Catalog'!$A$4:$A$503,0)),"Missing ID")="Locked - complete","Locked - complete",IF(COUNTIF('Final Card Catalog'!$A$4:$A$503,C453)&lt;&gt;1,"ID mismatch",IF(COUNT(H453:K453)&lt;COUNT($B$4:$B$7),"Needs scoring",IF(M453=R453,"Aligned","Approved tier / legacy differs"))))</x:f>
        <x:v>Aligned</x:v>
      </x:c>
    </x:row>
    <x:row r="454" s="202" customFormat="1" ht="25.5" customHeight="1">
      <x:c r="A454" s="261" t="n">
        <x:f>IF(L454="","",COUNTIF($L$14:$L$513,"&gt;"&amp;L454)+COUNTIF($L$14:L454,L454))</x:f>
        <x:v>444</x:v>
      </x:c>
      <x:c r="B454" s="231" t="str">
        <x:f>IFERROR(LEFT(IFERROR(INDEX('Final Card Catalog'!$D$4:$D$503,MATCH($C454,'Final Card Catalog'!$A$4:$A$503,0)),"Missing ID"),FIND(" — ",IFERROR(INDEX('Final Card Catalog'!$D$4:$D$503,MATCH($C454,'Final Card Catalog'!$A$4:$A$503,0)),"Missing ID"))-1),"Missing set")</x:f>
        <x:v>Biblical Places</x:v>
      </x:c>
      <x:c r="C454" s="231" t="inlineStr">
        <x:is>
          <x:t xml:space="preserve">BPL-002</x:t>
        </x:is>
      </x:c>
      <x:c r="D454" s="231" t="str">
        <x:f>IFERROR(INDEX('Final Card Catalog'!$B$4:$B$503,MATCH($C454,'Final Card Catalog'!$A$4:$A$503,0)),"Missing ID")</x:f>
        <x:v>Mountains of Ararat</x:v>
      </x:c>
      <x:c r="E454" s="231" t="str">
        <x:f>IFERROR(INDEX('Final Card Catalog'!$E$4:$E$503,MATCH($C454,'Final Card Catalog'!$A$4:$A$503,0)),"Missing ID")</x:f>
        <x:v>Place</x:v>
      </x:c>
      <x:c r="F454" s="261" t="n">
        <x:f>IFERROR(INDEX('Final Card Catalog'!$G$4:$G$503,MATCH($C454,'Final Card Catalog'!$A$4:$A$503,0)),"Missing ID")</x:f>
        <x:v>3</x:v>
      </x:c>
      <x:c r="G454" s="231" t="inlineStr">
        <x:is>
          <x:t xml:space="preserve">Uncommon</x:t>
        </x:is>
      </x:c>
      <x:c r="H454" s="260" t="n">
        <x:v>4.8</x:v>
      </x:c>
      <x:c r="I454" s="260" t="n">
        <x:v>8.5</x:v>
      </x:c>
      <x:c r="J454" s="260" t="n">
        <x:v>4.6</x:v>
      </x:c>
      <x:c r="K454" s="260" t="n">
        <x:v>5</x:v>
      </x:c>
      <x:c r="L454" s="239" t="n">
        <x:f>IF(COUNT(H454:K454)&lt;COUNT($B$4:$B$7),"",ROUND(($B$11/$B$9)*(H454*$B$4+I454*$B$5+J454*$B$6+K454*$B$7),1))</x:f>
        <x:v>58.9</x:v>
      </x:c>
      <x:c r="M454" s="231" t="str">
        <x:f>IF(L454="","",IF(L454&gt;=$E$4,$D$4,IF(L454&gt;=$E$5,$D$5,IF(L454&gt;=$E$6,$D$6,IF(L454&gt;=$E$7,$D$7,$D$8)))))</x:f>
        <x:v>Common</x:v>
      </x:c>
      <x:c r="N454" s="231" t="str">
        <x:f>IF(M454="","Pending scoring",G454&amp;" → "&amp;M454)</x:f>
        <x:v>Uncommon → Common</x:v>
      </x:c>
      <x:c r="O454" s="231" t="inlineStr">
        <x:is>
          <x:t xml:space="preserve">Medium</x:t>
        </x:is>
      </x:c>
      <x:c r="P454" s="231" t="inlineStr">
        <x:is>
          <x:t xml:space="preserve">Biblical landscape / architecture</x:t>
        </x:is>
      </x:c>
      <x:c r="Q454" s="231" t="inlineStr">
        <x:is>
          <x:t xml:space="preserve">Artwork-led: the visual concept is substantially stronger than the subject's global recognition. Scores: significance 4.8, artwork 8.5, narrative 4.6, uniqueness 5.0; weighted impact 58.9 → Common.</x:t>
        </x:is>
      </x:c>
      <x:c r="R454" s="214" t="str">
        <x:f>IFERROR(INDEX('Final Card Catalog'!$J$4:$J$503,MATCH($C454,'Final Card Catalog'!$A$4:$A$503,0)),"Missing ID")</x:f>
        <x:v>Common</x:v>
      </x:c>
      <x:c r="S454" s="214" t="str">
        <x:f>IF(IFERROR(INDEX('Final Card Catalog'!$S$4:$S$503,MATCH($C454,'Final Card Catalog'!$A$4:$A$503,0)),"Missing ID")="Locked - complete","Locked - complete",IF(COUNTIF('Final Card Catalog'!$A$4:$A$503,C454)&lt;&gt;1,"ID mismatch",IF(COUNT(H454:K454)&lt;COUNT($B$4:$B$7),"Needs scoring",IF(M454=R454,"Aligned","Approved tier / legacy differs"))))</x:f>
        <x:v>Aligned</x:v>
      </x:c>
    </x:row>
    <x:row r="455" s="202" customFormat="1" ht="25.5" customHeight="1">
      <x:c r="A455" s="261" t="n">
        <x:f>IF(L455="","",COUNTIF($L$14:$L$513,"&gt;"&amp;L455)+COUNTIF($L$14:L455,L455))</x:f>
        <x:v>445</x:v>
      </x:c>
      <x:c r="B455" s="231" t="str">
        <x:f>IFERROR(LEFT(IFERROR(INDEX('Final Card Catalog'!$D$4:$D$503,MATCH($C455,'Final Card Catalog'!$A$4:$A$503,0)),"Missing ID"),FIND(" — ",IFERROR(INDEX('Final Card Catalog'!$D$4:$D$503,MATCH($C455,'Final Card Catalog'!$A$4:$A$503,0)),"Missing ID"))-1),"Missing set")</x:f>
        <x:v>Theologians</x:v>
      </x:c>
      <x:c r="C455" s="231" t="inlineStr">
        <x:is>
          <x:t xml:space="preserve">TH-022</x:t>
        </x:is>
      </x:c>
      <x:c r="D455" s="231" t="str">
        <x:f>IFERROR(INDEX('Final Card Catalog'!$B$4:$B$503,MATCH($C455,'Final Card Catalog'!$A$4:$A$503,0)),"Missing ID")</x:f>
        <x:v>Dietrich Bonhoeffer</x:v>
      </x:c>
      <x:c r="E455" s="231" t="str">
        <x:f>IFERROR(INDEX('Final Card Catalog'!$E$4:$E$503,MATCH($C455,'Final Card Catalog'!$A$4:$A$503,0)),"Missing ID")</x:f>
        <x:v>Lutheran Theologian / Pastor</x:v>
      </x:c>
      <x:c r="F455" s="261" t="n">
        <x:f>IFERROR(INDEX('Final Card Catalog'!$G$4:$G$503,MATCH($C455,'Final Card Catalog'!$A$4:$A$503,0)),"Missing ID")</x:f>
        <x:v>2</x:v>
      </x:c>
      <x:c r="G455" s="231" t="inlineStr">
        <x:is>
          <x:t xml:space="preserve">Uncommon</x:t>
        </x:is>
      </x:c>
      <x:c r="H455" s="260" t="n">
        <x:v>4.7</x:v>
      </x:c>
      <x:c r="I455" s="260" t="n">
        <x:v>8.1</x:v>
      </x:c>
      <x:c r="J455" s="260" t="n">
        <x:v>4.8</x:v>
      </x:c>
      <x:c r="K455" s="260" t="n">
        <x:v>5.1</x:v>
      </x:c>
      <x:c r="L455" s="239" t="n">
        <x:f>IF(COUNT(H455:K455)&lt;COUNT($B$4:$B$7),"",ROUND(($B$11/$B$9)*(H455*$B$4+I455*$B$5+J455*$B$6+K455*$B$7),1))</x:f>
        <x:v>57.8</x:v>
      </x:c>
      <x:c r="M455" s="231" t="str">
        <x:f>IF(L455="","",IF(L455&gt;=$E$4,$D$4,IF(L455&gt;=$E$5,$D$5,IF(L455&gt;=$E$6,$D$6,IF(L455&gt;=$E$7,$D$7,$D$8)))))</x:f>
        <x:v>Common</x:v>
      </x:c>
      <x:c r="N455" s="231" t="str">
        <x:f>IF(M455="","Pending scoring",G455&amp;" → "&amp;M455)</x:f>
        <x:v>Uncommon → Common</x:v>
      </x:c>
      <x:c r="O455" s="231" t="inlineStr">
        <x:is>
          <x:t xml:space="preserve">Medium</x:t>
        </x:is>
      </x:c>
      <x:c r="P455" s="231" t="inlineStr">
        <x:is>
          <x:t xml:space="preserve">Theologian portrait / group</x:t>
        </x:is>
      </x:c>
      <x:c r="Q455" s="231" t="inlineStr">
        <x:is>
          <x:t xml:space="preserve">Artwork-led: the visual concept is substantially stronger than the subject's global recognition. Scores: significance 4.7, artwork 8.1, narrative 4.8, uniqueness 5.1; weighted impact 57.8 → Common.</x:t>
        </x:is>
      </x:c>
      <x:c r="R455" s="214" t="str">
        <x:f>IFERROR(INDEX('Final Card Catalog'!$J$4:$J$503,MATCH($C455,'Final Card Catalog'!$A$4:$A$503,0)),"Missing ID")</x:f>
        <x:v>Common</x:v>
      </x:c>
      <x:c r="S455" s="214" t="str">
        <x:f>IF(IFERROR(INDEX('Final Card Catalog'!$S$4:$S$503,MATCH($C455,'Final Card Catalog'!$A$4:$A$503,0)),"Missing ID")="Locked - complete","Locked - complete",IF(COUNTIF('Final Card Catalog'!$A$4:$A$503,C455)&lt;&gt;1,"ID mismatch",IF(COUNT(H455:K455)&lt;COUNT($B$4:$B$7),"Needs scoring",IF(M455=R455,"Aligned","Approved tier / legacy differs"))))</x:f>
        <x:v>Aligned</x:v>
      </x:c>
    </x:row>
    <x:row r="456" s="202" customFormat="1" ht="25.5" customHeight="1">
      <x:c r="A456" s="261" t="n">
        <x:f>IF(L456="","",COUNTIF($L$14:$L$513,"&gt;"&amp;L456)+COUNTIF($L$14:L456,L456))</x:f>
        <x:v>446</x:v>
      </x:c>
      <x:c r="B456" s="231" t="str">
        <x:f>IFERROR(LEFT(IFERROR(INDEX('Final Card Catalog'!$D$4:$D$503,MATCH($C456,'Final Card Catalog'!$A$4:$A$503,0)),"Missing ID"),FIND(" — ",IFERROR(INDEX('Final Card Catalog'!$D$4:$D$503,MATCH($C456,'Final Card Catalog'!$A$4:$A$503,0)),"Missing ID"))-1),"Missing set")</x:f>
        <x:v>Theologians</x:v>
      </x:c>
      <x:c r="C456" s="231" t="inlineStr">
        <x:is>
          <x:t xml:space="preserve">TH-021</x:t>
        </x:is>
      </x:c>
      <x:c r="D456" s="231" t="str">
        <x:f>IFERROR(INDEX('Final Card Catalog'!$B$4:$B$503,MATCH($C456,'Final Card Catalog'!$A$4:$A$503,0)),"Missing ID")</x:f>
        <x:v>Karl Barth</x:v>
      </x:c>
      <x:c r="E456" s="231" t="str">
        <x:f>IFERROR(INDEX('Final Card Catalog'!$E$4:$E$503,MATCH($C456,'Final Card Catalog'!$A$4:$A$503,0)),"Missing ID")</x:f>
        <x:v>Reformed Theologian</x:v>
      </x:c>
      <x:c r="F456" s="261" t="n">
        <x:f>IFERROR(INDEX('Final Card Catalog'!$G$4:$G$503,MATCH($C456,'Final Card Catalog'!$A$4:$A$503,0)),"Missing ID")</x:f>
        <x:v>3</x:v>
      </x:c>
      <x:c r="G456" s="231" t="inlineStr">
        <x:is>
          <x:t xml:space="preserve">Rare</x:t>
        </x:is>
      </x:c>
      <x:c r="H456" s="260" t="n">
        <x:v>5.7</x:v>
      </x:c>
      <x:c r="I456" s="260" t="n">
        <x:v>6.7</x:v>
      </x:c>
      <x:c r="J456" s="260" t="n">
        <x:v>4.8</x:v>
      </x:c>
      <x:c r="K456" s="260" t="n">
        <x:v>5.1</x:v>
      </x:c>
      <x:c r="L456" s="239" t="n">
        <x:f>IF(COUNT(H456:K456)&lt;COUNT($B$4:$B$7),"",ROUND(($B$11/$B$9)*(H456*$B$4+I456*$B$5+J456*$B$6+K456*$B$7),1))</x:f>
        <x:v>57.6</x:v>
      </x:c>
      <x:c r="M456" s="231" t="str">
        <x:f>IF(L456="","",IF(L456&gt;=$E$4,$D$4,IF(L456&gt;=$E$5,$D$5,IF(L456&gt;=$E$6,$D$6,IF(L456&gt;=$E$7,$D$7,$D$8)))))</x:f>
        <x:v>Common</x:v>
      </x:c>
      <x:c r="N456" s="231" t="str">
        <x:f>IF(M456="","Pending scoring",G456&amp;" → "&amp;M456)</x:f>
        <x:v>Rare → Common</x:v>
      </x:c>
      <x:c r="O456" s="231" t="inlineStr">
        <x:is>
          <x:t xml:space="preserve">Medium</x:t>
        </x:is>
      </x:c>
      <x:c r="P456" s="231" t="inlineStr">
        <x:is>
          <x:t xml:space="preserve">Theologian portrait / group</x:t>
        </x:is>
      </x:c>
      <x:c r="Q456" s="231" t="inlineStr">
        <x:is>
          <x:t xml:space="preserve">Supporting collectible: useful content, but lower global pull impact than the broader catalog. Scores: significance 5.7, artwork 6.7, narrative 4.8, uniqueness 5.1; weighted impact 57.6 → Common.</x:t>
        </x:is>
      </x:c>
      <x:c r="R456" s="214" t="str">
        <x:f>IFERROR(INDEX('Final Card Catalog'!$J$4:$J$503,MATCH($C456,'Final Card Catalog'!$A$4:$A$503,0)),"Missing ID")</x:f>
        <x:v>Common</x:v>
      </x:c>
      <x:c r="S456" s="214" t="str">
        <x:f>IF(IFERROR(INDEX('Final Card Catalog'!$S$4:$S$503,MATCH($C456,'Final Card Catalog'!$A$4:$A$503,0)),"Missing ID")="Locked - complete","Locked - complete",IF(COUNTIF('Final Card Catalog'!$A$4:$A$503,C456)&lt;&gt;1,"ID mismatch",IF(COUNT(H456:K456)&lt;COUNT($B$4:$B$7),"Needs scoring",IF(M456=R456,"Aligned","Approved tier / legacy differs"))))</x:f>
        <x:v>Aligned</x:v>
      </x:c>
    </x:row>
    <x:row r="457" s="202" customFormat="1" ht="25.5" customHeight="1">
      <x:c r="A457" s="261" t="n">
        <x:f>IF(L457="","",COUNTIF($L$14:$L$513,"&gt;"&amp;L457)+COUNTIF($L$14:L457,L457))</x:f>
        <x:v>447</x:v>
      </x:c>
      <x:c r="B457" s="231" t="str">
        <x:f>IFERROR(LEFT(IFERROR(INDEX('Final Card Catalog'!$D$4:$D$503,MATCH($C457,'Final Card Catalog'!$A$4:$A$503,0)),"Missing ID"),FIND(" — ",IFERROR(INDEX('Final Card Catalog'!$D$4:$D$503,MATCH($C457,'Final Card Catalog'!$A$4:$A$503,0)),"Missing ID"))-1),"Missing set")</x:f>
        <x:v>Theologians</x:v>
      </x:c>
      <x:c r="C457" s="231" t="inlineStr">
        <x:is>
          <x:t xml:space="preserve">TH-002</x:t>
        </x:is>
      </x:c>
      <x:c r="D457" s="231" t="str">
        <x:f>IFERROR(INDEX('Final Card Catalog'!$B$4:$B$503,MATCH($C457,'Final Card Catalog'!$A$4:$A$503,0)),"Missing ID")</x:f>
        <x:v>Tertullian</x:v>
      </x:c>
      <x:c r="E457" s="231" t="str">
        <x:f>IFERROR(INDEX('Final Card Catalog'!$E$4:$E$503,MATCH($C457,'Final Card Catalog'!$A$4:$A$503,0)),"Missing ID")</x:f>
        <x:v>Apologist / Theologian</x:v>
      </x:c>
      <x:c r="F457" s="261" t="n">
        <x:f>IFERROR(INDEX('Final Card Catalog'!$G$4:$G$503,MATCH($C457,'Final Card Catalog'!$A$4:$A$503,0)),"Missing ID")</x:f>
        <x:v>3</x:v>
      </x:c>
      <x:c r="G457" s="231" t="inlineStr">
        <x:is>
          <x:t xml:space="preserve">Rare</x:t>
        </x:is>
      </x:c>
      <x:c r="H457" s="260" t="n">
        <x:v>5.7</x:v>
      </x:c>
      <x:c r="I457" s="260" t="n">
        <x:v>6.7</x:v>
      </x:c>
      <x:c r="J457" s="260" t="n">
        <x:v>4.8</x:v>
      </x:c>
      <x:c r="K457" s="260" t="n">
        <x:v>5.1</x:v>
      </x:c>
      <x:c r="L457" s="239" t="n">
        <x:f>IF(COUNT(H457:K457)&lt;COUNT($B$4:$B$7),"",ROUND(($B$11/$B$9)*(H457*$B$4+I457*$B$5+J457*$B$6+K457*$B$7),1))</x:f>
        <x:v>57.6</x:v>
      </x:c>
      <x:c r="M457" s="231" t="str">
        <x:f>IF(L457="","",IF(L457&gt;=$E$4,$D$4,IF(L457&gt;=$E$5,$D$5,IF(L457&gt;=$E$6,$D$6,IF(L457&gt;=$E$7,$D$7,$D$8)))))</x:f>
        <x:v>Common</x:v>
      </x:c>
      <x:c r="N457" s="231" t="str">
        <x:f>IF(M457="","Pending scoring",G457&amp;" → "&amp;M457)</x:f>
        <x:v>Rare → Common</x:v>
      </x:c>
      <x:c r="O457" s="231" t="inlineStr">
        <x:is>
          <x:t xml:space="preserve">Medium</x:t>
        </x:is>
      </x:c>
      <x:c r="P457" s="231" t="inlineStr">
        <x:is>
          <x:t xml:space="preserve">Theologian portrait / group</x:t>
        </x:is>
      </x:c>
      <x:c r="Q457" s="231" t="inlineStr">
        <x:is>
          <x:t xml:space="preserve">Supporting collectible: useful content, but lower global pull impact than the broader catalog. Scores: significance 5.7, artwork 6.7, narrative 4.8, uniqueness 5.1; weighted impact 57.6 → Common.</x:t>
        </x:is>
      </x:c>
      <x:c r="R457" s="214" t="str">
        <x:f>IFERROR(INDEX('Final Card Catalog'!$J$4:$J$503,MATCH($C457,'Final Card Catalog'!$A$4:$A$503,0)),"Missing ID")</x:f>
        <x:v>Common</x:v>
      </x:c>
      <x:c r="S457" s="214" t="str">
        <x:f>IF(IFERROR(INDEX('Final Card Catalog'!$S$4:$S$503,MATCH($C457,'Final Card Catalog'!$A$4:$A$503,0)),"Missing ID")="Locked - complete","Locked - complete",IF(COUNTIF('Final Card Catalog'!$A$4:$A$503,C457)&lt;&gt;1,"ID mismatch",IF(COUNT(H457:K457)&lt;COUNT($B$4:$B$7),"Needs scoring",IF(M457=R457,"Aligned","Approved tier / legacy differs"))))</x:f>
        <x:v>Aligned</x:v>
      </x:c>
    </x:row>
    <x:row r="458" s="202" customFormat="1" ht="25.5" customHeight="1">
      <x:c r="A458" s="261" t="n">
        <x:f>IF(L458="","",COUNTIF($L$14:$L$513,"&gt;"&amp;L458)+COUNTIF($L$14:L458,L458))</x:f>
        <x:v>448</x:v>
      </x:c>
      <x:c r="B458" s="231" t="str">
        <x:f>IFERROR(LEFT(IFERROR(INDEX('Final Card Catalog'!$D$4:$D$503,MATCH($C458,'Final Card Catalog'!$A$4:$A$503,0)),"Missing ID"),FIND(" — ",IFERROR(INDEX('Final Card Catalog'!$D$4:$D$503,MATCH($C458,'Final Card Catalog'!$A$4:$A$503,0)),"Missing ID"))-1),"Missing set")</x:f>
        <x:v>Biblical Places</x:v>
      </x:c>
      <x:c r="C458" s="231" t="inlineStr">
        <x:is>
          <x:t xml:space="preserve">BPL-037</x:t>
        </x:is>
      </x:c>
      <x:c r="D458" s="231" t="str">
        <x:f>IFERROR(INDEX('Final Card Catalog'!$B$4:$B$503,MATCH($C458,'Final Card Catalog'!$A$4:$A$503,0)),"Missing ID")</x:f>
        <x:v>Cave of Adullam</x:v>
      </x:c>
      <x:c r="E458" s="231" t="str">
        <x:f>IFERROR(INDEX('Final Card Catalog'!$E$4:$E$503,MATCH($C458,'Final Card Catalog'!$A$4:$A$503,0)),"Missing ID")</x:f>
        <x:v>Place</x:v>
      </x:c>
      <x:c r="F458" s="261" t="n">
        <x:f>IFERROR(INDEX('Final Card Catalog'!$G$4:$G$503,MATCH($C458,'Final Card Catalog'!$A$4:$A$503,0)),"Missing ID")</x:f>
        <x:v>3</x:v>
      </x:c>
      <x:c r="G458" s="231" t="inlineStr">
        <x:is>
          <x:t xml:space="preserve">Uncommon</x:t>
        </x:is>
      </x:c>
      <x:c r="H458" s="260" t="n">
        <x:v>4.8</x:v>
      </x:c>
      <x:c r="I458" s="260" t="n">
        <x:v>8.5</x:v>
      </x:c>
      <x:c r="J458" s="260" t="n">
        <x:v>3.8</x:v>
      </x:c>
      <x:c r="K458" s="260" t="n">
        <x:v>5</x:v>
      </x:c>
      <x:c r="L458" s="239" t="n">
        <x:f>IF(COUNT(H458:K458)&lt;COUNT($B$4:$B$7),"",ROUND(($B$11/$B$9)*(H458*$B$4+I458*$B$5+J458*$B$6+K458*$B$7),1))</x:f>
        <x:v>57.3</x:v>
      </x:c>
      <x:c r="M458" s="231" t="str">
        <x:f>IF(L458="","",IF(L458&gt;=$E$4,$D$4,IF(L458&gt;=$E$5,$D$5,IF(L458&gt;=$E$6,$D$6,IF(L458&gt;=$E$7,$D$7,$D$8)))))</x:f>
        <x:v>Common</x:v>
      </x:c>
      <x:c r="N458" s="231" t="str">
        <x:f>IF(M458="","Pending scoring",G458&amp;" → "&amp;M458)</x:f>
        <x:v>Uncommon → Common</x:v>
      </x:c>
      <x:c r="O458" s="231" t="inlineStr">
        <x:is>
          <x:t xml:space="preserve">Medium</x:t>
        </x:is>
      </x:c>
      <x:c r="P458" s="231" t="inlineStr">
        <x:is>
          <x:t xml:space="preserve">Biblical landscape / architecture</x:t>
        </x:is>
      </x:c>
      <x:c r="Q458" s="231" t="inlineStr">
        <x:is>
          <x:t xml:space="preserve">Artwork-led: the visual concept is substantially stronger than the subject's global recognition. Scores: significance 4.8, artwork 8.5, narrative 3.8, uniqueness 5.0; weighted impact 57.3 → Common.</x:t>
        </x:is>
      </x:c>
      <x:c r="R458" s="214" t="str">
        <x:f>IFERROR(INDEX('Final Card Catalog'!$J$4:$J$503,MATCH($C458,'Final Card Catalog'!$A$4:$A$503,0)),"Missing ID")</x:f>
        <x:v>Common</x:v>
      </x:c>
      <x:c r="S458" s="214" t="str">
        <x:f>IF(IFERROR(INDEX('Final Card Catalog'!$S$4:$S$503,MATCH($C458,'Final Card Catalog'!$A$4:$A$503,0)),"Missing ID")="Locked - complete","Locked - complete",IF(COUNTIF('Final Card Catalog'!$A$4:$A$503,C458)&lt;&gt;1,"ID mismatch",IF(COUNT(H458:K458)&lt;COUNT($B$4:$B$7),"Needs scoring",IF(M458=R458,"Aligned","Approved tier / legacy differs"))))</x:f>
        <x:v>Aligned</x:v>
      </x:c>
    </x:row>
    <x:row r="459" s="202" customFormat="1" ht="25.5" customHeight="1">
      <x:c r="A459" s="261" t="n">
        <x:f>IF(L459="","",COUNTIF($L$14:$L$513,"&gt;"&amp;L459)+COUNTIF($L$14:L459,L459))</x:f>
        <x:v>449</x:v>
      </x:c>
      <x:c r="B459" s="231" t="str">
        <x:f>IFERROR(LEFT(IFERROR(INDEX('Final Card Catalog'!$D$4:$D$503,MATCH($C459,'Final Card Catalog'!$A$4:$A$503,0)),"Missing ID"),FIND(" — ",IFERROR(INDEX('Final Card Catalog'!$D$4:$D$503,MATCH($C459,'Final Card Catalog'!$A$4:$A$503,0)),"Missing ID"))-1),"Missing set")</x:f>
        <x:v>Theologians</x:v>
      </x:c>
      <x:c r="C459" s="231" t="inlineStr">
        <x:is>
          <x:t xml:space="preserve">TH-020</x:t>
        </x:is>
      </x:c>
      <x:c r="D459" s="231" t="str">
        <x:f>IFERROR(INDEX('Final Card Catalog'!$B$4:$B$503,MATCH($C459,'Final Card Catalog'!$A$4:$A$503,0)),"Missing ID")</x:f>
        <x:v>John Henry Newman</x:v>
      </x:c>
      <x:c r="E459" s="231" t="str">
        <x:f>IFERROR(INDEX('Final Card Catalog'!$E$4:$E$503,MATCH($C459,'Final Card Catalog'!$A$4:$A$503,0)),"Missing ID")</x:f>
        <x:v>Theologian / Essayist</x:v>
      </x:c>
      <x:c r="F459" s="261" t="n">
        <x:f>IFERROR(INDEX('Final Card Catalog'!$G$4:$G$503,MATCH($C459,'Final Card Catalog'!$A$4:$A$503,0)),"Missing ID")</x:f>
        <x:v>3</x:v>
      </x:c>
      <x:c r="G459" s="231" t="inlineStr">
        <x:is>
          <x:t xml:space="preserve">Uncommon</x:t>
        </x:is>
      </x:c>
      <x:c r="H459" s="260" t="n">
        <x:v>5.7</x:v>
      </x:c>
      <x:c r="I459" s="260" t="n">
        <x:v>6.7</x:v>
      </x:c>
      <x:c r="J459" s="260" t="n">
        <x:v>4.5</x:v>
      </x:c>
      <x:c r="K459" s="260" t="n">
        <x:v>5.1</x:v>
      </x:c>
      <x:c r="L459" s="239" t="n">
        <x:f>IF(COUNT(H459:K459)&lt;COUNT($B$4:$B$7),"",ROUND(($B$11/$B$9)*(H459*$B$4+I459*$B$5+J459*$B$6+K459*$B$7),1))</x:f>
        <x:v>57</x:v>
      </x:c>
      <x:c r="M459" s="231" t="str">
        <x:f>IF(L459="","",IF(L459&gt;=$E$4,$D$4,IF(L459&gt;=$E$5,$D$5,IF(L459&gt;=$E$6,$D$6,IF(L459&gt;=$E$7,$D$7,$D$8)))))</x:f>
        <x:v>Common</x:v>
      </x:c>
      <x:c r="N459" s="231" t="str">
        <x:f>IF(M459="","Pending scoring",G459&amp;" → "&amp;M459)</x:f>
        <x:v>Uncommon → Common</x:v>
      </x:c>
      <x:c r="O459" s="231" t="inlineStr">
        <x:is>
          <x:t xml:space="preserve">Medium</x:t>
        </x:is>
      </x:c>
      <x:c r="P459" s="231" t="inlineStr">
        <x:is>
          <x:t xml:space="preserve">Theologian portrait / group</x:t>
        </x:is>
      </x:c>
      <x:c r="Q459" s="231" t="inlineStr">
        <x:is>
          <x:t xml:space="preserve">Supporting collectible: useful content, but lower global pull impact than the broader catalog. Scores: significance 5.7, artwork 6.7, narrative 4.5, uniqueness 5.1; weighted impact 57.0 → Common.</x:t>
        </x:is>
      </x:c>
      <x:c r="R459" s="214" t="str">
        <x:f>IFERROR(INDEX('Final Card Catalog'!$J$4:$J$503,MATCH($C459,'Final Card Catalog'!$A$4:$A$503,0)),"Missing ID")</x:f>
        <x:v>Common</x:v>
      </x:c>
      <x:c r="S459" s="214" t="str">
        <x:f>IF(IFERROR(INDEX('Final Card Catalog'!$S$4:$S$503,MATCH($C459,'Final Card Catalog'!$A$4:$A$503,0)),"Missing ID")="Locked - complete","Locked - complete",IF(COUNTIF('Final Card Catalog'!$A$4:$A$503,C459)&lt;&gt;1,"ID mismatch",IF(COUNT(H459:K459)&lt;COUNT($B$4:$B$7),"Needs scoring",IF(M459=R459,"Aligned","Approved tier / legacy differs"))))</x:f>
        <x:v>Aligned</x:v>
      </x:c>
    </x:row>
    <x:row r="460" s="202" customFormat="1" ht="25.5" customHeight="1">
      <x:c r="A460" s="261" t="n">
        <x:f>IF(L460="","",COUNTIF($L$14:$L$513,"&gt;"&amp;L460)+COUNTIF($L$14:L460,L460))</x:f>
        <x:v>450</x:v>
      </x:c>
      <x:c r="B460" s="231" t="str">
        <x:f>IFERROR(LEFT(IFERROR(INDEX('Final Card Catalog'!$D$4:$D$503,MATCH($C460,'Final Card Catalog'!$A$4:$A$503,0)),"Missing ID"),FIND(" — ",IFERROR(INDEX('Final Card Catalog'!$D$4:$D$503,MATCH($C460,'Final Card Catalog'!$A$4:$A$503,0)),"Missing ID"))-1),"Missing set")</x:f>
        <x:v>Biblical People</x:v>
      </x:c>
      <x:c r="C460" s="231" t="inlineStr">
        <x:is>
          <x:t xml:space="preserve">BP-067</x:t>
        </x:is>
      </x:c>
      <x:c r="D460" s="231" t="str">
        <x:f>IFERROR(INDEX('Final Card Catalog'!$B$4:$B$503,MATCH($C460,'Final Card Catalog'!$A$4:$A$503,0)),"Missing ID")</x:f>
        <x:v>Abigail</x:v>
      </x:c>
      <x:c r="E460" s="231" t="str">
        <x:f>IFERROR(INDEX('Final Card Catalog'!$E$4:$E$503,MATCH($C460,'Final Card Catalog'!$A$4:$A$503,0)),"Missing ID")</x:f>
        <x:v>Person</x:v>
      </x:c>
      <x:c r="F460" s="261" t="n">
        <x:f>IFERROR(INDEX('Final Card Catalog'!$G$4:$G$503,MATCH($C460,'Final Card Catalog'!$A$4:$A$503,0)),"Missing ID")</x:f>
        <x:v>3</x:v>
      </x:c>
      <x:c r="G460" s="231" t="inlineStr">
        <x:is>
          <x:t xml:space="preserve">Uncommon</x:t>
        </x:is>
      </x:c>
      <x:c r="H460" s="260" t="n">
        <x:v>5.5</x:v>
      </x:c>
      <x:c r="I460" s="260" t="n">
        <x:v>5.7</x:v>
      </x:c>
      <x:c r="J460" s="260" t="n">
        <x:v>5.7</x:v>
      </x:c>
      <x:c r="K460" s="260" t="n">
        <x:v>5.7</x:v>
      </x:c>
      <x:c r="L460" s="239" t="n">
        <x:f>IF(COUNT(H460:K460)&lt;COUNT($B$4:$B$7),"",ROUND(($B$11/$B$9)*(H460*$B$4+I460*$B$5+J460*$B$6+K460*$B$7),1))</x:f>
        <x:v>56.2</x:v>
      </x:c>
      <x:c r="M460" s="231" t="str">
        <x:f>IF(L460="","",IF(L460&gt;=$E$4,$D$4,IF(L460&gt;=$E$5,$D$5,IF(L460&gt;=$E$6,$D$6,IF(L460&gt;=$E$7,$D$7,$D$8)))))</x:f>
        <x:v>Common</x:v>
      </x:c>
      <x:c r="N460" s="231" t="str">
        <x:f>IF(M460="","Pending scoring",G460&amp;" → "&amp;M460)</x:f>
        <x:v>Uncommon → Common</x:v>
      </x:c>
      <x:c r="O460" s="231" t="inlineStr">
        <x:is>
          <x:t xml:space="preserve">Medium</x:t>
        </x:is>
      </x:c>
      <x:c r="P460" s="231" t="inlineStr">
        <x:is>
          <x:t xml:space="preserve">Biblical character / group</x:t>
        </x:is>
      </x:c>
      <x:c r="Q460" s="231" t="inlineStr">
        <x:is>
          <x:t xml:space="preserve">Supporting collectible: useful content, but lower global pull impact than the broader catalog. Scores: significance 5.5, artwork 5.7, narrative 5.7, uniqueness 5.7; weighted impact 56.2 → Common.</x:t>
        </x:is>
      </x:c>
      <x:c r="R460" s="214" t="str">
        <x:f>IFERROR(INDEX('Final Card Catalog'!$J$4:$J$503,MATCH($C460,'Final Card Catalog'!$A$4:$A$503,0)),"Missing ID")</x:f>
        <x:v>Common</x:v>
      </x:c>
      <x:c r="S460" s="214" t="str">
        <x:f>IF(IFERROR(INDEX('Final Card Catalog'!$S$4:$S$503,MATCH($C460,'Final Card Catalog'!$A$4:$A$503,0)),"Missing ID")="Locked - complete","Locked - complete",IF(COUNTIF('Final Card Catalog'!$A$4:$A$503,C460)&lt;&gt;1,"ID mismatch",IF(COUNT(H460:K460)&lt;COUNT($B$4:$B$7),"Needs scoring",IF(M460=R460,"Aligned","Approved tier / legacy differs"))))</x:f>
        <x:v>Aligned</x:v>
      </x:c>
    </x:row>
    <x:row r="461" s="202" customFormat="1" ht="25.5" customHeight="1">
      <x:c r="A461" s="261" t="n">
        <x:f>IF(L461="","",COUNTIF($L$14:$L$513,"&gt;"&amp;L461)+COUNTIF($L$14:L461,L461))</x:f>
        <x:v>451</x:v>
      </x:c>
      <x:c r="B461" s="231" t="str">
        <x:f>IFERROR(LEFT(IFERROR(INDEX('Final Card Catalog'!$D$4:$D$503,MATCH($C461,'Final Card Catalog'!$A$4:$A$503,0)),"Missing ID"),FIND(" — ",IFERROR(INDEX('Final Card Catalog'!$D$4:$D$503,MATCH($C461,'Final Card Catalog'!$A$4:$A$503,0)),"Missing ID"))-1),"Missing set")</x:f>
        <x:v>Biblical People</x:v>
      </x:c>
      <x:c r="C461" s="231" t="inlineStr">
        <x:is>
          <x:t xml:space="preserve">BP-076</x:t>
        </x:is>
      </x:c>
      <x:c r="D461" s="231" t="str">
        <x:f>IFERROR(INDEX('Final Card Catalog'!$B$4:$B$503,MATCH($C461,'Final Card Catalog'!$A$4:$A$503,0)),"Missing ID")</x:f>
        <x:v>Amos</x:v>
      </x:c>
      <x:c r="E461" s="231" t="str">
        <x:f>IFERROR(INDEX('Final Card Catalog'!$E$4:$E$503,MATCH($C461,'Final Card Catalog'!$A$4:$A$503,0)),"Missing ID")</x:f>
        <x:v>Person</x:v>
      </x:c>
      <x:c r="F461" s="261" t="n">
        <x:f>IFERROR(INDEX('Final Card Catalog'!$G$4:$G$503,MATCH($C461,'Final Card Catalog'!$A$4:$A$503,0)),"Missing ID")</x:f>
        <x:v>3</x:v>
      </x:c>
      <x:c r="G461" s="231" t="inlineStr">
        <x:is>
          <x:t xml:space="preserve">Uncommon</x:t>
        </x:is>
      </x:c>
      <x:c r="H461" s="260" t="n">
        <x:v>5.5</x:v>
      </x:c>
      <x:c r="I461" s="260" t="n">
        <x:v>5.7</x:v>
      </x:c>
      <x:c r="J461" s="260" t="n">
        <x:v>5.7</x:v>
      </x:c>
      <x:c r="K461" s="260" t="n">
        <x:v>5.7</x:v>
      </x:c>
      <x:c r="L461" s="239" t="n">
        <x:f>IF(COUNT(H461:K461)&lt;COUNT($B$4:$B$7),"",ROUND(($B$11/$B$9)*(H461*$B$4+I461*$B$5+J461*$B$6+K461*$B$7),1))</x:f>
        <x:v>56.2</x:v>
      </x:c>
      <x:c r="M461" s="231" t="str">
        <x:f>IF(L461="","",IF(L461&gt;=$E$4,$D$4,IF(L461&gt;=$E$5,$D$5,IF(L461&gt;=$E$6,$D$6,IF(L461&gt;=$E$7,$D$7,$D$8)))))</x:f>
        <x:v>Common</x:v>
      </x:c>
      <x:c r="N461" s="231" t="str">
        <x:f>IF(M461="","Pending scoring",G461&amp;" → "&amp;M461)</x:f>
        <x:v>Uncommon → Common</x:v>
      </x:c>
      <x:c r="O461" s="231" t="inlineStr">
        <x:is>
          <x:t xml:space="preserve">Medium</x:t>
        </x:is>
      </x:c>
      <x:c r="P461" s="231" t="inlineStr">
        <x:is>
          <x:t xml:space="preserve">Biblical character / group</x:t>
        </x:is>
      </x:c>
      <x:c r="Q461" s="231" t="inlineStr">
        <x:is>
          <x:t xml:space="preserve">Supporting collectible: useful content, but lower global pull impact than the broader catalog. Scores: significance 5.5, artwork 5.7, narrative 5.7, uniqueness 5.7; weighted impact 56.2 → Common.</x:t>
        </x:is>
      </x:c>
      <x:c r="R461" s="214" t="str">
        <x:f>IFERROR(INDEX('Final Card Catalog'!$J$4:$J$503,MATCH($C461,'Final Card Catalog'!$A$4:$A$503,0)),"Missing ID")</x:f>
        <x:v>Common</x:v>
      </x:c>
      <x:c r="S461" s="214" t="str">
        <x:f>IF(IFERROR(INDEX('Final Card Catalog'!$S$4:$S$503,MATCH($C461,'Final Card Catalog'!$A$4:$A$503,0)),"Missing ID")="Locked - complete","Locked - complete",IF(COUNTIF('Final Card Catalog'!$A$4:$A$503,C461)&lt;&gt;1,"ID mismatch",IF(COUNT(H461:K461)&lt;COUNT($B$4:$B$7),"Needs scoring",IF(M461=R461,"Aligned","Approved tier / legacy differs"))))</x:f>
        <x:v>Aligned</x:v>
      </x:c>
    </x:row>
    <x:row r="462" s="202" customFormat="1" ht="25.5" customHeight="1">
      <x:c r="A462" s="261" t="n">
        <x:f>IF(L462="","",COUNTIF($L$14:$L$513,"&gt;"&amp;L462)+COUNTIF($L$14:L462,L462))</x:f>
        <x:v>452</x:v>
      </x:c>
      <x:c r="B462" s="231" t="str">
        <x:f>IFERROR(LEFT(IFERROR(INDEX('Final Card Catalog'!$D$4:$D$503,MATCH($C462,'Final Card Catalog'!$A$4:$A$503,0)),"Missing ID"),FIND(" — ",IFERROR(INDEX('Final Card Catalog'!$D$4:$D$503,MATCH($C462,'Final Card Catalog'!$A$4:$A$503,0)),"Missing ID"))-1),"Missing set")</x:f>
        <x:v>Biblical People</x:v>
      </x:c>
      <x:c r="C462" s="231" t="inlineStr">
        <x:is>
          <x:t xml:space="preserve">BP-039</x:t>
        </x:is>
      </x:c>
      <x:c r="D462" s="231" t="str">
        <x:f>IFERROR(INDEX('Final Card Catalog'!$B$4:$B$503,MATCH($C462,'Final Card Catalog'!$A$4:$A$503,0)),"Missing ID")</x:f>
        <x:v>Andrew</x:v>
      </x:c>
      <x:c r="E462" s="231" t="str">
        <x:f>IFERROR(INDEX('Final Card Catalog'!$E$4:$E$503,MATCH($C462,'Final Card Catalog'!$A$4:$A$503,0)),"Missing ID")</x:f>
        <x:v>Person</x:v>
      </x:c>
      <x:c r="F462" s="261" t="n">
        <x:f>IFERROR(INDEX('Final Card Catalog'!$G$4:$G$503,MATCH($C462,'Final Card Catalog'!$A$4:$A$503,0)),"Missing ID")</x:f>
        <x:v>3</x:v>
      </x:c>
      <x:c r="G462" s="231" t="inlineStr">
        <x:is>
          <x:t xml:space="preserve">Uncommon</x:t>
        </x:is>
      </x:c>
      <x:c r="H462" s="260" t="n">
        <x:v>5.5</x:v>
      </x:c>
      <x:c r="I462" s="260" t="n">
        <x:v>5.7</x:v>
      </x:c>
      <x:c r="J462" s="260" t="n">
        <x:v>5.7</x:v>
      </x:c>
      <x:c r="K462" s="260" t="n">
        <x:v>5.7</x:v>
      </x:c>
      <x:c r="L462" s="239" t="n">
        <x:f>IF(COUNT(H462:K462)&lt;COUNT($B$4:$B$7),"",ROUND(($B$11/$B$9)*(H462*$B$4+I462*$B$5+J462*$B$6+K462*$B$7),1))</x:f>
        <x:v>56.2</x:v>
      </x:c>
      <x:c r="M462" s="231" t="str">
        <x:f>IF(L462="","",IF(L462&gt;=$E$4,$D$4,IF(L462&gt;=$E$5,$D$5,IF(L462&gt;=$E$6,$D$6,IF(L462&gt;=$E$7,$D$7,$D$8)))))</x:f>
        <x:v>Common</x:v>
      </x:c>
      <x:c r="N462" s="231" t="str">
        <x:f>IF(M462="","Pending scoring",G462&amp;" → "&amp;M462)</x:f>
        <x:v>Uncommon → Common</x:v>
      </x:c>
      <x:c r="O462" s="231" t="inlineStr">
        <x:is>
          <x:t xml:space="preserve">Medium</x:t>
        </x:is>
      </x:c>
      <x:c r="P462" s="231" t="inlineStr">
        <x:is>
          <x:t xml:space="preserve">Biblical character / group</x:t>
        </x:is>
      </x:c>
      <x:c r="Q462" s="231" t="inlineStr">
        <x:is>
          <x:t xml:space="preserve">Supporting collectible: useful content, but lower global pull impact than the broader catalog. Scores: significance 5.5, artwork 5.7, narrative 5.7, uniqueness 5.7; weighted impact 56.2 → Common.</x:t>
        </x:is>
      </x:c>
      <x:c r="R462" s="214" t="str">
        <x:f>IFERROR(INDEX('Final Card Catalog'!$J$4:$J$503,MATCH($C462,'Final Card Catalog'!$A$4:$A$503,0)),"Missing ID")</x:f>
        <x:v>Common</x:v>
      </x:c>
      <x:c r="S462" s="214" t="str">
        <x:f>IF(IFERROR(INDEX('Final Card Catalog'!$S$4:$S$503,MATCH($C462,'Final Card Catalog'!$A$4:$A$503,0)),"Missing ID")="Locked - complete","Locked - complete",IF(COUNTIF('Final Card Catalog'!$A$4:$A$503,C462)&lt;&gt;1,"ID mismatch",IF(COUNT(H462:K462)&lt;COUNT($B$4:$B$7),"Needs scoring",IF(M462=R462,"Aligned","Approved tier / legacy differs"))))</x:f>
        <x:v>Aligned</x:v>
      </x:c>
    </x:row>
    <x:row r="463" s="202" customFormat="1" ht="25.5" customHeight="1">
      <x:c r="A463" s="261" t="n">
        <x:f>IF(L463="","",COUNTIF($L$14:$L$513,"&gt;"&amp;L463)+COUNTIF($L$14:L463,L463))</x:f>
        <x:v>453</x:v>
      </x:c>
      <x:c r="B463" s="231" t="str">
        <x:f>IFERROR(LEFT(IFERROR(INDEX('Final Card Catalog'!$D$4:$D$503,MATCH($C463,'Final Card Catalog'!$A$4:$A$503,0)),"Missing ID"),FIND(" — ",IFERROR(INDEX('Final Card Catalog'!$D$4:$D$503,MATCH($C463,'Final Card Catalog'!$A$4:$A$503,0)),"Missing ID"))-1),"Missing set")</x:f>
        <x:v>Biblical People</x:v>
      </x:c>
      <x:c r="C463" s="231" t="inlineStr">
        <x:is>
          <x:t xml:space="preserve">BP-044</x:t>
        </x:is>
      </x:c>
      <x:c r="D463" s="231" t="str">
        <x:f>IFERROR(INDEX('Final Card Catalog'!$B$4:$B$503,MATCH($C463,'Final Card Catalog'!$A$4:$A$503,0)),"Missing ID")</x:f>
        <x:v>Barnabas</x:v>
      </x:c>
      <x:c r="E463" s="231" t="str">
        <x:f>IFERROR(INDEX('Final Card Catalog'!$E$4:$E$503,MATCH($C463,'Final Card Catalog'!$A$4:$A$503,0)),"Missing ID")</x:f>
        <x:v>Person</x:v>
      </x:c>
      <x:c r="F463" s="261" t="n">
        <x:f>IFERROR(INDEX('Final Card Catalog'!$G$4:$G$503,MATCH($C463,'Final Card Catalog'!$A$4:$A$503,0)),"Missing ID")</x:f>
        <x:v>3</x:v>
      </x:c>
      <x:c r="G463" s="231" t="inlineStr">
        <x:is>
          <x:t xml:space="preserve">Uncommon</x:t>
        </x:is>
      </x:c>
      <x:c r="H463" s="260" t="n">
        <x:v>5.5</x:v>
      </x:c>
      <x:c r="I463" s="260" t="n">
        <x:v>5.7</x:v>
      </x:c>
      <x:c r="J463" s="260" t="n">
        <x:v>5.7</x:v>
      </x:c>
      <x:c r="K463" s="260" t="n">
        <x:v>5.7</x:v>
      </x:c>
      <x:c r="L463" s="239" t="n">
        <x:f>IF(COUNT(H463:K463)&lt;COUNT($B$4:$B$7),"",ROUND(($B$11/$B$9)*(H463*$B$4+I463*$B$5+J463*$B$6+K463*$B$7),1))</x:f>
        <x:v>56.2</x:v>
      </x:c>
      <x:c r="M463" s="231" t="str">
        <x:f>IF(L463="","",IF(L463&gt;=$E$4,$D$4,IF(L463&gt;=$E$5,$D$5,IF(L463&gt;=$E$6,$D$6,IF(L463&gt;=$E$7,$D$7,$D$8)))))</x:f>
        <x:v>Common</x:v>
      </x:c>
      <x:c r="N463" s="231" t="str">
        <x:f>IF(M463="","Pending scoring",G463&amp;" → "&amp;M463)</x:f>
        <x:v>Uncommon → Common</x:v>
      </x:c>
      <x:c r="O463" s="231" t="inlineStr">
        <x:is>
          <x:t xml:space="preserve">Medium</x:t>
        </x:is>
      </x:c>
      <x:c r="P463" s="231" t="inlineStr">
        <x:is>
          <x:t xml:space="preserve">Biblical character / group</x:t>
        </x:is>
      </x:c>
      <x:c r="Q463" s="231" t="inlineStr">
        <x:is>
          <x:t xml:space="preserve">Supporting collectible: useful content, but lower global pull impact than the broader catalog. Scores: significance 5.5, artwork 5.7, narrative 5.7, uniqueness 5.7; weighted impact 56.2 → Common.</x:t>
        </x:is>
      </x:c>
      <x:c r="R463" s="214" t="str">
        <x:f>IFERROR(INDEX('Final Card Catalog'!$J$4:$J$503,MATCH($C463,'Final Card Catalog'!$A$4:$A$503,0)),"Missing ID")</x:f>
        <x:v>Common</x:v>
      </x:c>
      <x:c r="S463" s="214" t="str">
        <x:f>IF(IFERROR(INDEX('Final Card Catalog'!$S$4:$S$503,MATCH($C463,'Final Card Catalog'!$A$4:$A$503,0)),"Missing ID")="Locked - complete","Locked - complete",IF(COUNTIF('Final Card Catalog'!$A$4:$A$503,C463)&lt;&gt;1,"ID mismatch",IF(COUNT(H463:K463)&lt;COUNT($B$4:$B$7),"Needs scoring",IF(M463=R463,"Aligned","Approved tier / legacy differs"))))</x:f>
        <x:v>Aligned</x:v>
      </x:c>
    </x:row>
    <x:row r="464" s="202" customFormat="1" ht="25.5" customHeight="1">
      <x:c r="A464" s="261" t="n">
        <x:f>IF(L464="","",COUNTIF($L$14:$L$513,"&gt;"&amp;L464)+COUNTIF($L$14:L464,L464))</x:f>
        <x:v>454</x:v>
      </x:c>
      <x:c r="B464" s="231" t="str">
        <x:f>IFERROR(LEFT(IFERROR(INDEX('Final Card Catalog'!$D$4:$D$503,MATCH($C464,'Final Card Catalog'!$A$4:$A$503,0)),"Missing ID"),FIND(" — ",IFERROR(INDEX('Final Card Catalog'!$D$4:$D$503,MATCH($C464,'Final Card Catalog'!$A$4:$A$503,0)),"Missing ID"))-1),"Missing set")</x:f>
        <x:v>Biblical People</x:v>
      </x:c>
      <x:c r="C464" s="231" t="inlineStr">
        <x:is>
          <x:t xml:space="preserve">BP-057</x:t>
        </x:is>
      </x:c>
      <x:c r="D464" s="231" t="str">
        <x:f>IFERROR(INDEX('Final Card Catalog'!$B$4:$B$503,MATCH($C464,'Final Card Catalog'!$A$4:$A$503,0)),"Missing ID")</x:f>
        <x:v>Benjamin, Son of Jacob</x:v>
      </x:c>
      <x:c r="E464" s="231" t="str">
        <x:f>IFERROR(INDEX('Final Card Catalog'!$E$4:$E$503,MATCH($C464,'Final Card Catalog'!$A$4:$A$503,0)),"Missing ID")</x:f>
        <x:v>Person</x:v>
      </x:c>
      <x:c r="F464" s="261" t="n">
        <x:f>IFERROR(INDEX('Final Card Catalog'!$G$4:$G$503,MATCH($C464,'Final Card Catalog'!$A$4:$A$503,0)),"Missing ID")</x:f>
        <x:v>3</x:v>
      </x:c>
      <x:c r="G464" s="231" t="inlineStr">
        <x:is>
          <x:t xml:space="preserve">Uncommon</x:t>
        </x:is>
      </x:c>
      <x:c r="H464" s="260" t="n">
        <x:v>5.5</x:v>
      </x:c>
      <x:c r="I464" s="260" t="n">
        <x:v>5.7</x:v>
      </x:c>
      <x:c r="J464" s="260" t="n">
        <x:v>5.7</x:v>
      </x:c>
      <x:c r="K464" s="260" t="n">
        <x:v>5.7</x:v>
      </x:c>
      <x:c r="L464" s="239" t="n">
        <x:f>IF(COUNT(H464:K464)&lt;COUNT($B$4:$B$7),"",ROUND(($B$11/$B$9)*(H464*$B$4+I464*$B$5+J464*$B$6+K464*$B$7),1))</x:f>
        <x:v>56.2</x:v>
      </x:c>
      <x:c r="M464" s="231" t="str">
        <x:f>IF(L464="","",IF(L464&gt;=$E$4,$D$4,IF(L464&gt;=$E$5,$D$5,IF(L464&gt;=$E$6,$D$6,IF(L464&gt;=$E$7,$D$7,$D$8)))))</x:f>
        <x:v>Common</x:v>
      </x:c>
      <x:c r="N464" s="231" t="str">
        <x:f>IF(M464="","Pending scoring",G464&amp;" → "&amp;M464)</x:f>
        <x:v>Uncommon → Common</x:v>
      </x:c>
      <x:c r="O464" s="231" t="inlineStr">
        <x:is>
          <x:t xml:space="preserve">Medium</x:t>
        </x:is>
      </x:c>
      <x:c r="P464" s="231" t="inlineStr">
        <x:is>
          <x:t xml:space="preserve">Biblical character / group</x:t>
        </x:is>
      </x:c>
      <x:c r="Q464" s="231" t="inlineStr">
        <x:is>
          <x:t xml:space="preserve">Supporting collectible: useful content, but lower global pull impact than the broader catalog. Scores: significance 5.5, artwork 5.7, narrative 5.7, uniqueness 5.7; weighted impact 56.2 → Common.</x:t>
        </x:is>
      </x:c>
      <x:c r="R464" s="214" t="str">
        <x:f>IFERROR(INDEX('Final Card Catalog'!$J$4:$J$503,MATCH($C464,'Final Card Catalog'!$A$4:$A$503,0)),"Missing ID")</x:f>
        <x:v>Common</x:v>
      </x:c>
      <x:c r="S464" s="214" t="str">
        <x:f>IF(IFERROR(INDEX('Final Card Catalog'!$S$4:$S$503,MATCH($C464,'Final Card Catalog'!$A$4:$A$503,0)),"Missing ID")="Locked - complete","Locked - complete",IF(COUNTIF('Final Card Catalog'!$A$4:$A$503,C464)&lt;&gt;1,"ID mismatch",IF(COUNT(H464:K464)&lt;COUNT($B$4:$B$7),"Needs scoring",IF(M464=R464,"Aligned","Approved tier / legacy differs"))))</x:f>
        <x:v>Aligned</x:v>
      </x:c>
    </x:row>
    <x:row r="465" s="202" customFormat="1" ht="25.5" customHeight="1">
      <x:c r="A465" s="261" t="n">
        <x:f>IF(L465="","",COUNTIF($L$14:$L$513,"&gt;"&amp;L465)+COUNTIF($L$14:L465,L465))</x:f>
        <x:v>455</x:v>
      </x:c>
      <x:c r="B465" s="231" t="str">
        <x:f>IFERROR(LEFT(IFERROR(INDEX('Final Card Catalog'!$D$4:$D$503,MATCH($C465,'Final Card Catalog'!$A$4:$A$503,0)),"Missing ID"),FIND(" — ",IFERROR(INDEX('Final Card Catalog'!$D$4:$D$503,MATCH($C465,'Final Card Catalog'!$A$4:$A$503,0)),"Missing ID"))-1),"Missing set")</x:f>
        <x:v>Biblical People</x:v>
      </x:c>
      <x:c r="C465" s="231" t="inlineStr">
        <x:is>
          <x:t xml:space="preserve">BP-063</x:t>
        </x:is>
      </x:c>
      <x:c r="D465" s="231" t="str">
        <x:f>IFERROR(INDEX('Final Card Catalog'!$B$4:$B$503,MATCH($C465,'Final Card Catalog'!$A$4:$A$503,0)),"Missing ID")</x:f>
        <x:v>Boaz</x:v>
      </x:c>
      <x:c r="E465" s="231" t="str">
        <x:f>IFERROR(INDEX('Final Card Catalog'!$E$4:$E$503,MATCH($C465,'Final Card Catalog'!$A$4:$A$503,0)),"Missing ID")</x:f>
        <x:v>Person</x:v>
      </x:c>
      <x:c r="F465" s="261" t="n">
        <x:f>IFERROR(INDEX('Final Card Catalog'!$G$4:$G$503,MATCH($C465,'Final Card Catalog'!$A$4:$A$503,0)),"Missing ID")</x:f>
        <x:v>3</x:v>
      </x:c>
      <x:c r="G465" s="231" t="inlineStr">
        <x:is>
          <x:t xml:space="preserve">Uncommon</x:t>
        </x:is>
      </x:c>
      <x:c r="H465" s="260" t="n">
        <x:v>5.5</x:v>
      </x:c>
      <x:c r="I465" s="260" t="n">
        <x:v>5.7</x:v>
      </x:c>
      <x:c r="J465" s="260" t="n">
        <x:v>5.7</x:v>
      </x:c>
      <x:c r="K465" s="260" t="n">
        <x:v>5.7</x:v>
      </x:c>
      <x:c r="L465" s="239" t="n">
        <x:f>IF(COUNT(H465:K465)&lt;COUNT($B$4:$B$7),"",ROUND(($B$11/$B$9)*(H465*$B$4+I465*$B$5+J465*$B$6+K465*$B$7),1))</x:f>
        <x:v>56.2</x:v>
      </x:c>
      <x:c r="M465" s="231" t="str">
        <x:f>IF(L465="","",IF(L465&gt;=$E$4,$D$4,IF(L465&gt;=$E$5,$D$5,IF(L465&gt;=$E$6,$D$6,IF(L465&gt;=$E$7,$D$7,$D$8)))))</x:f>
        <x:v>Common</x:v>
      </x:c>
      <x:c r="N465" s="231" t="str">
        <x:f>IF(M465="","Pending scoring",G465&amp;" → "&amp;M465)</x:f>
        <x:v>Uncommon → Common</x:v>
      </x:c>
      <x:c r="O465" s="231" t="inlineStr">
        <x:is>
          <x:t xml:space="preserve">Medium</x:t>
        </x:is>
      </x:c>
      <x:c r="P465" s="231" t="inlineStr">
        <x:is>
          <x:t xml:space="preserve">Biblical character / group</x:t>
        </x:is>
      </x:c>
      <x:c r="Q465" s="231" t="inlineStr">
        <x:is>
          <x:t xml:space="preserve">Supporting collectible: useful content, but lower global pull impact than the broader catalog. Scores: significance 5.5, artwork 5.7, narrative 5.7, uniqueness 5.7; weighted impact 56.2 → Common.</x:t>
        </x:is>
      </x:c>
      <x:c r="R465" s="214" t="str">
        <x:f>IFERROR(INDEX('Final Card Catalog'!$J$4:$J$503,MATCH($C465,'Final Card Catalog'!$A$4:$A$503,0)),"Missing ID")</x:f>
        <x:v>Common</x:v>
      </x:c>
      <x:c r="S465" s="214" t="str">
        <x:f>IF(IFERROR(INDEX('Final Card Catalog'!$S$4:$S$503,MATCH($C465,'Final Card Catalog'!$A$4:$A$503,0)),"Missing ID")="Locked - complete","Locked - complete",IF(COUNTIF('Final Card Catalog'!$A$4:$A$503,C465)&lt;&gt;1,"ID mismatch",IF(COUNT(H465:K465)&lt;COUNT($B$4:$B$7),"Needs scoring",IF(M465=R465,"Aligned","Approved tier / legacy differs"))))</x:f>
        <x:v>Aligned</x:v>
      </x:c>
    </x:row>
    <x:row r="466" s="202" customFormat="1" ht="25.5" customHeight="1">
      <x:c r="A466" s="261" t="n">
        <x:f>IF(L466="","",COUNTIF($L$14:$L$513,"&gt;"&amp;L466)+COUNTIF($L$14:L466,L466))</x:f>
        <x:v>456</x:v>
      </x:c>
      <x:c r="B466" s="231" t="str">
        <x:f>IFERROR(LEFT(IFERROR(INDEX('Final Card Catalog'!$D$4:$D$503,MATCH($C466,'Final Card Catalog'!$A$4:$A$503,0)),"Missing ID"),FIND(" — ",IFERROR(INDEX('Final Card Catalog'!$D$4:$D$503,MATCH($C466,'Final Card Catalog'!$A$4:$A$503,0)),"Missing ID"))-1),"Missing set")</x:f>
        <x:v>Biblical People</x:v>
      </x:c>
      <x:c r="C466" s="231" t="inlineStr">
        <x:is>
          <x:t xml:space="preserve">BP-090</x:t>
        </x:is>
      </x:c>
      <x:c r="D466" s="231" t="str">
        <x:f>IFERROR(INDEX('Final Card Catalog'!$B$4:$B$503,MATCH($C466,'Final Card Catalog'!$A$4:$A$503,0)),"Missing ID")</x:f>
        <x:v>Caiaphas</x:v>
      </x:c>
      <x:c r="E466" s="231" t="str">
        <x:f>IFERROR(INDEX('Final Card Catalog'!$E$4:$E$503,MATCH($C466,'Final Card Catalog'!$A$4:$A$503,0)),"Missing ID")</x:f>
        <x:v>Person</x:v>
      </x:c>
      <x:c r="F466" s="261" t="n">
        <x:f>IFERROR(INDEX('Final Card Catalog'!$G$4:$G$503,MATCH($C466,'Final Card Catalog'!$A$4:$A$503,0)),"Missing ID")</x:f>
        <x:v>3</x:v>
      </x:c>
      <x:c r="G466" s="231" t="inlineStr">
        <x:is>
          <x:t xml:space="preserve">Uncommon</x:t>
        </x:is>
      </x:c>
      <x:c r="H466" s="260" t="n">
        <x:v>5.5</x:v>
      </x:c>
      <x:c r="I466" s="260" t="n">
        <x:v>5.7</x:v>
      </x:c>
      <x:c r="J466" s="260" t="n">
        <x:v>5.7</x:v>
      </x:c>
      <x:c r="K466" s="260" t="n">
        <x:v>5.7</x:v>
      </x:c>
      <x:c r="L466" s="239" t="n">
        <x:f>IF(COUNT(H466:K466)&lt;COUNT($B$4:$B$7),"",ROUND(($B$11/$B$9)*(H466*$B$4+I466*$B$5+J466*$B$6+K466*$B$7),1))</x:f>
        <x:v>56.2</x:v>
      </x:c>
      <x:c r="M466" s="231" t="str">
        <x:f>IF(L466="","",IF(L466&gt;=$E$4,$D$4,IF(L466&gt;=$E$5,$D$5,IF(L466&gt;=$E$6,$D$6,IF(L466&gt;=$E$7,$D$7,$D$8)))))</x:f>
        <x:v>Common</x:v>
      </x:c>
      <x:c r="N466" s="231" t="str">
        <x:f>IF(M466="","Pending scoring",G466&amp;" → "&amp;M466)</x:f>
        <x:v>Uncommon → Common</x:v>
      </x:c>
      <x:c r="O466" s="231" t="inlineStr">
        <x:is>
          <x:t xml:space="preserve">Medium</x:t>
        </x:is>
      </x:c>
      <x:c r="P466" s="231" t="inlineStr">
        <x:is>
          <x:t xml:space="preserve">Biblical character / group</x:t>
        </x:is>
      </x:c>
      <x:c r="Q466" s="231" t="inlineStr">
        <x:is>
          <x:t xml:space="preserve">Supporting collectible: useful content, but lower global pull impact than the broader catalog. Scores: significance 5.5, artwork 5.7, narrative 5.7, uniqueness 5.7; weighted impact 56.2 → Common.</x:t>
        </x:is>
      </x:c>
      <x:c r="R466" s="214" t="str">
        <x:f>IFERROR(INDEX('Final Card Catalog'!$J$4:$J$503,MATCH($C466,'Final Card Catalog'!$A$4:$A$503,0)),"Missing ID")</x:f>
        <x:v>Common</x:v>
      </x:c>
      <x:c r="S466" s="214" t="str">
        <x:f>IF(IFERROR(INDEX('Final Card Catalog'!$S$4:$S$503,MATCH($C466,'Final Card Catalog'!$A$4:$A$503,0)),"Missing ID")="Locked - complete","Locked - complete",IF(COUNTIF('Final Card Catalog'!$A$4:$A$503,C466)&lt;&gt;1,"ID mismatch",IF(COUNT(H466:K466)&lt;COUNT($B$4:$B$7),"Needs scoring",IF(M466=R466,"Aligned","Approved tier / legacy differs"))))</x:f>
        <x:v>Aligned</x:v>
      </x:c>
    </x:row>
    <x:row r="467" s="202" customFormat="1" ht="25.5" customHeight="1">
      <x:c r="A467" s="261" t="n">
        <x:f>IF(L467="","",COUNTIF($L$14:$L$513,"&gt;"&amp;L467)+COUNTIF($L$14:L467,L467))</x:f>
        <x:v>457</x:v>
      </x:c>
      <x:c r="B467" s="231" t="str">
        <x:f>IFERROR(LEFT(IFERROR(INDEX('Final Card Catalog'!$D$4:$D$503,MATCH($C467,'Final Card Catalog'!$A$4:$A$503,0)),"Missing ID"),FIND(" — ",IFERROR(INDEX('Final Card Catalog'!$D$4:$D$503,MATCH($C467,'Final Card Catalog'!$A$4:$A$503,0)),"Missing ID"))-1),"Missing set")</x:f>
        <x:v>Biblical People</x:v>
      </x:c>
      <x:c r="C467" s="231" t="inlineStr">
        <x:is>
          <x:t xml:space="preserve">BP-048</x:t>
        </x:is>
      </x:c>
      <x:c r="D467" s="231" t="str">
        <x:f>IFERROR(INDEX('Final Card Catalog'!$B$4:$B$503,MATCH($C467,'Final Card Catalog'!$A$4:$A$503,0)),"Missing ID")</x:f>
        <x:v>Cain and Abel</x:v>
      </x:c>
      <x:c r="E467" s="231" t="str">
        <x:f>IFERROR(INDEX('Final Card Catalog'!$E$4:$E$503,MATCH($C467,'Final Card Catalog'!$A$4:$A$503,0)),"Missing ID")</x:f>
        <x:v>People Pair</x:v>
      </x:c>
      <x:c r="F467" s="261" t="n">
        <x:f>IFERROR(INDEX('Final Card Catalog'!$G$4:$G$503,MATCH($C467,'Final Card Catalog'!$A$4:$A$503,0)),"Missing ID")</x:f>
        <x:v>3</x:v>
      </x:c>
      <x:c r="G467" s="231" t="inlineStr">
        <x:is>
          <x:t xml:space="preserve">Uncommon</x:t>
        </x:is>
      </x:c>
      <x:c r="H467" s="260" t="n">
        <x:v>5.5</x:v>
      </x:c>
      <x:c r="I467" s="260" t="n">
        <x:v>5.7</x:v>
      </x:c>
      <x:c r="J467" s="260" t="n">
        <x:v>5.7</x:v>
      </x:c>
      <x:c r="K467" s="260" t="n">
        <x:v>5.7</x:v>
      </x:c>
      <x:c r="L467" s="239" t="n">
        <x:f>IF(COUNT(H467:K467)&lt;COUNT($B$4:$B$7),"",ROUND(($B$11/$B$9)*(H467*$B$4+I467*$B$5+J467*$B$6+K467*$B$7),1))</x:f>
        <x:v>56.2</x:v>
      </x:c>
      <x:c r="M467" s="231" t="str">
        <x:f>IF(L467="","",IF(L467&gt;=$E$4,$D$4,IF(L467&gt;=$E$5,$D$5,IF(L467&gt;=$E$6,$D$6,IF(L467&gt;=$E$7,$D$7,$D$8)))))</x:f>
        <x:v>Common</x:v>
      </x:c>
      <x:c r="N467" s="231" t="str">
        <x:f>IF(M467="","Pending scoring",G467&amp;" → "&amp;M467)</x:f>
        <x:v>Uncommon → Common</x:v>
      </x:c>
      <x:c r="O467" s="231" t="inlineStr">
        <x:is>
          <x:t xml:space="preserve">Medium</x:t>
        </x:is>
      </x:c>
      <x:c r="P467" s="231" t="inlineStr">
        <x:is>
          <x:t xml:space="preserve">Biblical character / group</x:t>
        </x:is>
      </x:c>
      <x:c r="Q467" s="231" t="inlineStr">
        <x:is>
          <x:t xml:space="preserve">Supporting collectible: useful content, but lower global pull impact than the broader catalog. Scores: significance 5.5, artwork 5.7, narrative 5.7, uniqueness 5.7; weighted impact 56.2 → Common.</x:t>
        </x:is>
      </x:c>
      <x:c r="R467" s="214" t="str">
        <x:f>IFERROR(INDEX('Final Card Catalog'!$J$4:$J$503,MATCH($C467,'Final Card Catalog'!$A$4:$A$503,0)),"Missing ID")</x:f>
        <x:v>Common</x:v>
      </x:c>
      <x:c r="S467" s="214" t="str">
        <x:f>IF(IFERROR(INDEX('Final Card Catalog'!$S$4:$S$503,MATCH($C467,'Final Card Catalog'!$A$4:$A$503,0)),"Missing ID")="Locked - complete","Locked - complete",IF(COUNTIF('Final Card Catalog'!$A$4:$A$503,C467)&lt;&gt;1,"ID mismatch",IF(COUNT(H467:K467)&lt;COUNT($B$4:$B$7),"Needs scoring",IF(M467=R467,"Aligned","Approved tier / legacy differs"))))</x:f>
        <x:v>Aligned</x:v>
      </x:c>
    </x:row>
    <x:row r="468" s="202" customFormat="1" ht="25.5" customHeight="1">
      <x:c r="A468" s="261" t="n">
        <x:f>IF(L468="","",COUNTIF($L$14:$L$513,"&gt;"&amp;L468)+COUNTIF($L$14:L468,L468))</x:f>
        <x:v>458</x:v>
      </x:c>
      <x:c r="B468" s="231" t="str">
        <x:f>IFERROR(LEFT(IFERROR(INDEX('Final Card Catalog'!$D$4:$D$503,MATCH($C468,'Final Card Catalog'!$A$4:$A$503,0)),"Missing ID"),FIND(" — ",IFERROR(INDEX('Final Card Catalog'!$D$4:$D$503,MATCH($C468,'Final Card Catalog'!$A$4:$A$503,0)),"Missing ID"))-1),"Missing set")</x:f>
        <x:v>Biblical People</x:v>
      </x:c>
      <x:c r="C468" s="231" t="inlineStr">
        <x:is>
          <x:t xml:space="preserve">BP-060</x:t>
        </x:is>
      </x:c>
      <x:c r="D468" s="231" t="str">
        <x:f>IFERROR(INDEX('Final Card Catalog'!$B$4:$B$503,MATCH($C468,'Final Card Catalog'!$A$4:$A$503,0)),"Missing ID")</x:f>
        <x:v>Caleb</x:v>
      </x:c>
      <x:c r="E468" s="231" t="str">
        <x:f>IFERROR(INDEX('Final Card Catalog'!$E$4:$E$503,MATCH($C468,'Final Card Catalog'!$A$4:$A$503,0)),"Missing ID")</x:f>
        <x:v>Person</x:v>
      </x:c>
      <x:c r="F468" s="261" t="n">
        <x:f>IFERROR(INDEX('Final Card Catalog'!$G$4:$G$503,MATCH($C468,'Final Card Catalog'!$A$4:$A$503,0)),"Missing ID")</x:f>
        <x:v>3</x:v>
      </x:c>
      <x:c r="G468" s="231" t="inlineStr">
        <x:is>
          <x:t xml:space="preserve">Uncommon</x:t>
        </x:is>
      </x:c>
      <x:c r="H468" s="260" t="n">
        <x:v>5.5</x:v>
      </x:c>
      <x:c r="I468" s="260" t="n">
        <x:v>5.7</x:v>
      </x:c>
      <x:c r="J468" s="260" t="n">
        <x:v>5.7</x:v>
      </x:c>
      <x:c r="K468" s="260" t="n">
        <x:v>5.7</x:v>
      </x:c>
      <x:c r="L468" s="239" t="n">
        <x:f>IF(COUNT(H468:K468)&lt;COUNT($B$4:$B$7),"",ROUND(($B$11/$B$9)*(H468*$B$4+I468*$B$5+J468*$B$6+K468*$B$7),1))</x:f>
        <x:v>56.2</x:v>
      </x:c>
      <x:c r="M468" s="231" t="str">
        <x:f>IF(L468="","",IF(L468&gt;=$E$4,$D$4,IF(L468&gt;=$E$5,$D$5,IF(L468&gt;=$E$6,$D$6,IF(L468&gt;=$E$7,$D$7,$D$8)))))</x:f>
        <x:v>Common</x:v>
      </x:c>
      <x:c r="N468" s="231" t="str">
        <x:f>IF(M468="","Pending scoring",G468&amp;" → "&amp;M468)</x:f>
        <x:v>Uncommon → Common</x:v>
      </x:c>
      <x:c r="O468" s="231" t="inlineStr">
        <x:is>
          <x:t xml:space="preserve">Medium</x:t>
        </x:is>
      </x:c>
      <x:c r="P468" s="231" t="inlineStr">
        <x:is>
          <x:t xml:space="preserve">Biblical character / group</x:t>
        </x:is>
      </x:c>
      <x:c r="Q468" s="231" t="inlineStr">
        <x:is>
          <x:t xml:space="preserve">Supporting collectible: useful content, but lower global pull impact than the broader catalog. Scores: significance 5.5, artwork 5.7, narrative 5.7, uniqueness 5.7; weighted impact 56.2 → Common.</x:t>
        </x:is>
      </x:c>
      <x:c r="R468" s="214" t="str">
        <x:f>IFERROR(INDEX('Final Card Catalog'!$J$4:$J$503,MATCH($C468,'Final Card Catalog'!$A$4:$A$503,0)),"Missing ID")</x:f>
        <x:v>Common</x:v>
      </x:c>
      <x:c r="S468" s="214" t="str">
        <x:f>IF(IFERROR(INDEX('Final Card Catalog'!$S$4:$S$503,MATCH($C468,'Final Card Catalog'!$A$4:$A$503,0)),"Missing ID")="Locked - complete","Locked - complete",IF(COUNTIF('Final Card Catalog'!$A$4:$A$503,C468)&lt;&gt;1,"ID mismatch",IF(COUNT(H468:K468)&lt;COUNT($B$4:$B$7),"Needs scoring",IF(M468=R468,"Aligned","Approved tier / legacy differs"))))</x:f>
        <x:v>Aligned</x:v>
      </x:c>
    </x:row>
    <x:row r="469" s="202" customFormat="1" ht="25.5" customHeight="1">
      <x:c r="A469" s="261" t="n">
        <x:f>IF(L469="","",COUNTIF($L$14:$L$513,"&gt;"&amp;L469)+COUNTIF($L$14:L469,L469))</x:f>
        <x:v>459</x:v>
      </x:c>
      <x:c r="B469" s="231" t="str">
        <x:f>IFERROR(LEFT(IFERROR(INDEX('Final Card Catalog'!$D$4:$D$503,MATCH($C469,'Final Card Catalog'!$A$4:$A$503,0)),"Missing ID"),FIND(" — ",IFERROR(INDEX('Final Card Catalog'!$D$4:$D$503,MATCH($C469,'Final Card Catalog'!$A$4:$A$503,0)),"Missing ID"))-1),"Missing set")</x:f>
        <x:v>Biblical People</x:v>
      </x:c>
      <x:c r="C469" s="231" t="inlineStr">
        <x:is>
          <x:t xml:space="preserve">BP-080</x:t>
        </x:is>
      </x:c>
      <x:c r="D469" s="231" t="str">
        <x:f>IFERROR(INDEX('Final Card Catalog'!$B$4:$B$503,MATCH($C469,'Final Card Catalog'!$A$4:$A$503,0)),"Missing ID")</x:f>
        <x:v>Cyrus the Great</x:v>
      </x:c>
      <x:c r="E469" s="231" t="str">
        <x:f>IFERROR(INDEX('Final Card Catalog'!$E$4:$E$503,MATCH($C469,'Final Card Catalog'!$A$4:$A$503,0)),"Missing ID")</x:f>
        <x:v>Person</x:v>
      </x:c>
      <x:c r="F469" s="261" t="n">
        <x:f>IFERROR(INDEX('Final Card Catalog'!$G$4:$G$503,MATCH($C469,'Final Card Catalog'!$A$4:$A$503,0)),"Missing ID")</x:f>
        <x:v>3</x:v>
      </x:c>
      <x:c r="G469" s="231" t="inlineStr">
        <x:is>
          <x:t xml:space="preserve">Uncommon</x:t>
        </x:is>
      </x:c>
      <x:c r="H469" s="260" t="n">
        <x:v>5.5</x:v>
      </x:c>
      <x:c r="I469" s="260" t="n">
        <x:v>5.7</x:v>
      </x:c>
      <x:c r="J469" s="260" t="n">
        <x:v>5.7</x:v>
      </x:c>
      <x:c r="K469" s="260" t="n">
        <x:v>5.7</x:v>
      </x:c>
      <x:c r="L469" s="239" t="n">
        <x:f>IF(COUNT(H469:K469)&lt;COUNT($B$4:$B$7),"",ROUND(($B$11/$B$9)*(H469*$B$4+I469*$B$5+J469*$B$6+K469*$B$7),1))</x:f>
        <x:v>56.2</x:v>
      </x:c>
      <x:c r="M469" s="231" t="str">
        <x:f>IF(L469="","",IF(L469&gt;=$E$4,$D$4,IF(L469&gt;=$E$5,$D$5,IF(L469&gt;=$E$6,$D$6,IF(L469&gt;=$E$7,$D$7,$D$8)))))</x:f>
        <x:v>Common</x:v>
      </x:c>
      <x:c r="N469" s="231" t="str">
        <x:f>IF(M469="","Pending scoring",G469&amp;" → "&amp;M469)</x:f>
        <x:v>Uncommon → Common</x:v>
      </x:c>
      <x:c r="O469" s="231" t="inlineStr">
        <x:is>
          <x:t xml:space="preserve">Medium</x:t>
        </x:is>
      </x:c>
      <x:c r="P469" s="231" t="inlineStr">
        <x:is>
          <x:t xml:space="preserve">Biblical character / group</x:t>
        </x:is>
      </x:c>
      <x:c r="Q469" s="231" t="inlineStr">
        <x:is>
          <x:t xml:space="preserve">Supporting collectible: useful content, but lower global pull impact than the broader catalog. Scores: significance 5.5, artwork 5.7, narrative 5.7, uniqueness 5.7; weighted impact 56.2 → Common.</x:t>
        </x:is>
      </x:c>
      <x:c r="R469" s="214" t="str">
        <x:f>IFERROR(INDEX('Final Card Catalog'!$J$4:$J$503,MATCH($C469,'Final Card Catalog'!$A$4:$A$503,0)),"Missing ID")</x:f>
        <x:v>Common</x:v>
      </x:c>
      <x:c r="S469" s="214" t="str">
        <x:f>IF(IFERROR(INDEX('Final Card Catalog'!$S$4:$S$503,MATCH($C469,'Final Card Catalog'!$A$4:$A$503,0)),"Missing ID")="Locked - complete","Locked - complete",IF(COUNTIF('Final Card Catalog'!$A$4:$A$503,C469)&lt;&gt;1,"ID mismatch",IF(COUNT(H469:K469)&lt;COUNT($B$4:$B$7),"Needs scoring",IF(M469=R469,"Aligned","Approved tier / legacy differs"))))</x:f>
        <x:v>Aligned</x:v>
      </x:c>
    </x:row>
    <x:row r="470" s="202" customFormat="1" ht="25.5" customHeight="1">
      <x:c r="A470" s="261" t="n">
        <x:f>IF(L470="","",COUNTIF($L$14:$L$513,"&gt;"&amp;L470)+COUNTIF($L$14:L470,L470))</x:f>
        <x:v>460</x:v>
      </x:c>
      <x:c r="B470" s="231" t="str">
        <x:f>IFERROR(LEFT(IFERROR(INDEX('Final Card Catalog'!$D$4:$D$503,MATCH($C470,'Final Card Catalog'!$A$4:$A$503,0)),"Missing ID"),FIND(" — ",IFERROR(INDEX('Final Card Catalog'!$D$4:$D$503,MATCH($C470,'Final Card Catalog'!$A$4:$A$503,0)),"Missing ID"))-1),"Missing set")</x:f>
        <x:v>Biblical People</x:v>
      </x:c>
      <x:c r="C470" s="231" t="inlineStr">
        <x:is>
          <x:t xml:space="preserve">BP-065</x:t>
        </x:is>
      </x:c>
      <x:c r="D470" s="231" t="str">
        <x:f>IFERROR(INDEX('Final Card Catalog'!$B$4:$B$503,MATCH($C470,'Final Card Catalog'!$A$4:$A$503,0)),"Missing ID")</x:f>
        <x:v>Eli</x:v>
      </x:c>
      <x:c r="E470" s="231" t="str">
        <x:f>IFERROR(INDEX('Final Card Catalog'!$E$4:$E$503,MATCH($C470,'Final Card Catalog'!$A$4:$A$503,0)),"Missing ID")</x:f>
        <x:v>Person</x:v>
      </x:c>
      <x:c r="F470" s="261" t="n">
        <x:f>IFERROR(INDEX('Final Card Catalog'!$G$4:$G$503,MATCH($C470,'Final Card Catalog'!$A$4:$A$503,0)),"Missing ID")</x:f>
        <x:v>3</x:v>
      </x:c>
      <x:c r="G470" s="231" t="inlineStr">
        <x:is>
          <x:t xml:space="preserve">Uncommon</x:t>
        </x:is>
      </x:c>
      <x:c r="H470" s="260" t="n">
        <x:v>5.5</x:v>
      </x:c>
      <x:c r="I470" s="260" t="n">
        <x:v>5.7</x:v>
      </x:c>
      <x:c r="J470" s="260" t="n">
        <x:v>5.7</x:v>
      </x:c>
      <x:c r="K470" s="260" t="n">
        <x:v>5.7</x:v>
      </x:c>
      <x:c r="L470" s="239" t="n">
        <x:f>IF(COUNT(H470:K470)&lt;COUNT($B$4:$B$7),"",ROUND(($B$11/$B$9)*(H470*$B$4+I470*$B$5+J470*$B$6+K470*$B$7),1))</x:f>
        <x:v>56.2</x:v>
      </x:c>
      <x:c r="M470" s="231" t="str">
        <x:f>IF(L470="","",IF(L470&gt;=$E$4,$D$4,IF(L470&gt;=$E$5,$D$5,IF(L470&gt;=$E$6,$D$6,IF(L470&gt;=$E$7,$D$7,$D$8)))))</x:f>
        <x:v>Common</x:v>
      </x:c>
      <x:c r="N470" s="231" t="str">
        <x:f>IF(M470="","Pending scoring",G470&amp;" → "&amp;M470)</x:f>
        <x:v>Uncommon → Common</x:v>
      </x:c>
      <x:c r="O470" s="231" t="inlineStr">
        <x:is>
          <x:t xml:space="preserve">Medium</x:t>
        </x:is>
      </x:c>
      <x:c r="P470" s="231" t="inlineStr">
        <x:is>
          <x:t xml:space="preserve">Biblical character / group</x:t>
        </x:is>
      </x:c>
      <x:c r="Q470" s="231" t="inlineStr">
        <x:is>
          <x:t xml:space="preserve">Supporting collectible: useful content, but lower global pull impact than the broader catalog. Scores: significance 5.5, artwork 5.7, narrative 5.7, uniqueness 5.7; weighted impact 56.2 → Common.</x:t>
        </x:is>
      </x:c>
      <x:c r="R470" s="214" t="str">
        <x:f>IFERROR(INDEX('Final Card Catalog'!$J$4:$J$503,MATCH($C470,'Final Card Catalog'!$A$4:$A$503,0)),"Missing ID")</x:f>
        <x:v>Common</x:v>
      </x:c>
      <x:c r="S470" s="214" t="str">
        <x:f>IF(IFERROR(INDEX('Final Card Catalog'!$S$4:$S$503,MATCH($C470,'Final Card Catalog'!$A$4:$A$503,0)),"Missing ID")="Locked - complete","Locked - complete",IF(COUNTIF('Final Card Catalog'!$A$4:$A$503,C470)&lt;&gt;1,"ID mismatch",IF(COUNT(H470:K470)&lt;COUNT($B$4:$B$7),"Needs scoring",IF(M470=R470,"Aligned","Approved tier / legacy differs"))))</x:f>
        <x:v>Aligned</x:v>
      </x:c>
    </x:row>
    <x:row r="471" s="202" customFormat="1" ht="25.5" customHeight="1">
      <x:c r="A471" s="261" t="n">
        <x:f>IF(L471="","",COUNTIF($L$14:$L$513,"&gt;"&amp;L471)+COUNTIF($L$14:L471,L471))</x:f>
        <x:v>461</x:v>
      </x:c>
      <x:c r="B471" s="231" t="str">
        <x:f>IFERROR(LEFT(IFERROR(INDEX('Final Card Catalog'!$D$4:$D$503,MATCH($C471,'Final Card Catalog'!$A$4:$A$503,0)),"Missing ID"),FIND(" — ",IFERROR(INDEX('Final Card Catalog'!$D$4:$D$503,MATCH($C471,'Final Card Catalog'!$A$4:$A$503,0)),"Missing ID"))-1),"Missing set")</x:f>
        <x:v>Biblical People</x:v>
      </x:c>
      <x:c r="C471" s="231" t="inlineStr">
        <x:is>
          <x:t xml:space="preserve">BP-084</x:t>
        </x:is>
      </x:c>
      <x:c r="D471" s="231" t="str">
        <x:f>IFERROR(INDEX('Final Card Catalog'!$B$4:$B$503,MATCH($C471,'Final Card Catalog'!$A$4:$A$503,0)),"Missing ID")</x:f>
        <x:v>Elizabeth</x:v>
      </x:c>
      <x:c r="E471" s="231" t="str">
        <x:f>IFERROR(INDEX('Final Card Catalog'!$E$4:$E$503,MATCH($C471,'Final Card Catalog'!$A$4:$A$503,0)),"Missing ID")</x:f>
        <x:v>Person</x:v>
      </x:c>
      <x:c r="F471" s="261" t="n">
        <x:f>IFERROR(INDEX('Final Card Catalog'!$G$4:$G$503,MATCH($C471,'Final Card Catalog'!$A$4:$A$503,0)),"Missing ID")</x:f>
        <x:v>3</x:v>
      </x:c>
      <x:c r="G471" s="231" t="inlineStr">
        <x:is>
          <x:t xml:space="preserve">Uncommon</x:t>
        </x:is>
      </x:c>
      <x:c r="H471" s="260" t="n">
        <x:v>5.5</x:v>
      </x:c>
      <x:c r="I471" s="260" t="n">
        <x:v>5.7</x:v>
      </x:c>
      <x:c r="J471" s="260" t="n">
        <x:v>5.7</x:v>
      </x:c>
      <x:c r="K471" s="260" t="n">
        <x:v>5.7</x:v>
      </x:c>
      <x:c r="L471" s="239" t="n">
        <x:f>IF(COUNT(H471:K471)&lt;COUNT($B$4:$B$7),"",ROUND(($B$11/$B$9)*(H471*$B$4+I471*$B$5+J471*$B$6+K471*$B$7),1))</x:f>
        <x:v>56.2</x:v>
      </x:c>
      <x:c r="M471" s="231" t="str">
        <x:f>IF(L471="","",IF(L471&gt;=$E$4,$D$4,IF(L471&gt;=$E$5,$D$5,IF(L471&gt;=$E$6,$D$6,IF(L471&gt;=$E$7,$D$7,$D$8)))))</x:f>
        <x:v>Common</x:v>
      </x:c>
      <x:c r="N471" s="231" t="str">
        <x:f>IF(M471="","Pending scoring",G471&amp;" → "&amp;M471)</x:f>
        <x:v>Uncommon → Common</x:v>
      </x:c>
      <x:c r="O471" s="231" t="inlineStr">
        <x:is>
          <x:t xml:space="preserve">Medium</x:t>
        </x:is>
      </x:c>
      <x:c r="P471" s="231" t="inlineStr">
        <x:is>
          <x:t xml:space="preserve">Biblical character / group</x:t>
        </x:is>
      </x:c>
      <x:c r="Q471" s="231" t="inlineStr">
        <x:is>
          <x:t xml:space="preserve">Supporting collectible: useful content, but lower global pull impact than the broader catalog. Scores: significance 5.5, artwork 5.7, narrative 5.7, uniqueness 5.7; weighted impact 56.2 → Common.</x:t>
        </x:is>
      </x:c>
      <x:c r="R471" s="214" t="str">
        <x:f>IFERROR(INDEX('Final Card Catalog'!$J$4:$J$503,MATCH($C471,'Final Card Catalog'!$A$4:$A$503,0)),"Missing ID")</x:f>
        <x:v>Common</x:v>
      </x:c>
      <x:c r="S471" s="214" t="str">
        <x:f>IF(IFERROR(INDEX('Final Card Catalog'!$S$4:$S$503,MATCH($C471,'Final Card Catalog'!$A$4:$A$503,0)),"Missing ID")="Locked - complete","Locked - complete",IF(COUNTIF('Final Card Catalog'!$A$4:$A$503,C471)&lt;&gt;1,"ID mismatch",IF(COUNT(H471:K471)&lt;COUNT($B$4:$B$7),"Needs scoring",IF(M471=R471,"Aligned","Approved tier / legacy differs"))))</x:f>
        <x:v>Aligned</x:v>
      </x:c>
    </x:row>
    <x:row r="472" s="202" customFormat="1" ht="25.5" customHeight="1">
      <x:c r="A472" s="261" t="n">
        <x:f>IF(L472="","",COUNTIF($L$14:$L$513,"&gt;"&amp;L472)+COUNTIF($L$14:L472,L472))</x:f>
        <x:v>462</x:v>
      </x:c>
      <x:c r="B472" s="231" t="str">
        <x:f>IFERROR(LEFT(IFERROR(INDEX('Final Card Catalog'!$D$4:$D$503,MATCH($C472,'Final Card Catalog'!$A$4:$A$503,0)),"Missing ID"),FIND(" — ",IFERROR(INDEX('Final Card Catalog'!$D$4:$D$503,MATCH($C472,'Final Card Catalog'!$A$4:$A$503,0)),"Missing ID"))-1),"Missing set")</x:f>
        <x:v>Biblical People</x:v>
      </x:c>
      <x:c r="C472" s="231" t="inlineStr">
        <x:is>
          <x:t xml:space="preserve">BP-049</x:t>
        </x:is>
      </x:c>
      <x:c r="D472" s="231" t="str">
        <x:f>IFERROR(INDEX('Final Card Catalog'!$B$4:$B$503,MATCH($C472,'Final Card Catalog'!$A$4:$A$503,0)),"Missing ID")</x:f>
        <x:v>Enoch</x:v>
      </x:c>
      <x:c r="E472" s="231" t="str">
        <x:f>IFERROR(INDEX('Final Card Catalog'!$E$4:$E$503,MATCH($C472,'Final Card Catalog'!$A$4:$A$503,0)),"Missing ID")</x:f>
        <x:v>Person</x:v>
      </x:c>
      <x:c r="F472" s="261" t="n">
        <x:f>IFERROR(INDEX('Final Card Catalog'!$G$4:$G$503,MATCH($C472,'Final Card Catalog'!$A$4:$A$503,0)),"Missing ID")</x:f>
        <x:v>3</x:v>
      </x:c>
      <x:c r="G472" s="231" t="inlineStr">
        <x:is>
          <x:t xml:space="preserve">Uncommon</x:t>
        </x:is>
      </x:c>
      <x:c r="H472" s="260" t="n">
        <x:v>5.5</x:v>
      </x:c>
      <x:c r="I472" s="260" t="n">
        <x:v>5.7</x:v>
      </x:c>
      <x:c r="J472" s="260" t="n">
        <x:v>5.7</x:v>
      </x:c>
      <x:c r="K472" s="260" t="n">
        <x:v>5.7</x:v>
      </x:c>
      <x:c r="L472" s="239" t="n">
        <x:f>IF(COUNT(H472:K472)&lt;COUNT($B$4:$B$7),"",ROUND(($B$11/$B$9)*(H472*$B$4+I472*$B$5+J472*$B$6+K472*$B$7),1))</x:f>
        <x:v>56.2</x:v>
      </x:c>
      <x:c r="M472" s="231" t="str">
        <x:f>IF(L472="","",IF(L472&gt;=$E$4,$D$4,IF(L472&gt;=$E$5,$D$5,IF(L472&gt;=$E$6,$D$6,IF(L472&gt;=$E$7,$D$7,$D$8)))))</x:f>
        <x:v>Common</x:v>
      </x:c>
      <x:c r="N472" s="231" t="str">
        <x:f>IF(M472="","Pending scoring",G472&amp;" → "&amp;M472)</x:f>
        <x:v>Uncommon → Common</x:v>
      </x:c>
      <x:c r="O472" s="231" t="inlineStr">
        <x:is>
          <x:t xml:space="preserve">Medium</x:t>
        </x:is>
      </x:c>
      <x:c r="P472" s="231" t="inlineStr">
        <x:is>
          <x:t xml:space="preserve">Biblical character / group</x:t>
        </x:is>
      </x:c>
      <x:c r="Q472" s="231" t="inlineStr">
        <x:is>
          <x:t xml:space="preserve">Supporting collectible: useful content, but lower global pull impact than the broader catalog. Scores: significance 5.5, artwork 5.7, narrative 5.7, uniqueness 5.7; weighted impact 56.2 → Common.</x:t>
        </x:is>
      </x:c>
      <x:c r="R472" s="214" t="str">
        <x:f>IFERROR(INDEX('Final Card Catalog'!$J$4:$J$503,MATCH($C472,'Final Card Catalog'!$A$4:$A$503,0)),"Missing ID")</x:f>
        <x:v>Common</x:v>
      </x:c>
      <x:c r="S472" s="214" t="str">
        <x:f>IF(IFERROR(INDEX('Final Card Catalog'!$S$4:$S$503,MATCH($C472,'Final Card Catalog'!$A$4:$A$503,0)),"Missing ID")="Locked - complete","Locked - complete",IF(COUNTIF('Final Card Catalog'!$A$4:$A$503,C472)&lt;&gt;1,"ID mismatch",IF(COUNT(H472:K472)&lt;COUNT($B$4:$B$7),"Needs scoring",IF(M472=R472,"Aligned","Approved tier / legacy differs"))))</x:f>
        <x:v>Aligned</x:v>
      </x:c>
    </x:row>
    <x:row r="473" s="202" customFormat="1" ht="25.5" customHeight="1">
      <x:c r="A473" s="261" t="n">
        <x:f>IF(L473="","",COUNTIF($L$14:$L$513,"&gt;"&amp;L473)+COUNTIF($L$14:L473,L473))</x:f>
        <x:v>463</x:v>
      </x:c>
      <x:c r="B473" s="231" t="str">
        <x:f>IFERROR(LEFT(IFERROR(INDEX('Final Card Catalog'!$D$4:$D$503,MATCH($C473,'Final Card Catalog'!$A$4:$A$503,0)),"Missing ID"),FIND(" — ",IFERROR(INDEX('Final Card Catalog'!$D$4:$D$503,MATCH($C473,'Final Card Catalog'!$A$4:$A$503,0)),"Missing ID"))-1),"Missing set")</x:f>
        <x:v>Biblical People</x:v>
      </x:c>
      <x:c r="C473" s="231" t="inlineStr">
        <x:is>
          <x:t xml:space="preserve">BP-054</x:t>
        </x:is>
      </x:c>
      <x:c r="D473" s="231" t="str">
        <x:f>IFERROR(INDEX('Final Card Catalog'!$B$4:$B$503,MATCH($C473,'Final Card Catalog'!$A$4:$A$503,0)),"Missing ID")</x:f>
        <x:v>Esau</x:v>
      </x:c>
      <x:c r="E473" s="231" t="str">
        <x:f>IFERROR(INDEX('Final Card Catalog'!$E$4:$E$503,MATCH($C473,'Final Card Catalog'!$A$4:$A$503,0)),"Missing ID")</x:f>
        <x:v>Person</x:v>
      </x:c>
      <x:c r="F473" s="261" t="n">
        <x:f>IFERROR(INDEX('Final Card Catalog'!$G$4:$G$503,MATCH($C473,'Final Card Catalog'!$A$4:$A$503,0)),"Missing ID")</x:f>
        <x:v>3</x:v>
      </x:c>
      <x:c r="G473" s="231" t="inlineStr">
        <x:is>
          <x:t xml:space="preserve">Uncommon</x:t>
        </x:is>
      </x:c>
      <x:c r="H473" s="260" t="n">
        <x:v>5.5</x:v>
      </x:c>
      <x:c r="I473" s="260" t="n">
        <x:v>5.7</x:v>
      </x:c>
      <x:c r="J473" s="260" t="n">
        <x:v>5.7</x:v>
      </x:c>
      <x:c r="K473" s="260" t="n">
        <x:v>5.7</x:v>
      </x:c>
      <x:c r="L473" s="239" t="n">
        <x:f>IF(COUNT(H473:K473)&lt;COUNT($B$4:$B$7),"",ROUND(($B$11/$B$9)*(H473*$B$4+I473*$B$5+J473*$B$6+K473*$B$7),1))</x:f>
        <x:v>56.2</x:v>
      </x:c>
      <x:c r="M473" s="231" t="str">
        <x:f>IF(L473="","",IF(L473&gt;=$E$4,$D$4,IF(L473&gt;=$E$5,$D$5,IF(L473&gt;=$E$6,$D$6,IF(L473&gt;=$E$7,$D$7,$D$8)))))</x:f>
        <x:v>Common</x:v>
      </x:c>
      <x:c r="N473" s="231" t="str">
        <x:f>IF(M473="","Pending scoring",G473&amp;" → "&amp;M473)</x:f>
        <x:v>Uncommon → Common</x:v>
      </x:c>
      <x:c r="O473" s="231" t="inlineStr">
        <x:is>
          <x:t xml:space="preserve">Medium</x:t>
        </x:is>
      </x:c>
      <x:c r="P473" s="231" t="inlineStr">
        <x:is>
          <x:t xml:space="preserve">Biblical character / group</x:t>
        </x:is>
      </x:c>
      <x:c r="Q473" s="231" t="inlineStr">
        <x:is>
          <x:t xml:space="preserve">Supporting collectible: useful content, but lower global pull impact than the broader catalog. Scores: significance 5.5, artwork 5.7, narrative 5.7, uniqueness 5.7; weighted impact 56.2 → Common.</x:t>
        </x:is>
      </x:c>
      <x:c r="R473" s="214" t="str">
        <x:f>IFERROR(INDEX('Final Card Catalog'!$J$4:$J$503,MATCH($C473,'Final Card Catalog'!$A$4:$A$503,0)),"Missing ID")</x:f>
        <x:v>Common</x:v>
      </x:c>
      <x:c r="S473" s="214" t="str">
        <x:f>IF(IFERROR(INDEX('Final Card Catalog'!$S$4:$S$503,MATCH($C473,'Final Card Catalog'!$A$4:$A$503,0)),"Missing ID")="Locked - complete","Locked - complete",IF(COUNTIF('Final Card Catalog'!$A$4:$A$503,C473)&lt;&gt;1,"ID mismatch",IF(COUNT(H473:K473)&lt;COUNT($B$4:$B$7),"Needs scoring",IF(M473=R473,"Aligned","Approved tier / legacy differs"))))</x:f>
        <x:v>Aligned</x:v>
      </x:c>
    </x:row>
    <x:row r="474" s="202" customFormat="1" ht="25.5" customHeight="1">
      <x:c r="A474" s="261" t="n">
        <x:f>IF(L474="","",COUNTIF($L$14:$L$513,"&gt;"&amp;L474)+COUNTIF($L$14:L474,L474))</x:f>
        <x:v>464</x:v>
      </x:c>
      <x:c r="B474" s="231" t="str">
        <x:f>IFERROR(LEFT(IFERROR(INDEX('Final Card Catalog'!$D$4:$D$503,MATCH($C474,'Final Card Catalog'!$A$4:$A$503,0)),"Missing ID"),FIND(" — ",IFERROR(INDEX('Final Card Catalog'!$D$4:$D$503,MATCH($C474,'Final Card Catalog'!$A$4:$A$503,0)),"Missing ID"))-1),"Missing set")</x:f>
        <x:v>Biblical People</x:v>
      </x:c>
      <x:c r="C474" s="231" t="inlineStr">
        <x:is>
          <x:t xml:space="preserve">BP-051</x:t>
        </x:is>
      </x:c>
      <x:c r="D474" s="231" t="str">
        <x:f>IFERROR(INDEX('Final Card Catalog'!$B$4:$B$503,MATCH($C474,'Final Card Catalog'!$A$4:$A$503,0)),"Missing ID")</x:f>
        <x:v>Hagar</x:v>
      </x:c>
      <x:c r="E474" s="231" t="str">
        <x:f>IFERROR(INDEX('Final Card Catalog'!$E$4:$E$503,MATCH($C474,'Final Card Catalog'!$A$4:$A$503,0)),"Missing ID")</x:f>
        <x:v>Person</x:v>
      </x:c>
      <x:c r="F474" s="261" t="n">
        <x:f>IFERROR(INDEX('Final Card Catalog'!$G$4:$G$503,MATCH($C474,'Final Card Catalog'!$A$4:$A$503,0)),"Missing ID")</x:f>
        <x:v>3</x:v>
      </x:c>
      <x:c r="G474" s="231" t="inlineStr">
        <x:is>
          <x:t xml:space="preserve">Uncommon</x:t>
        </x:is>
      </x:c>
      <x:c r="H474" s="260" t="n">
        <x:v>5.5</x:v>
      </x:c>
      <x:c r="I474" s="260" t="n">
        <x:v>5.7</x:v>
      </x:c>
      <x:c r="J474" s="260" t="n">
        <x:v>5.7</x:v>
      </x:c>
      <x:c r="K474" s="260" t="n">
        <x:v>5.7</x:v>
      </x:c>
      <x:c r="L474" s="239" t="n">
        <x:f>IF(COUNT(H474:K474)&lt;COUNT($B$4:$B$7),"",ROUND(($B$11/$B$9)*(H474*$B$4+I474*$B$5+J474*$B$6+K474*$B$7),1))</x:f>
        <x:v>56.2</x:v>
      </x:c>
      <x:c r="M474" s="231" t="str">
        <x:f>IF(L474="","",IF(L474&gt;=$E$4,$D$4,IF(L474&gt;=$E$5,$D$5,IF(L474&gt;=$E$6,$D$6,IF(L474&gt;=$E$7,$D$7,$D$8)))))</x:f>
        <x:v>Common</x:v>
      </x:c>
      <x:c r="N474" s="231" t="str">
        <x:f>IF(M474="","Pending scoring",G474&amp;" → "&amp;M474)</x:f>
        <x:v>Uncommon → Common</x:v>
      </x:c>
      <x:c r="O474" s="231" t="inlineStr">
        <x:is>
          <x:t xml:space="preserve">Medium</x:t>
        </x:is>
      </x:c>
      <x:c r="P474" s="231" t="inlineStr">
        <x:is>
          <x:t xml:space="preserve">Biblical character / group</x:t>
        </x:is>
      </x:c>
      <x:c r="Q474" s="231" t="inlineStr">
        <x:is>
          <x:t xml:space="preserve">Supporting collectible: useful content, but lower global pull impact than the broader catalog. Scores: significance 5.5, artwork 5.7, narrative 5.7, uniqueness 5.7; weighted impact 56.2 → Common.</x:t>
        </x:is>
      </x:c>
      <x:c r="R474" s="214" t="str">
        <x:f>IFERROR(INDEX('Final Card Catalog'!$J$4:$J$503,MATCH($C474,'Final Card Catalog'!$A$4:$A$503,0)),"Missing ID")</x:f>
        <x:v>Common</x:v>
      </x:c>
      <x:c r="S474" s="214" t="str">
        <x:f>IF(IFERROR(INDEX('Final Card Catalog'!$S$4:$S$503,MATCH($C474,'Final Card Catalog'!$A$4:$A$503,0)),"Missing ID")="Locked - complete","Locked - complete",IF(COUNTIF('Final Card Catalog'!$A$4:$A$503,C474)&lt;&gt;1,"ID mismatch",IF(COUNT(H474:K474)&lt;COUNT($B$4:$B$7),"Needs scoring",IF(M474=R474,"Aligned","Approved tier / legacy differs"))))</x:f>
        <x:v>Aligned</x:v>
      </x:c>
    </x:row>
    <x:row r="475" s="202" customFormat="1" ht="25.5" customHeight="1">
      <x:c r="A475" s="261" t="n">
        <x:f>IF(L475="","",COUNTIF($L$14:$L$513,"&gt;"&amp;L475)+COUNTIF($L$14:L475,L475))</x:f>
        <x:v>465</x:v>
      </x:c>
      <x:c r="B475" s="231" t="str">
        <x:f>IFERROR(LEFT(IFERROR(INDEX('Final Card Catalog'!$D$4:$D$503,MATCH($C475,'Final Card Catalog'!$A$4:$A$503,0)),"Missing ID"),FIND(" — ",IFERROR(INDEX('Final Card Catalog'!$D$4:$D$503,MATCH($C475,'Final Card Catalog'!$A$4:$A$503,0)),"Missing ID"))-1),"Missing set")</x:f>
        <x:v>Biblical People</x:v>
      </x:c>
      <x:c r="C475" s="231" t="inlineStr">
        <x:is>
          <x:t xml:space="preserve">BP-064</x:t>
        </x:is>
      </x:c>
      <x:c r="D475" s="231" t="str">
        <x:f>IFERROR(INDEX('Final Card Catalog'!$B$4:$B$503,MATCH($C475,'Final Card Catalog'!$A$4:$A$503,0)),"Missing ID")</x:f>
        <x:v>Hannah</x:v>
      </x:c>
      <x:c r="E475" s="231" t="str">
        <x:f>IFERROR(INDEX('Final Card Catalog'!$E$4:$E$503,MATCH($C475,'Final Card Catalog'!$A$4:$A$503,0)),"Missing ID")</x:f>
        <x:v>Person</x:v>
      </x:c>
      <x:c r="F475" s="261" t="n">
        <x:f>IFERROR(INDEX('Final Card Catalog'!$G$4:$G$503,MATCH($C475,'Final Card Catalog'!$A$4:$A$503,0)),"Missing ID")</x:f>
        <x:v>3</x:v>
      </x:c>
      <x:c r="G475" s="231" t="inlineStr">
        <x:is>
          <x:t xml:space="preserve">Uncommon</x:t>
        </x:is>
      </x:c>
      <x:c r="H475" s="260" t="n">
        <x:v>5.5</x:v>
      </x:c>
      <x:c r="I475" s="260" t="n">
        <x:v>5.7</x:v>
      </x:c>
      <x:c r="J475" s="260" t="n">
        <x:v>5.7</x:v>
      </x:c>
      <x:c r="K475" s="260" t="n">
        <x:v>5.7</x:v>
      </x:c>
      <x:c r="L475" s="239" t="n">
        <x:f>IF(COUNT(H475:K475)&lt;COUNT($B$4:$B$7),"",ROUND(($B$11/$B$9)*(H475*$B$4+I475*$B$5+J475*$B$6+K475*$B$7),1))</x:f>
        <x:v>56.2</x:v>
      </x:c>
      <x:c r="M475" s="231" t="str">
        <x:f>IF(L475="","",IF(L475&gt;=$E$4,$D$4,IF(L475&gt;=$E$5,$D$5,IF(L475&gt;=$E$6,$D$6,IF(L475&gt;=$E$7,$D$7,$D$8)))))</x:f>
        <x:v>Common</x:v>
      </x:c>
      <x:c r="N475" s="231" t="str">
        <x:f>IF(M475="","Pending scoring",G475&amp;" → "&amp;M475)</x:f>
        <x:v>Uncommon → Common</x:v>
      </x:c>
      <x:c r="O475" s="231" t="inlineStr">
        <x:is>
          <x:t xml:space="preserve">Medium</x:t>
        </x:is>
      </x:c>
      <x:c r="P475" s="231" t="inlineStr">
        <x:is>
          <x:t xml:space="preserve">Biblical character / group</x:t>
        </x:is>
      </x:c>
      <x:c r="Q475" s="231" t="inlineStr">
        <x:is>
          <x:t xml:space="preserve">Supporting collectible: useful content, but lower global pull impact than the broader catalog. Scores: significance 5.5, artwork 5.7, narrative 5.7, uniqueness 5.7; weighted impact 56.2 → Common.</x:t>
        </x:is>
      </x:c>
      <x:c r="R475" s="214" t="str">
        <x:f>IFERROR(INDEX('Final Card Catalog'!$J$4:$J$503,MATCH($C475,'Final Card Catalog'!$A$4:$A$503,0)),"Missing ID")</x:f>
        <x:v>Common</x:v>
      </x:c>
      <x:c r="S475" s="214" t="str">
        <x:f>IF(IFERROR(INDEX('Final Card Catalog'!$S$4:$S$503,MATCH($C475,'Final Card Catalog'!$A$4:$A$503,0)),"Missing ID")="Locked - complete","Locked - complete",IF(COUNTIF('Final Card Catalog'!$A$4:$A$503,C475)&lt;&gt;1,"ID mismatch",IF(COUNT(H475:K475)&lt;COUNT($B$4:$B$7),"Needs scoring",IF(M475=R475,"Aligned","Approved tier / legacy differs"))))</x:f>
        <x:v>Aligned</x:v>
      </x:c>
    </x:row>
    <x:row r="476" s="202" customFormat="1" ht="25.5" customHeight="1">
      <x:c r="A476" s="261" t="n">
        <x:f>IF(L476="","",COUNTIF($L$14:$L$513,"&gt;"&amp;L476)+COUNTIF($L$14:L476,L476))</x:f>
        <x:v>466</x:v>
      </x:c>
      <x:c r="B476" s="231" t="str">
        <x:f>IFERROR(LEFT(IFERROR(INDEX('Final Card Catalog'!$D$4:$D$503,MATCH($C476,'Final Card Catalog'!$A$4:$A$503,0)),"Missing ID"),FIND(" — ",IFERROR(INDEX('Final Card Catalog'!$D$4:$D$503,MATCH($C476,'Final Card Catalog'!$A$4:$A$503,0)),"Missing ID"))-1),"Missing set")</x:f>
        <x:v>Biblical People</x:v>
      </x:c>
      <x:c r="C476" s="231" t="inlineStr">
        <x:is>
          <x:t xml:space="preserve">BP-077</x:t>
        </x:is>
      </x:c>
      <x:c r="D476" s="231" t="str">
        <x:f>IFERROR(INDEX('Final Card Catalog'!$B$4:$B$503,MATCH($C476,'Final Card Catalog'!$A$4:$A$503,0)),"Missing ID")</x:f>
        <x:v>Hosea</x:v>
      </x:c>
      <x:c r="E476" s="231" t="str">
        <x:f>IFERROR(INDEX('Final Card Catalog'!$E$4:$E$503,MATCH($C476,'Final Card Catalog'!$A$4:$A$503,0)),"Missing ID")</x:f>
        <x:v>Person</x:v>
      </x:c>
      <x:c r="F476" s="261" t="n">
        <x:f>IFERROR(INDEX('Final Card Catalog'!$G$4:$G$503,MATCH($C476,'Final Card Catalog'!$A$4:$A$503,0)),"Missing ID")</x:f>
        <x:v>3</x:v>
      </x:c>
      <x:c r="G476" s="231" t="inlineStr">
        <x:is>
          <x:t xml:space="preserve">Uncommon</x:t>
        </x:is>
      </x:c>
      <x:c r="H476" s="260" t="n">
        <x:v>5.5</x:v>
      </x:c>
      <x:c r="I476" s="260" t="n">
        <x:v>5.7</x:v>
      </x:c>
      <x:c r="J476" s="260" t="n">
        <x:v>5.7</x:v>
      </x:c>
      <x:c r="K476" s="260" t="n">
        <x:v>5.7</x:v>
      </x:c>
      <x:c r="L476" s="239" t="n">
        <x:f>IF(COUNT(H476:K476)&lt;COUNT($B$4:$B$7),"",ROUND(($B$11/$B$9)*(H476*$B$4+I476*$B$5+J476*$B$6+K476*$B$7),1))</x:f>
        <x:v>56.2</x:v>
      </x:c>
      <x:c r="M476" s="231" t="str">
        <x:f>IF(L476="","",IF(L476&gt;=$E$4,$D$4,IF(L476&gt;=$E$5,$D$5,IF(L476&gt;=$E$6,$D$6,IF(L476&gt;=$E$7,$D$7,$D$8)))))</x:f>
        <x:v>Common</x:v>
      </x:c>
      <x:c r="N476" s="231" t="str">
        <x:f>IF(M476="","Pending scoring",G476&amp;" → "&amp;M476)</x:f>
        <x:v>Uncommon → Common</x:v>
      </x:c>
      <x:c r="O476" s="231" t="inlineStr">
        <x:is>
          <x:t xml:space="preserve">Medium</x:t>
        </x:is>
      </x:c>
      <x:c r="P476" s="231" t="inlineStr">
        <x:is>
          <x:t xml:space="preserve">Biblical character / group</x:t>
        </x:is>
      </x:c>
      <x:c r="Q476" s="231" t="inlineStr">
        <x:is>
          <x:t xml:space="preserve">Supporting collectible: useful content, but lower global pull impact than the broader catalog. Scores: significance 5.5, artwork 5.7, narrative 5.7, uniqueness 5.7; weighted impact 56.2 → Common.</x:t>
        </x:is>
      </x:c>
      <x:c r="R476" s="214" t="str">
        <x:f>IFERROR(INDEX('Final Card Catalog'!$J$4:$J$503,MATCH($C476,'Final Card Catalog'!$A$4:$A$503,0)),"Missing ID")</x:f>
        <x:v>Common</x:v>
      </x:c>
      <x:c r="S476" s="214" t="str">
        <x:f>IF(IFERROR(INDEX('Final Card Catalog'!$S$4:$S$503,MATCH($C476,'Final Card Catalog'!$A$4:$A$503,0)),"Missing ID")="Locked - complete","Locked - complete",IF(COUNTIF('Final Card Catalog'!$A$4:$A$503,C476)&lt;&gt;1,"ID mismatch",IF(COUNT(H476:K476)&lt;COUNT($B$4:$B$7),"Needs scoring",IF(M476=R476,"Aligned","Approved tier / legacy differs"))))</x:f>
        <x:v>Aligned</x:v>
      </x:c>
    </x:row>
    <x:row r="477" s="202" customFormat="1" ht="25.5" customHeight="1">
      <x:c r="A477" s="261" t="n">
        <x:f>IF(L477="","",COUNTIF($L$14:$L$513,"&gt;"&amp;L477)+COUNTIF($L$14:L477,L477))</x:f>
        <x:v>467</x:v>
      </x:c>
      <x:c r="B477" s="231" t="str">
        <x:f>IFERROR(LEFT(IFERROR(INDEX('Final Card Catalog'!$D$4:$D$503,MATCH($C477,'Final Card Catalog'!$A$4:$A$503,0)),"Missing ID"),FIND(" — ",IFERROR(INDEX('Final Card Catalog'!$D$4:$D$503,MATCH($C477,'Final Card Catalog'!$A$4:$A$503,0)),"Missing ID"))-1),"Missing set")</x:f>
        <x:v>Biblical People</x:v>
      </x:c>
      <x:c r="C477" s="231" t="inlineStr">
        <x:is>
          <x:t xml:space="preserve">BP-052</x:t>
        </x:is>
      </x:c>
      <x:c r="D477" s="231" t="str">
        <x:f>IFERROR(INDEX('Final Card Catalog'!$B$4:$B$503,MATCH($C477,'Final Card Catalog'!$A$4:$A$503,0)),"Missing ID")</x:f>
        <x:v>Ishmael</x:v>
      </x:c>
      <x:c r="E477" s="231" t="str">
        <x:f>IFERROR(INDEX('Final Card Catalog'!$E$4:$E$503,MATCH($C477,'Final Card Catalog'!$A$4:$A$503,0)),"Missing ID")</x:f>
        <x:v>Person</x:v>
      </x:c>
      <x:c r="F477" s="261" t="n">
        <x:f>IFERROR(INDEX('Final Card Catalog'!$G$4:$G$503,MATCH($C477,'Final Card Catalog'!$A$4:$A$503,0)),"Missing ID")</x:f>
        <x:v>3</x:v>
      </x:c>
      <x:c r="G477" s="231" t="inlineStr">
        <x:is>
          <x:t xml:space="preserve">Uncommon</x:t>
        </x:is>
      </x:c>
      <x:c r="H477" s="260" t="n">
        <x:v>5.5</x:v>
      </x:c>
      <x:c r="I477" s="260" t="n">
        <x:v>5.7</x:v>
      </x:c>
      <x:c r="J477" s="260" t="n">
        <x:v>5.7</x:v>
      </x:c>
      <x:c r="K477" s="260" t="n">
        <x:v>5.7</x:v>
      </x:c>
      <x:c r="L477" s="239" t="n">
        <x:f>IF(COUNT(H477:K477)&lt;COUNT($B$4:$B$7),"",ROUND(($B$11/$B$9)*(H477*$B$4+I477*$B$5+J477*$B$6+K477*$B$7),1))</x:f>
        <x:v>56.2</x:v>
      </x:c>
      <x:c r="M477" s="231" t="str">
        <x:f>IF(L477="","",IF(L477&gt;=$E$4,$D$4,IF(L477&gt;=$E$5,$D$5,IF(L477&gt;=$E$6,$D$6,IF(L477&gt;=$E$7,$D$7,$D$8)))))</x:f>
        <x:v>Common</x:v>
      </x:c>
      <x:c r="N477" s="231" t="str">
        <x:f>IF(M477="","Pending scoring",G477&amp;" → "&amp;M477)</x:f>
        <x:v>Uncommon → Common</x:v>
      </x:c>
      <x:c r="O477" s="231" t="inlineStr">
        <x:is>
          <x:t xml:space="preserve">Medium</x:t>
        </x:is>
      </x:c>
      <x:c r="P477" s="231" t="inlineStr">
        <x:is>
          <x:t xml:space="preserve">Biblical character / group</x:t>
        </x:is>
      </x:c>
      <x:c r="Q477" s="231" t="inlineStr">
        <x:is>
          <x:t xml:space="preserve">Supporting collectible: useful content, but lower global pull impact than the broader catalog. Scores: significance 5.5, artwork 5.7, narrative 5.7, uniqueness 5.7; weighted impact 56.2 → Common.</x:t>
        </x:is>
      </x:c>
      <x:c r="R477" s="214" t="str">
        <x:f>IFERROR(INDEX('Final Card Catalog'!$J$4:$J$503,MATCH($C477,'Final Card Catalog'!$A$4:$A$503,0)),"Missing ID")</x:f>
        <x:v>Common</x:v>
      </x:c>
      <x:c r="S477" s="214" t="str">
        <x:f>IF(IFERROR(INDEX('Final Card Catalog'!$S$4:$S$503,MATCH($C477,'Final Card Catalog'!$A$4:$A$503,0)),"Missing ID")="Locked - complete","Locked - complete",IF(COUNTIF('Final Card Catalog'!$A$4:$A$503,C477)&lt;&gt;1,"ID mismatch",IF(COUNT(H477:K477)&lt;COUNT($B$4:$B$7),"Needs scoring",IF(M477=R477,"Aligned","Approved tier / legacy differs"))))</x:f>
        <x:v>Aligned</x:v>
      </x:c>
    </x:row>
    <x:row r="478" s="202" customFormat="1" ht="25.5" customHeight="1">
      <x:c r="A478" s="261" t="n">
        <x:f>IF(L478="","",COUNTIF($L$14:$L$513,"&gt;"&amp;L478)+COUNTIF($L$14:L478,L478))</x:f>
        <x:v>468</x:v>
      </x:c>
      <x:c r="B478" s="231" t="str">
        <x:f>IFERROR(LEFT(IFERROR(INDEX('Final Card Catalog'!$D$4:$D$503,MATCH($C478,'Final Card Catalog'!$A$4:$A$503,0)),"Missing ID"),FIND(" — ",IFERROR(INDEX('Final Card Catalog'!$D$4:$D$503,MATCH($C478,'Final Card Catalog'!$A$4:$A$503,0)),"Missing ID"))-1),"Missing set")</x:f>
        <x:v>Biblical People</x:v>
      </x:c>
      <x:c r="C478" s="231" t="inlineStr">
        <x:is>
          <x:t xml:space="preserve">BP-072</x:t>
        </x:is>
      </x:c>
      <x:c r="D478" s="231" t="str">
        <x:f>IFERROR(INDEX('Final Card Catalog'!$B$4:$B$503,MATCH($C478,'Final Card Catalog'!$A$4:$A$503,0)),"Missing ID")</x:f>
        <x:v>Jeroboam I</x:v>
      </x:c>
      <x:c r="E478" s="231" t="str">
        <x:f>IFERROR(INDEX('Final Card Catalog'!$E$4:$E$503,MATCH($C478,'Final Card Catalog'!$A$4:$A$503,0)),"Missing ID")</x:f>
        <x:v>Person</x:v>
      </x:c>
      <x:c r="F478" s="261" t="n">
        <x:f>IFERROR(INDEX('Final Card Catalog'!$G$4:$G$503,MATCH($C478,'Final Card Catalog'!$A$4:$A$503,0)),"Missing ID")</x:f>
        <x:v>3</x:v>
      </x:c>
      <x:c r="G478" s="231" t="inlineStr">
        <x:is>
          <x:t xml:space="preserve">Uncommon</x:t>
        </x:is>
      </x:c>
      <x:c r="H478" s="260" t="n">
        <x:v>5.5</x:v>
      </x:c>
      <x:c r="I478" s="260" t="n">
        <x:v>5.7</x:v>
      </x:c>
      <x:c r="J478" s="260" t="n">
        <x:v>5.7</x:v>
      </x:c>
      <x:c r="K478" s="260" t="n">
        <x:v>5.7</x:v>
      </x:c>
      <x:c r="L478" s="239" t="n">
        <x:f>IF(COUNT(H478:K478)&lt;COUNT($B$4:$B$7),"",ROUND(($B$11/$B$9)*(H478*$B$4+I478*$B$5+J478*$B$6+K478*$B$7),1))</x:f>
        <x:v>56.2</x:v>
      </x:c>
      <x:c r="M478" s="231" t="str">
        <x:f>IF(L478="","",IF(L478&gt;=$E$4,$D$4,IF(L478&gt;=$E$5,$D$5,IF(L478&gt;=$E$6,$D$6,IF(L478&gt;=$E$7,$D$7,$D$8)))))</x:f>
        <x:v>Common</x:v>
      </x:c>
      <x:c r="N478" s="231" t="str">
        <x:f>IF(M478="","Pending scoring",G478&amp;" → "&amp;M478)</x:f>
        <x:v>Uncommon → Common</x:v>
      </x:c>
      <x:c r="O478" s="231" t="inlineStr">
        <x:is>
          <x:t xml:space="preserve">Medium</x:t>
        </x:is>
      </x:c>
      <x:c r="P478" s="231" t="inlineStr">
        <x:is>
          <x:t xml:space="preserve">Biblical character / group</x:t>
        </x:is>
      </x:c>
      <x:c r="Q478" s="231" t="inlineStr">
        <x:is>
          <x:t xml:space="preserve">Supporting collectible: useful content, but lower global pull impact than the broader catalog. Scores: significance 5.5, artwork 5.7, narrative 5.7, uniqueness 5.7; weighted impact 56.2 → Common.</x:t>
        </x:is>
      </x:c>
      <x:c r="R478" s="214" t="str">
        <x:f>IFERROR(INDEX('Final Card Catalog'!$J$4:$J$503,MATCH($C478,'Final Card Catalog'!$A$4:$A$503,0)),"Missing ID")</x:f>
        <x:v>Common</x:v>
      </x:c>
      <x:c r="S478" s="214" t="str">
        <x:f>IF(IFERROR(INDEX('Final Card Catalog'!$S$4:$S$503,MATCH($C478,'Final Card Catalog'!$A$4:$A$503,0)),"Missing ID")="Locked - complete","Locked - complete",IF(COUNTIF('Final Card Catalog'!$A$4:$A$503,C478)&lt;&gt;1,"ID mismatch",IF(COUNT(H478:K478)&lt;COUNT($B$4:$B$7),"Needs scoring",IF(M478=R478,"Aligned","Approved tier / legacy differs"))))</x:f>
        <x:v>Aligned</x:v>
      </x:c>
    </x:row>
    <x:row r="479" s="202" customFormat="1" ht="25.5" customHeight="1">
      <x:c r="A479" s="261" t="n">
        <x:f>IF(L479="","",COUNTIF($L$14:$L$513,"&gt;"&amp;L479)+COUNTIF($L$14:L479,L479))</x:f>
        <x:v>469</x:v>
      </x:c>
      <x:c r="B479" s="231" t="str">
        <x:f>IFERROR(LEFT(IFERROR(INDEX('Final Card Catalog'!$D$4:$D$503,MATCH($C479,'Final Card Catalog'!$A$4:$A$503,0)),"Missing ID"),FIND(" — ",IFERROR(INDEX('Final Card Catalog'!$D$4:$D$503,MATCH($C479,'Final Card Catalog'!$A$4:$A$503,0)),"Missing ID"))-1),"Missing set")</x:f>
        <x:v>Biblical People</x:v>
      </x:c>
      <x:c r="C479" s="231" t="inlineStr">
        <x:is>
          <x:t xml:space="preserve">BP-056</x:t>
        </x:is>
      </x:c>
      <x:c r="D479" s="231" t="str">
        <x:f>IFERROR(INDEX('Final Card Catalog'!$B$4:$B$503,MATCH($C479,'Final Card Catalog'!$A$4:$A$503,0)),"Missing ID")</x:f>
        <x:v>Judah, Son of Jacob</x:v>
      </x:c>
      <x:c r="E479" s="231" t="str">
        <x:f>IFERROR(INDEX('Final Card Catalog'!$E$4:$E$503,MATCH($C479,'Final Card Catalog'!$A$4:$A$503,0)),"Missing ID")</x:f>
        <x:v>Person</x:v>
      </x:c>
      <x:c r="F479" s="261" t="n">
        <x:f>IFERROR(INDEX('Final Card Catalog'!$G$4:$G$503,MATCH($C479,'Final Card Catalog'!$A$4:$A$503,0)),"Missing ID")</x:f>
        <x:v>3</x:v>
      </x:c>
      <x:c r="G479" s="231" t="inlineStr">
        <x:is>
          <x:t xml:space="preserve">Uncommon</x:t>
        </x:is>
      </x:c>
      <x:c r="H479" s="260" t="n">
        <x:v>5.5</x:v>
      </x:c>
      <x:c r="I479" s="260" t="n">
        <x:v>5.7</x:v>
      </x:c>
      <x:c r="J479" s="260" t="n">
        <x:v>5.7</x:v>
      </x:c>
      <x:c r="K479" s="260" t="n">
        <x:v>5.7</x:v>
      </x:c>
      <x:c r="L479" s="239" t="n">
        <x:f>IF(COUNT(H479:K479)&lt;COUNT($B$4:$B$7),"",ROUND(($B$11/$B$9)*(H479*$B$4+I479*$B$5+J479*$B$6+K479*$B$7),1))</x:f>
        <x:v>56.2</x:v>
      </x:c>
      <x:c r="M479" s="231" t="str">
        <x:f>IF(L479="","",IF(L479&gt;=$E$4,$D$4,IF(L479&gt;=$E$5,$D$5,IF(L479&gt;=$E$6,$D$6,IF(L479&gt;=$E$7,$D$7,$D$8)))))</x:f>
        <x:v>Common</x:v>
      </x:c>
      <x:c r="N479" s="231" t="str">
        <x:f>IF(M479="","Pending scoring",G479&amp;" → "&amp;M479)</x:f>
        <x:v>Uncommon → Common</x:v>
      </x:c>
      <x:c r="O479" s="231" t="inlineStr">
        <x:is>
          <x:t xml:space="preserve">Medium</x:t>
        </x:is>
      </x:c>
      <x:c r="P479" s="231" t="inlineStr">
        <x:is>
          <x:t xml:space="preserve">Biblical character / group</x:t>
        </x:is>
      </x:c>
      <x:c r="Q479" s="231" t="inlineStr">
        <x:is>
          <x:t xml:space="preserve">Supporting collectible: useful content, but lower global pull impact than the broader catalog. Scores: significance 5.5, artwork 5.7, narrative 5.7, uniqueness 5.7; weighted impact 56.2 → Common.</x:t>
        </x:is>
      </x:c>
      <x:c r="R479" s="214" t="str">
        <x:f>IFERROR(INDEX('Final Card Catalog'!$J$4:$J$503,MATCH($C479,'Final Card Catalog'!$A$4:$A$503,0)),"Missing ID")</x:f>
        <x:v>Common</x:v>
      </x:c>
      <x:c r="S479" s="214" t="str">
        <x:f>IF(IFERROR(INDEX('Final Card Catalog'!$S$4:$S$503,MATCH($C479,'Final Card Catalog'!$A$4:$A$503,0)),"Missing ID")="Locked - complete","Locked - complete",IF(COUNTIF('Final Card Catalog'!$A$4:$A$503,C479)&lt;&gt;1,"ID mismatch",IF(COUNT(H479:K479)&lt;COUNT($B$4:$B$7),"Needs scoring",IF(M479=R479,"Aligned","Approved tier / legacy differs"))))</x:f>
        <x:v>Aligned</x:v>
      </x:c>
    </x:row>
    <x:row r="480" s="202" customFormat="1" ht="25.5" customHeight="1">
      <x:c r="A480" s="261" t="n">
        <x:f>IF(L480="","",COUNTIF($L$14:$L$513,"&gt;"&amp;L480)+COUNTIF($L$14:L480,L480))</x:f>
        <x:v>470</x:v>
      </x:c>
      <x:c r="B480" s="231" t="str">
        <x:f>IFERROR(LEFT(IFERROR(INDEX('Final Card Catalog'!$D$4:$D$503,MATCH($C480,'Final Card Catalog'!$A$4:$A$503,0)),"Missing ID"),FIND(" — ",IFERROR(INDEX('Final Card Catalog'!$D$4:$D$503,MATCH($C480,'Final Card Catalog'!$A$4:$A$503,0)),"Missing ID"))-1),"Missing set")</x:f>
        <x:v>Biblical People</x:v>
      </x:c>
      <x:c r="C480" s="231" t="inlineStr">
        <x:is>
          <x:t xml:space="preserve">BP-055</x:t>
        </x:is>
      </x:c>
      <x:c r="D480" s="231" t="str">
        <x:f>IFERROR(INDEX('Final Card Catalog'!$B$4:$B$503,MATCH($C480,'Final Card Catalog'!$A$4:$A$503,0)),"Missing ID")</x:f>
        <x:v>Leah and Rachel</x:v>
      </x:c>
      <x:c r="E480" s="231" t="str">
        <x:f>IFERROR(INDEX('Final Card Catalog'!$E$4:$E$503,MATCH($C480,'Final Card Catalog'!$A$4:$A$503,0)),"Missing ID")</x:f>
        <x:v>People Pair</x:v>
      </x:c>
      <x:c r="F480" s="261" t="n">
        <x:f>IFERROR(INDEX('Final Card Catalog'!$G$4:$G$503,MATCH($C480,'Final Card Catalog'!$A$4:$A$503,0)),"Missing ID")</x:f>
        <x:v>3</x:v>
      </x:c>
      <x:c r="G480" s="231" t="inlineStr">
        <x:is>
          <x:t xml:space="preserve">Uncommon</x:t>
        </x:is>
      </x:c>
      <x:c r="H480" s="260" t="n">
        <x:v>5.5</x:v>
      </x:c>
      <x:c r="I480" s="260" t="n">
        <x:v>5.7</x:v>
      </x:c>
      <x:c r="J480" s="260" t="n">
        <x:v>5.7</x:v>
      </x:c>
      <x:c r="K480" s="260" t="n">
        <x:v>5.7</x:v>
      </x:c>
      <x:c r="L480" s="239" t="n">
        <x:f>IF(COUNT(H480:K480)&lt;COUNT($B$4:$B$7),"",ROUND(($B$11/$B$9)*(H480*$B$4+I480*$B$5+J480*$B$6+K480*$B$7),1))</x:f>
        <x:v>56.2</x:v>
      </x:c>
      <x:c r="M480" s="231" t="str">
        <x:f>IF(L480="","",IF(L480&gt;=$E$4,$D$4,IF(L480&gt;=$E$5,$D$5,IF(L480&gt;=$E$6,$D$6,IF(L480&gt;=$E$7,$D$7,$D$8)))))</x:f>
        <x:v>Common</x:v>
      </x:c>
      <x:c r="N480" s="231" t="str">
        <x:f>IF(M480="","Pending scoring",G480&amp;" → "&amp;M480)</x:f>
        <x:v>Uncommon → Common</x:v>
      </x:c>
      <x:c r="O480" s="231" t="inlineStr">
        <x:is>
          <x:t xml:space="preserve">Medium</x:t>
        </x:is>
      </x:c>
      <x:c r="P480" s="231" t="inlineStr">
        <x:is>
          <x:t xml:space="preserve">Biblical character / group</x:t>
        </x:is>
      </x:c>
      <x:c r="Q480" s="231" t="inlineStr">
        <x:is>
          <x:t xml:space="preserve">Supporting collectible: useful content, but lower global pull impact than the broader catalog. Scores: significance 5.5, artwork 5.7, narrative 5.7, uniqueness 5.7; weighted impact 56.2 → Common.</x:t>
        </x:is>
      </x:c>
      <x:c r="R480" s="214" t="str">
        <x:f>IFERROR(INDEX('Final Card Catalog'!$J$4:$J$503,MATCH($C480,'Final Card Catalog'!$A$4:$A$503,0)),"Missing ID")</x:f>
        <x:v>Common</x:v>
      </x:c>
      <x:c r="S480" s="214" t="str">
        <x:f>IF(IFERROR(INDEX('Final Card Catalog'!$S$4:$S$503,MATCH($C480,'Final Card Catalog'!$A$4:$A$503,0)),"Missing ID")="Locked - complete","Locked - complete",IF(COUNTIF('Final Card Catalog'!$A$4:$A$503,C480)&lt;&gt;1,"ID mismatch",IF(COUNT(H480:K480)&lt;COUNT($B$4:$B$7),"Needs scoring",IF(M480=R480,"Aligned","Approved tier / legacy differs"))))</x:f>
        <x:v>Aligned</x:v>
      </x:c>
    </x:row>
    <x:row r="481" s="202" customFormat="1" ht="25.5" customHeight="1">
      <x:c r="A481" s="261" t="n">
        <x:f>IF(L481="","",COUNTIF($L$14:$L$513,"&gt;"&amp;L481)+COUNTIF($L$14:L481,L481))</x:f>
        <x:v>471</x:v>
      </x:c>
      <x:c r="B481" s="231" t="str">
        <x:f>IFERROR(LEFT(IFERROR(INDEX('Final Card Catalog'!$D$4:$D$503,MATCH($C481,'Final Card Catalog'!$A$4:$A$503,0)),"Missing ID"),FIND(" — ",IFERROR(INDEX('Final Card Catalog'!$D$4:$D$503,MATCH($C481,'Final Card Catalog'!$A$4:$A$503,0)),"Missing ID"))-1),"Missing set")</x:f>
        <x:v>Biblical People</x:v>
      </x:c>
      <x:c r="C481" s="231" t="inlineStr">
        <x:is>
          <x:t xml:space="preserve">BP-050</x:t>
        </x:is>
      </x:c>
      <x:c r="D481" s="231" t="str">
        <x:f>IFERROR(INDEX('Final Card Catalog'!$B$4:$B$503,MATCH($C481,'Final Card Catalog'!$A$4:$A$503,0)),"Missing ID")</x:f>
        <x:v>Lot</x:v>
      </x:c>
      <x:c r="E481" s="231" t="str">
        <x:f>IFERROR(INDEX('Final Card Catalog'!$E$4:$E$503,MATCH($C481,'Final Card Catalog'!$A$4:$A$503,0)),"Missing ID")</x:f>
        <x:v>Person</x:v>
      </x:c>
      <x:c r="F481" s="261" t="n">
        <x:f>IFERROR(INDEX('Final Card Catalog'!$G$4:$G$503,MATCH($C481,'Final Card Catalog'!$A$4:$A$503,0)),"Missing ID")</x:f>
        <x:v>3</x:v>
      </x:c>
      <x:c r="G481" s="231" t="inlineStr">
        <x:is>
          <x:t xml:space="preserve">Uncommon</x:t>
        </x:is>
      </x:c>
      <x:c r="H481" s="260" t="n">
        <x:v>5.5</x:v>
      </x:c>
      <x:c r="I481" s="260" t="n">
        <x:v>5.7</x:v>
      </x:c>
      <x:c r="J481" s="260" t="n">
        <x:v>5.7</x:v>
      </x:c>
      <x:c r="K481" s="260" t="n">
        <x:v>5.7</x:v>
      </x:c>
      <x:c r="L481" s="239" t="n">
        <x:f>IF(COUNT(H481:K481)&lt;COUNT($B$4:$B$7),"",ROUND(($B$11/$B$9)*(H481*$B$4+I481*$B$5+J481*$B$6+K481*$B$7),1))</x:f>
        <x:v>56.2</x:v>
      </x:c>
      <x:c r="M481" s="231" t="str">
        <x:f>IF(L481="","",IF(L481&gt;=$E$4,$D$4,IF(L481&gt;=$E$5,$D$5,IF(L481&gt;=$E$6,$D$6,IF(L481&gt;=$E$7,$D$7,$D$8)))))</x:f>
        <x:v>Common</x:v>
      </x:c>
      <x:c r="N481" s="231" t="str">
        <x:f>IF(M481="","Pending scoring",G481&amp;" → "&amp;M481)</x:f>
        <x:v>Uncommon → Common</x:v>
      </x:c>
      <x:c r="O481" s="231" t="inlineStr">
        <x:is>
          <x:t xml:space="preserve">Medium</x:t>
        </x:is>
      </x:c>
      <x:c r="P481" s="231" t="inlineStr">
        <x:is>
          <x:t xml:space="preserve">Biblical character / group</x:t>
        </x:is>
      </x:c>
      <x:c r="Q481" s="231" t="inlineStr">
        <x:is>
          <x:t xml:space="preserve">Supporting collectible: useful content, but lower global pull impact than the broader catalog. Scores: significance 5.5, artwork 5.7, narrative 5.7, uniqueness 5.7; weighted impact 56.2 → Common.</x:t>
        </x:is>
      </x:c>
      <x:c r="R481" s="214" t="str">
        <x:f>IFERROR(INDEX('Final Card Catalog'!$J$4:$J$503,MATCH($C481,'Final Card Catalog'!$A$4:$A$503,0)),"Missing ID")</x:f>
        <x:v>Common</x:v>
      </x:c>
      <x:c r="S481" s="214" t="str">
        <x:f>IF(IFERROR(INDEX('Final Card Catalog'!$S$4:$S$503,MATCH($C481,'Final Card Catalog'!$A$4:$A$503,0)),"Missing ID")="Locked - complete","Locked - complete",IF(COUNTIF('Final Card Catalog'!$A$4:$A$503,C481)&lt;&gt;1,"ID mismatch",IF(COUNT(H481:K481)&lt;COUNT($B$4:$B$7),"Needs scoring",IF(M481=R481,"Aligned","Approved tier / legacy differs"))))</x:f>
        <x:v>Aligned</x:v>
      </x:c>
    </x:row>
    <x:row r="482" s="202" customFormat="1" ht="25.5" customHeight="1">
      <x:c r="A482" s="261" t="n">
        <x:f>IF(L482="","",COUNTIF($L$14:$L$513,"&gt;"&amp;L482)+COUNTIF($L$14:L482,L482))</x:f>
        <x:v>472</x:v>
      </x:c>
      <x:c r="B482" s="231" t="str">
        <x:f>IFERROR(LEFT(IFERROR(INDEX('Final Card Catalog'!$D$4:$D$503,MATCH($C482,'Final Card Catalog'!$A$4:$A$503,0)),"Missing ID"),FIND(" — ",IFERROR(INDEX('Final Card Catalog'!$D$4:$D$503,MATCH($C482,'Final Card Catalog'!$A$4:$A$503,0)),"Missing ID"))-1),"Missing set")</x:f>
        <x:v>Biblical People</x:v>
      </x:c>
      <x:c r="C482" s="231" t="inlineStr">
        <x:is>
          <x:t xml:space="preserve">BP-046</x:t>
        </x:is>
      </x:c>
      <x:c r="D482" s="231" t="str">
        <x:f>IFERROR(INDEX('Final Card Catalog'!$B$4:$B$503,MATCH($C482,'Final Card Catalog'!$A$4:$A$503,0)),"Missing ID")</x:f>
        <x:v>Luke</x:v>
      </x:c>
      <x:c r="E482" s="231" t="str">
        <x:f>IFERROR(INDEX('Final Card Catalog'!$E$4:$E$503,MATCH($C482,'Final Card Catalog'!$A$4:$A$503,0)),"Missing ID")</x:f>
        <x:v>Person</x:v>
      </x:c>
      <x:c r="F482" s="261" t="n">
        <x:f>IFERROR(INDEX('Final Card Catalog'!$G$4:$G$503,MATCH($C482,'Final Card Catalog'!$A$4:$A$503,0)),"Missing ID")</x:f>
        <x:v>3</x:v>
      </x:c>
      <x:c r="G482" s="231" t="inlineStr">
        <x:is>
          <x:t xml:space="preserve">Uncommon</x:t>
        </x:is>
      </x:c>
      <x:c r="H482" s="260" t="n">
        <x:v>5.5</x:v>
      </x:c>
      <x:c r="I482" s="260" t="n">
        <x:v>5.7</x:v>
      </x:c>
      <x:c r="J482" s="260" t="n">
        <x:v>5.7</x:v>
      </x:c>
      <x:c r="K482" s="260" t="n">
        <x:v>5.7</x:v>
      </x:c>
      <x:c r="L482" s="239" t="n">
        <x:f>IF(COUNT(H482:K482)&lt;COUNT($B$4:$B$7),"",ROUND(($B$11/$B$9)*(H482*$B$4+I482*$B$5+J482*$B$6+K482*$B$7),1))</x:f>
        <x:v>56.2</x:v>
      </x:c>
      <x:c r="M482" s="231" t="str">
        <x:f>IF(L482="","",IF(L482&gt;=$E$4,$D$4,IF(L482&gt;=$E$5,$D$5,IF(L482&gt;=$E$6,$D$6,IF(L482&gt;=$E$7,$D$7,$D$8)))))</x:f>
        <x:v>Common</x:v>
      </x:c>
      <x:c r="N482" s="231" t="str">
        <x:f>IF(M482="","Pending scoring",G482&amp;" → "&amp;M482)</x:f>
        <x:v>Uncommon → Common</x:v>
      </x:c>
      <x:c r="O482" s="231" t="inlineStr">
        <x:is>
          <x:t xml:space="preserve">Medium</x:t>
        </x:is>
      </x:c>
      <x:c r="P482" s="231" t="inlineStr">
        <x:is>
          <x:t xml:space="preserve">Biblical character / group</x:t>
        </x:is>
      </x:c>
      <x:c r="Q482" s="231" t="inlineStr">
        <x:is>
          <x:t xml:space="preserve">Supporting collectible: useful content, but lower global pull impact than the broader catalog. Scores: significance 5.5, artwork 5.7, narrative 5.7, uniqueness 5.7; weighted impact 56.2 → Common.</x:t>
        </x:is>
      </x:c>
      <x:c r="R482" s="214" t="str">
        <x:f>IFERROR(INDEX('Final Card Catalog'!$J$4:$J$503,MATCH($C482,'Final Card Catalog'!$A$4:$A$503,0)),"Missing ID")</x:f>
        <x:v>Common</x:v>
      </x:c>
      <x:c r="S482" s="214" t="str">
        <x:f>IF(IFERROR(INDEX('Final Card Catalog'!$S$4:$S$503,MATCH($C482,'Final Card Catalog'!$A$4:$A$503,0)),"Missing ID")="Locked - complete","Locked - complete",IF(COUNTIF('Final Card Catalog'!$A$4:$A$503,C482)&lt;&gt;1,"ID mismatch",IF(COUNT(H482:K482)&lt;COUNT($B$4:$B$7),"Needs scoring",IF(M482=R482,"Aligned","Approved tier / legacy differs"))))</x:f>
        <x:v>Aligned</x:v>
      </x:c>
    </x:row>
    <x:row r="483" s="202" customFormat="1" ht="25.5" customHeight="1">
      <x:c r="A483" s="261" t="n">
        <x:f>IF(L483="","",COUNTIF($L$14:$L$513,"&gt;"&amp;L483)+COUNTIF($L$14:L483,L483))</x:f>
        <x:v>473</x:v>
      </x:c>
      <x:c r="B483" s="231" t="str">
        <x:f>IFERROR(LEFT(IFERROR(INDEX('Final Card Catalog'!$D$4:$D$503,MATCH($C483,'Final Card Catalog'!$A$4:$A$503,0)),"Missing ID"),FIND(" — ",IFERROR(INDEX('Final Card Catalog'!$D$4:$D$503,MATCH($C483,'Final Card Catalog'!$A$4:$A$503,0)),"Missing ID"))-1),"Missing set")</x:f>
        <x:v>Biblical People</x:v>
      </x:c>
      <x:c r="C483" s="231" t="inlineStr">
        <x:is>
          <x:t xml:space="preserve">BP-047</x:t>
        </x:is>
      </x:c>
      <x:c r="D483" s="231" t="str">
        <x:f>IFERROR(INDEX('Final Card Catalog'!$B$4:$B$503,MATCH($C483,'Final Card Catalog'!$A$4:$A$503,0)),"Missing ID")</x:f>
        <x:v>Mark (John Mark)</x:v>
      </x:c>
      <x:c r="E483" s="231" t="str">
        <x:f>IFERROR(INDEX('Final Card Catalog'!$E$4:$E$503,MATCH($C483,'Final Card Catalog'!$A$4:$A$503,0)),"Missing ID")</x:f>
        <x:v>Person</x:v>
      </x:c>
      <x:c r="F483" s="261" t="n">
        <x:f>IFERROR(INDEX('Final Card Catalog'!$G$4:$G$503,MATCH($C483,'Final Card Catalog'!$A$4:$A$503,0)),"Missing ID")</x:f>
        <x:v>3</x:v>
      </x:c>
      <x:c r="G483" s="231" t="inlineStr">
        <x:is>
          <x:t xml:space="preserve">Uncommon</x:t>
        </x:is>
      </x:c>
      <x:c r="H483" s="260" t="n">
        <x:v>5.5</x:v>
      </x:c>
      <x:c r="I483" s="260" t="n">
        <x:v>5.7</x:v>
      </x:c>
      <x:c r="J483" s="260" t="n">
        <x:v>5.7</x:v>
      </x:c>
      <x:c r="K483" s="260" t="n">
        <x:v>5.7</x:v>
      </x:c>
      <x:c r="L483" s="239" t="n">
        <x:f>IF(COUNT(H483:K483)&lt;COUNT($B$4:$B$7),"",ROUND(($B$11/$B$9)*(H483*$B$4+I483*$B$5+J483*$B$6+K483*$B$7),1))</x:f>
        <x:v>56.2</x:v>
      </x:c>
      <x:c r="M483" s="231" t="str">
        <x:f>IF(L483="","",IF(L483&gt;=$E$4,$D$4,IF(L483&gt;=$E$5,$D$5,IF(L483&gt;=$E$6,$D$6,IF(L483&gt;=$E$7,$D$7,$D$8)))))</x:f>
        <x:v>Common</x:v>
      </x:c>
      <x:c r="N483" s="231" t="str">
        <x:f>IF(M483="","Pending scoring",G483&amp;" → "&amp;M483)</x:f>
        <x:v>Uncommon → Common</x:v>
      </x:c>
      <x:c r="O483" s="231" t="inlineStr">
        <x:is>
          <x:t xml:space="preserve">Medium</x:t>
        </x:is>
      </x:c>
      <x:c r="P483" s="231" t="inlineStr">
        <x:is>
          <x:t xml:space="preserve">Biblical character / group</x:t>
        </x:is>
      </x:c>
      <x:c r="Q483" s="231" t="inlineStr">
        <x:is>
          <x:t xml:space="preserve">Supporting collectible: useful content, but lower global pull impact than the broader catalog. Scores: significance 5.5, artwork 5.7, narrative 5.7, uniqueness 5.7; weighted impact 56.2 → Common.</x:t>
        </x:is>
      </x:c>
      <x:c r="R483" s="214" t="str">
        <x:f>IFERROR(INDEX('Final Card Catalog'!$J$4:$J$503,MATCH($C483,'Final Card Catalog'!$A$4:$A$503,0)),"Missing ID")</x:f>
        <x:v>Common</x:v>
      </x:c>
      <x:c r="S483" s="214" t="str">
        <x:f>IF(IFERROR(INDEX('Final Card Catalog'!$S$4:$S$503,MATCH($C483,'Final Card Catalog'!$A$4:$A$503,0)),"Missing ID")="Locked - complete","Locked - complete",IF(COUNTIF('Final Card Catalog'!$A$4:$A$503,C483)&lt;&gt;1,"ID mismatch",IF(COUNT(H483:K483)&lt;COUNT($B$4:$B$7),"Needs scoring",IF(M483=R483,"Aligned","Approved tier / legacy differs"))))</x:f>
        <x:v>Aligned</x:v>
      </x:c>
    </x:row>
    <x:row r="484" s="202" customFormat="1" ht="25.5" customHeight="1">
      <x:c r="A484" s="261" t="n">
        <x:f>IF(L484="","",COUNTIF($L$14:$L$513,"&gt;"&amp;L484)+COUNTIF($L$14:L484,L484))</x:f>
        <x:v>474</x:v>
      </x:c>
      <x:c r="B484" s="231" t="str">
        <x:f>IFERROR(LEFT(IFERROR(INDEX('Final Card Catalog'!$D$4:$D$503,MATCH($C484,'Final Card Catalog'!$A$4:$A$503,0)),"Missing ID"),FIND(" — ",IFERROR(INDEX('Final Card Catalog'!$D$4:$D$503,MATCH($C484,'Final Card Catalog'!$A$4:$A$503,0)),"Missing ID"))-1),"Missing set")</x:f>
        <x:v>Biblical People</x:v>
      </x:c>
      <x:c r="C484" s="231" t="inlineStr">
        <x:is>
          <x:t xml:space="preserve">BP-085</x:t>
        </x:is>
      </x:c>
      <x:c r="D484" s="231" t="str">
        <x:f>IFERROR(INDEX('Final Card Catalog'!$B$4:$B$503,MATCH($C484,'Final Card Catalog'!$A$4:$A$503,0)),"Missing ID")</x:f>
        <x:v>Mary and Martha of Bethany</x:v>
      </x:c>
      <x:c r="E484" s="231" t="str">
        <x:f>IFERROR(INDEX('Final Card Catalog'!$E$4:$E$503,MATCH($C484,'Final Card Catalog'!$A$4:$A$503,0)),"Missing ID")</x:f>
        <x:v>People Pair</x:v>
      </x:c>
      <x:c r="F484" s="261" t="n">
        <x:f>IFERROR(INDEX('Final Card Catalog'!$G$4:$G$503,MATCH($C484,'Final Card Catalog'!$A$4:$A$503,0)),"Missing ID")</x:f>
        <x:v>3</x:v>
      </x:c>
      <x:c r="G484" s="231" t="inlineStr">
        <x:is>
          <x:t xml:space="preserve">Uncommon</x:t>
        </x:is>
      </x:c>
      <x:c r="H484" s="260" t="n">
        <x:v>5.5</x:v>
      </x:c>
      <x:c r="I484" s="260" t="n">
        <x:v>5.7</x:v>
      </x:c>
      <x:c r="J484" s="260" t="n">
        <x:v>5.7</x:v>
      </x:c>
      <x:c r="K484" s="260" t="n">
        <x:v>5.7</x:v>
      </x:c>
      <x:c r="L484" s="239" t="n">
        <x:f>IF(COUNT(H484:K484)&lt;COUNT($B$4:$B$7),"",ROUND(($B$11/$B$9)*(H484*$B$4+I484*$B$5+J484*$B$6+K484*$B$7),1))</x:f>
        <x:v>56.2</x:v>
      </x:c>
      <x:c r="M484" s="231" t="str">
        <x:f>IF(L484="","",IF(L484&gt;=$E$4,$D$4,IF(L484&gt;=$E$5,$D$5,IF(L484&gt;=$E$6,$D$6,IF(L484&gt;=$E$7,$D$7,$D$8)))))</x:f>
        <x:v>Common</x:v>
      </x:c>
      <x:c r="N484" s="231" t="str">
        <x:f>IF(M484="","Pending scoring",G484&amp;" → "&amp;M484)</x:f>
        <x:v>Uncommon → Common</x:v>
      </x:c>
      <x:c r="O484" s="231" t="inlineStr">
        <x:is>
          <x:t xml:space="preserve">Medium</x:t>
        </x:is>
      </x:c>
      <x:c r="P484" s="231" t="inlineStr">
        <x:is>
          <x:t xml:space="preserve">Biblical character / group</x:t>
        </x:is>
      </x:c>
      <x:c r="Q484" s="231" t="inlineStr">
        <x:is>
          <x:t xml:space="preserve">Supporting collectible: useful content, but lower global pull impact than the broader catalog. Scores: significance 5.5, artwork 5.7, narrative 5.7, uniqueness 5.7; weighted impact 56.2 → Common.</x:t>
        </x:is>
      </x:c>
      <x:c r="R484" s="214" t="str">
        <x:f>IFERROR(INDEX('Final Card Catalog'!$J$4:$J$503,MATCH($C484,'Final Card Catalog'!$A$4:$A$503,0)),"Missing ID")</x:f>
        <x:v>Common</x:v>
      </x:c>
      <x:c r="S484" s="214" t="str">
        <x:f>IF(IFERROR(INDEX('Final Card Catalog'!$S$4:$S$503,MATCH($C484,'Final Card Catalog'!$A$4:$A$503,0)),"Missing ID")="Locked - complete","Locked - complete",IF(COUNTIF('Final Card Catalog'!$A$4:$A$503,C484)&lt;&gt;1,"ID mismatch",IF(COUNT(H484:K484)&lt;COUNT($B$4:$B$7),"Needs scoring",IF(M484=R484,"Aligned","Approved tier / legacy differs"))))</x:f>
        <x:v>Aligned</x:v>
      </x:c>
    </x:row>
    <x:row r="485" s="202" customFormat="1" ht="25.5" customHeight="1">
      <x:c r="A485" s="261" t="n">
        <x:f>IF(L485="","",COUNTIF($L$14:$L$513,"&gt;"&amp;L485)+COUNTIF($L$14:L485,L485))</x:f>
        <x:v>475</x:v>
      </x:c>
      <x:c r="B485" s="231" t="str">
        <x:f>IFERROR(LEFT(IFERROR(INDEX('Final Card Catalog'!$D$4:$D$503,MATCH($C485,'Final Card Catalog'!$A$4:$A$503,0)),"Missing ID"),FIND(" — ",IFERROR(INDEX('Final Card Catalog'!$D$4:$D$503,MATCH($C485,'Final Card Catalog'!$A$4:$A$503,0)),"Missing ID"))-1),"Missing set")</x:f>
        <x:v>Biblical People</x:v>
      </x:c>
      <x:c r="C485" s="231" t="inlineStr">
        <x:is>
          <x:t xml:space="preserve">BP-041</x:t>
        </x:is>
      </x:c>
      <x:c r="D485" s="231" t="str">
        <x:f>IFERROR(INDEX('Final Card Catalog'!$B$4:$B$503,MATCH($C485,'Final Card Catalog'!$A$4:$A$503,0)),"Missing ID")</x:f>
        <x:v>Matthew</x:v>
      </x:c>
      <x:c r="E485" s="231" t="str">
        <x:f>IFERROR(INDEX('Final Card Catalog'!$E$4:$E$503,MATCH($C485,'Final Card Catalog'!$A$4:$A$503,0)),"Missing ID")</x:f>
        <x:v>Person</x:v>
      </x:c>
      <x:c r="F485" s="261" t="n">
        <x:f>IFERROR(INDEX('Final Card Catalog'!$G$4:$G$503,MATCH($C485,'Final Card Catalog'!$A$4:$A$503,0)),"Missing ID")</x:f>
        <x:v>3</x:v>
      </x:c>
      <x:c r="G485" s="231" t="inlineStr">
        <x:is>
          <x:t xml:space="preserve">Uncommon</x:t>
        </x:is>
      </x:c>
      <x:c r="H485" s="260" t="n">
        <x:v>5.5</x:v>
      </x:c>
      <x:c r="I485" s="260" t="n">
        <x:v>5.7</x:v>
      </x:c>
      <x:c r="J485" s="260" t="n">
        <x:v>5.7</x:v>
      </x:c>
      <x:c r="K485" s="260" t="n">
        <x:v>5.7</x:v>
      </x:c>
      <x:c r="L485" s="239" t="n">
        <x:f>IF(COUNT(H485:K485)&lt;COUNT($B$4:$B$7),"",ROUND(($B$11/$B$9)*(H485*$B$4+I485*$B$5+J485*$B$6+K485*$B$7),1))</x:f>
        <x:v>56.2</x:v>
      </x:c>
      <x:c r="M485" s="231" t="str">
        <x:f>IF(L485="","",IF(L485&gt;=$E$4,$D$4,IF(L485&gt;=$E$5,$D$5,IF(L485&gt;=$E$6,$D$6,IF(L485&gt;=$E$7,$D$7,$D$8)))))</x:f>
        <x:v>Common</x:v>
      </x:c>
      <x:c r="N485" s="231" t="str">
        <x:f>IF(M485="","Pending scoring",G485&amp;" → "&amp;M485)</x:f>
        <x:v>Uncommon → Common</x:v>
      </x:c>
      <x:c r="O485" s="231" t="inlineStr">
        <x:is>
          <x:t xml:space="preserve">Medium</x:t>
        </x:is>
      </x:c>
      <x:c r="P485" s="231" t="inlineStr">
        <x:is>
          <x:t xml:space="preserve">Biblical character / group</x:t>
        </x:is>
      </x:c>
      <x:c r="Q485" s="231" t="inlineStr">
        <x:is>
          <x:t xml:space="preserve">Supporting collectible: useful content, but lower global pull impact than the broader catalog. Scores: significance 5.5, artwork 5.7, narrative 5.7, uniqueness 5.7; weighted impact 56.2 → Common.</x:t>
        </x:is>
      </x:c>
      <x:c r="R485" s="214" t="str">
        <x:f>IFERROR(INDEX('Final Card Catalog'!$J$4:$J$503,MATCH($C485,'Final Card Catalog'!$A$4:$A$503,0)),"Missing ID")</x:f>
        <x:v>Common</x:v>
      </x:c>
      <x:c r="S485" s="214" t="str">
        <x:f>IF(IFERROR(INDEX('Final Card Catalog'!$S$4:$S$503,MATCH($C485,'Final Card Catalog'!$A$4:$A$503,0)),"Missing ID")="Locked - complete","Locked - complete",IF(COUNTIF('Final Card Catalog'!$A$4:$A$503,C485)&lt;&gt;1,"ID mismatch",IF(COUNT(H485:K485)&lt;COUNT($B$4:$B$7),"Needs scoring",IF(M485=R485,"Aligned","Approved tier / legacy differs"))))</x:f>
        <x:v>Aligned</x:v>
      </x:c>
    </x:row>
    <x:row r="486" s="202" customFormat="1" ht="25.5" customHeight="1">
      <x:c r="A486" s="261" t="n">
        <x:f>IF(L486="","",COUNTIF($L$14:$L$513,"&gt;"&amp;L486)+COUNTIF($L$14:L486,L486))</x:f>
        <x:v>476</x:v>
      </x:c>
      <x:c r="B486" s="231" t="str">
        <x:f>IFERROR(LEFT(IFERROR(INDEX('Final Card Catalog'!$D$4:$D$503,MATCH($C486,'Final Card Catalog'!$A$4:$A$503,0)),"Missing ID"),FIND(" — ",IFERROR(INDEX('Final Card Catalog'!$D$4:$D$503,MATCH($C486,'Final Card Catalog'!$A$4:$A$503,0)),"Missing ID"))-1),"Missing set")</x:f>
        <x:v>Biblical People</x:v>
      </x:c>
      <x:c r="C486" s="231" t="inlineStr">
        <x:is>
          <x:t xml:space="preserve">BP-062</x:t>
        </x:is>
      </x:c>
      <x:c r="D486" s="231" t="str">
        <x:f>IFERROR(INDEX('Final Card Catalog'!$B$4:$B$503,MATCH($C486,'Final Card Catalog'!$A$4:$A$503,0)),"Missing ID")</x:f>
        <x:v>Naomi</x:v>
      </x:c>
      <x:c r="E486" s="231" t="str">
        <x:f>IFERROR(INDEX('Final Card Catalog'!$E$4:$E$503,MATCH($C486,'Final Card Catalog'!$A$4:$A$503,0)),"Missing ID")</x:f>
        <x:v>Person</x:v>
      </x:c>
      <x:c r="F486" s="261" t="n">
        <x:f>IFERROR(INDEX('Final Card Catalog'!$G$4:$G$503,MATCH($C486,'Final Card Catalog'!$A$4:$A$503,0)),"Missing ID")</x:f>
        <x:v>3</x:v>
      </x:c>
      <x:c r="G486" s="231" t="inlineStr">
        <x:is>
          <x:t xml:space="preserve">Uncommon</x:t>
        </x:is>
      </x:c>
      <x:c r="H486" s="260" t="n">
        <x:v>5.5</x:v>
      </x:c>
      <x:c r="I486" s="260" t="n">
        <x:v>5.7</x:v>
      </x:c>
      <x:c r="J486" s="260" t="n">
        <x:v>5.7</x:v>
      </x:c>
      <x:c r="K486" s="260" t="n">
        <x:v>5.7</x:v>
      </x:c>
      <x:c r="L486" s="239" t="n">
        <x:f>IF(COUNT(H486:K486)&lt;COUNT($B$4:$B$7),"",ROUND(($B$11/$B$9)*(H486*$B$4+I486*$B$5+J486*$B$6+K486*$B$7),1))</x:f>
        <x:v>56.2</x:v>
      </x:c>
      <x:c r="M486" s="231" t="str">
        <x:f>IF(L486="","",IF(L486&gt;=$E$4,$D$4,IF(L486&gt;=$E$5,$D$5,IF(L486&gt;=$E$6,$D$6,IF(L486&gt;=$E$7,$D$7,$D$8)))))</x:f>
        <x:v>Common</x:v>
      </x:c>
      <x:c r="N486" s="231" t="str">
        <x:f>IF(M486="","Pending scoring",G486&amp;" → "&amp;M486)</x:f>
        <x:v>Uncommon → Common</x:v>
      </x:c>
      <x:c r="O486" s="231" t="inlineStr">
        <x:is>
          <x:t xml:space="preserve">Medium</x:t>
        </x:is>
      </x:c>
      <x:c r="P486" s="231" t="inlineStr">
        <x:is>
          <x:t xml:space="preserve">Biblical character / group</x:t>
        </x:is>
      </x:c>
      <x:c r="Q486" s="231" t="inlineStr">
        <x:is>
          <x:t xml:space="preserve">Supporting collectible: useful content, but lower global pull impact than the broader catalog. Scores: significance 5.5, artwork 5.7, narrative 5.7, uniqueness 5.7; weighted impact 56.2 → Common.</x:t>
        </x:is>
      </x:c>
      <x:c r="R486" s="214" t="str">
        <x:f>IFERROR(INDEX('Final Card Catalog'!$J$4:$J$503,MATCH($C486,'Final Card Catalog'!$A$4:$A$503,0)),"Missing ID")</x:f>
        <x:v>Common</x:v>
      </x:c>
      <x:c r="S486" s="214" t="str">
        <x:f>IF(IFERROR(INDEX('Final Card Catalog'!$S$4:$S$503,MATCH($C486,'Final Card Catalog'!$A$4:$A$503,0)),"Missing ID")="Locked - complete","Locked - complete",IF(COUNTIF('Final Card Catalog'!$A$4:$A$503,C486)&lt;&gt;1,"ID mismatch",IF(COUNT(H486:K486)&lt;COUNT($B$4:$B$7),"Needs scoring",IF(M486=R486,"Aligned","Approved tier / legacy differs"))))</x:f>
        <x:v>Aligned</x:v>
      </x:c>
    </x:row>
    <x:row r="487" s="202" customFormat="1" ht="25.5" customHeight="1">
      <x:c r="A487" s="261" t="n">
        <x:f>IF(L487="","",COUNTIF($L$14:$L$513,"&gt;"&amp;L487)+COUNTIF($L$14:L487,L487))</x:f>
        <x:v>477</x:v>
      </x:c>
      <x:c r="B487" s="231" t="str">
        <x:f>IFERROR(LEFT(IFERROR(INDEX('Final Card Catalog'!$D$4:$D$503,MATCH($C487,'Final Card Catalog'!$A$4:$A$503,0)),"Missing ID"),FIND(" — ",IFERROR(INDEX('Final Card Catalog'!$D$4:$D$503,MATCH($C487,'Final Card Catalog'!$A$4:$A$503,0)),"Missing ID"))-1),"Missing set")</x:f>
        <x:v>Biblical People</x:v>
      </x:c>
      <x:c r="C487" s="231" t="inlineStr">
        <x:is>
          <x:t xml:space="preserve">BP-069</x:t>
        </x:is>
      </x:c>
      <x:c r="D487" s="231" t="str">
        <x:f>IFERROR(INDEX('Final Card Catalog'!$B$4:$B$503,MATCH($C487,'Final Card Catalog'!$A$4:$A$503,0)),"Missing ID")</x:f>
        <x:v>Nathan the Prophet</x:v>
      </x:c>
      <x:c r="E487" s="231" t="str">
        <x:f>IFERROR(INDEX('Final Card Catalog'!$E$4:$E$503,MATCH($C487,'Final Card Catalog'!$A$4:$A$503,0)),"Missing ID")</x:f>
        <x:v>Person</x:v>
      </x:c>
      <x:c r="F487" s="261" t="n">
        <x:f>IFERROR(INDEX('Final Card Catalog'!$G$4:$G$503,MATCH($C487,'Final Card Catalog'!$A$4:$A$503,0)),"Missing ID")</x:f>
        <x:v>3</x:v>
      </x:c>
      <x:c r="G487" s="231" t="inlineStr">
        <x:is>
          <x:t xml:space="preserve">Uncommon</x:t>
        </x:is>
      </x:c>
      <x:c r="H487" s="260" t="n">
        <x:v>5.5</x:v>
      </x:c>
      <x:c r="I487" s="260" t="n">
        <x:v>5.7</x:v>
      </x:c>
      <x:c r="J487" s="260" t="n">
        <x:v>5.7</x:v>
      </x:c>
      <x:c r="K487" s="260" t="n">
        <x:v>5.7</x:v>
      </x:c>
      <x:c r="L487" s="239" t="n">
        <x:f>IF(COUNT(H487:K487)&lt;COUNT($B$4:$B$7),"",ROUND(($B$11/$B$9)*(H487*$B$4+I487*$B$5+J487*$B$6+K487*$B$7),1))</x:f>
        <x:v>56.2</x:v>
      </x:c>
      <x:c r="M487" s="231" t="str">
        <x:f>IF(L487="","",IF(L487&gt;=$E$4,$D$4,IF(L487&gt;=$E$5,$D$5,IF(L487&gt;=$E$6,$D$6,IF(L487&gt;=$E$7,$D$7,$D$8)))))</x:f>
        <x:v>Common</x:v>
      </x:c>
      <x:c r="N487" s="231" t="str">
        <x:f>IF(M487="","Pending scoring",G487&amp;" → "&amp;M487)</x:f>
        <x:v>Uncommon → Common</x:v>
      </x:c>
      <x:c r="O487" s="231" t="inlineStr">
        <x:is>
          <x:t xml:space="preserve">Medium</x:t>
        </x:is>
      </x:c>
      <x:c r="P487" s="231" t="inlineStr">
        <x:is>
          <x:t xml:space="preserve">Biblical character / group</x:t>
        </x:is>
      </x:c>
      <x:c r="Q487" s="231" t="inlineStr">
        <x:is>
          <x:t xml:space="preserve">Supporting collectible: useful content, but lower global pull impact than the broader catalog. Scores: significance 5.5, artwork 5.7, narrative 5.7, uniqueness 5.7; weighted impact 56.2 → Common.</x:t>
        </x:is>
      </x:c>
      <x:c r="R487" s="214" t="str">
        <x:f>IFERROR(INDEX('Final Card Catalog'!$J$4:$J$503,MATCH($C487,'Final Card Catalog'!$A$4:$A$503,0)),"Missing ID")</x:f>
        <x:v>Common</x:v>
      </x:c>
      <x:c r="S487" s="214" t="str">
        <x:f>IF(IFERROR(INDEX('Final Card Catalog'!$S$4:$S$503,MATCH($C487,'Final Card Catalog'!$A$4:$A$503,0)),"Missing ID")="Locked - complete","Locked - complete",IF(COUNTIF('Final Card Catalog'!$A$4:$A$503,C487)&lt;&gt;1,"ID mismatch",IF(COUNT(H487:K487)&lt;COUNT($B$4:$B$7),"Needs scoring",IF(M487=R487,"Aligned","Approved tier / legacy differs"))))</x:f>
        <x:v>Aligned</x:v>
      </x:c>
    </x:row>
    <x:row r="488" s="202" customFormat="1" ht="25.5" customHeight="1">
      <x:c r="A488" s="261" t="n">
        <x:f>IF(L488="","",COUNTIF($L$14:$L$513,"&gt;"&amp;L488)+COUNTIF($L$14:L488,L488))</x:f>
        <x:v>478</x:v>
      </x:c>
      <x:c r="B488" s="231" t="str">
        <x:f>IFERROR(LEFT(IFERROR(INDEX('Final Card Catalog'!$D$4:$D$503,MATCH($C488,'Final Card Catalog'!$A$4:$A$503,0)),"Missing ID"),FIND(" — ",IFERROR(INDEX('Final Card Catalog'!$D$4:$D$503,MATCH($C488,'Final Card Catalog'!$A$4:$A$503,0)),"Missing ID"))-1),"Missing set")</x:f>
        <x:v>Biblical People</x:v>
      </x:c>
      <x:c r="C488" s="231" t="inlineStr">
        <x:is>
          <x:t xml:space="preserve">BP-053</x:t>
        </x:is>
      </x:c>
      <x:c r="D488" s="231" t="str">
        <x:f>IFERROR(INDEX('Final Card Catalog'!$B$4:$B$503,MATCH($C488,'Final Card Catalog'!$A$4:$A$503,0)),"Missing ID")</x:f>
        <x:v>Rebekah</x:v>
      </x:c>
      <x:c r="E488" s="231" t="str">
        <x:f>IFERROR(INDEX('Final Card Catalog'!$E$4:$E$503,MATCH($C488,'Final Card Catalog'!$A$4:$A$503,0)),"Missing ID")</x:f>
        <x:v>Person</x:v>
      </x:c>
      <x:c r="F488" s="261" t="n">
        <x:f>IFERROR(INDEX('Final Card Catalog'!$G$4:$G$503,MATCH($C488,'Final Card Catalog'!$A$4:$A$503,0)),"Missing ID")</x:f>
        <x:v>3</x:v>
      </x:c>
      <x:c r="G488" s="231" t="inlineStr">
        <x:is>
          <x:t xml:space="preserve">Uncommon</x:t>
        </x:is>
      </x:c>
      <x:c r="H488" s="260" t="n">
        <x:v>5.5</x:v>
      </x:c>
      <x:c r="I488" s="260" t="n">
        <x:v>5.7</x:v>
      </x:c>
      <x:c r="J488" s="260" t="n">
        <x:v>5.7</x:v>
      </x:c>
      <x:c r="K488" s="260" t="n">
        <x:v>5.7</x:v>
      </x:c>
      <x:c r="L488" s="239" t="n">
        <x:f>IF(COUNT(H488:K488)&lt;COUNT($B$4:$B$7),"",ROUND(($B$11/$B$9)*(H488*$B$4+I488*$B$5+J488*$B$6+K488*$B$7),1))</x:f>
        <x:v>56.2</x:v>
      </x:c>
      <x:c r="M488" s="231" t="str">
        <x:f>IF(L488="","",IF(L488&gt;=$E$4,$D$4,IF(L488&gt;=$E$5,$D$5,IF(L488&gt;=$E$6,$D$6,IF(L488&gt;=$E$7,$D$7,$D$8)))))</x:f>
        <x:v>Common</x:v>
      </x:c>
      <x:c r="N488" s="231" t="str">
        <x:f>IF(M488="","Pending scoring",G488&amp;" → "&amp;M488)</x:f>
        <x:v>Uncommon → Common</x:v>
      </x:c>
      <x:c r="O488" s="231" t="inlineStr">
        <x:is>
          <x:t xml:space="preserve">Medium</x:t>
        </x:is>
      </x:c>
      <x:c r="P488" s="231" t="inlineStr">
        <x:is>
          <x:t xml:space="preserve">Biblical character / group</x:t>
        </x:is>
      </x:c>
      <x:c r="Q488" s="231" t="inlineStr">
        <x:is>
          <x:t xml:space="preserve">Supporting collectible: useful content, but lower global pull impact than the broader catalog. Scores: significance 5.5, artwork 5.7, narrative 5.7, uniqueness 5.7; weighted impact 56.2 → Common.</x:t>
        </x:is>
      </x:c>
      <x:c r="R488" s="214" t="str">
        <x:f>IFERROR(INDEX('Final Card Catalog'!$J$4:$J$503,MATCH($C488,'Final Card Catalog'!$A$4:$A$503,0)),"Missing ID")</x:f>
        <x:v>Common</x:v>
      </x:c>
      <x:c r="S488" s="214" t="str">
        <x:f>IF(IFERROR(INDEX('Final Card Catalog'!$S$4:$S$503,MATCH($C488,'Final Card Catalog'!$A$4:$A$503,0)),"Missing ID")="Locked - complete","Locked - complete",IF(COUNTIF('Final Card Catalog'!$A$4:$A$503,C488)&lt;&gt;1,"ID mismatch",IF(COUNT(H488:K488)&lt;COUNT($B$4:$B$7),"Needs scoring",IF(M488=R488,"Aligned","Approved tier / legacy differs"))))</x:f>
        <x:v>Aligned</x:v>
      </x:c>
    </x:row>
    <x:row r="489" s="202" customFormat="1" ht="25.5" customHeight="1">
      <x:c r="A489" s="261" t="n">
        <x:f>IF(L489="","",COUNTIF($L$14:$L$513,"&gt;"&amp;L489)+COUNTIF($L$14:L489,L489))</x:f>
        <x:v>479</x:v>
      </x:c>
      <x:c r="B489" s="231" t="str">
        <x:f>IFERROR(LEFT(IFERROR(INDEX('Final Card Catalog'!$D$4:$D$503,MATCH($C489,'Final Card Catalog'!$A$4:$A$503,0)),"Missing ID"),FIND(" — ",IFERROR(INDEX('Final Card Catalog'!$D$4:$D$503,MATCH($C489,'Final Card Catalog'!$A$4:$A$503,0)),"Missing ID"))-1),"Missing set")</x:f>
        <x:v>Biblical People</x:v>
      </x:c>
      <x:c r="C489" s="231" t="inlineStr">
        <x:is>
          <x:t xml:space="preserve">BP-071</x:t>
        </x:is>
      </x:c>
      <x:c r="D489" s="231" t="str">
        <x:f>IFERROR(INDEX('Final Card Catalog'!$B$4:$B$503,MATCH($C489,'Final Card Catalog'!$A$4:$A$503,0)),"Missing ID")</x:f>
        <x:v>Rehoboam</x:v>
      </x:c>
      <x:c r="E489" s="231" t="str">
        <x:f>IFERROR(INDEX('Final Card Catalog'!$E$4:$E$503,MATCH($C489,'Final Card Catalog'!$A$4:$A$503,0)),"Missing ID")</x:f>
        <x:v>Person</x:v>
      </x:c>
      <x:c r="F489" s="261" t="n">
        <x:f>IFERROR(INDEX('Final Card Catalog'!$G$4:$G$503,MATCH($C489,'Final Card Catalog'!$A$4:$A$503,0)),"Missing ID")</x:f>
        <x:v>3</x:v>
      </x:c>
      <x:c r="G489" s="231" t="inlineStr">
        <x:is>
          <x:t xml:space="preserve">Uncommon</x:t>
        </x:is>
      </x:c>
      <x:c r="H489" s="260" t="n">
        <x:v>5.5</x:v>
      </x:c>
      <x:c r="I489" s="260" t="n">
        <x:v>5.7</x:v>
      </x:c>
      <x:c r="J489" s="260" t="n">
        <x:v>5.7</x:v>
      </x:c>
      <x:c r="K489" s="260" t="n">
        <x:v>5.7</x:v>
      </x:c>
      <x:c r="L489" s="239" t="n">
        <x:f>IF(COUNT(H489:K489)&lt;COUNT($B$4:$B$7),"",ROUND(($B$11/$B$9)*(H489*$B$4+I489*$B$5+J489*$B$6+K489*$B$7),1))</x:f>
        <x:v>56.2</x:v>
      </x:c>
      <x:c r="M489" s="231" t="str">
        <x:f>IF(L489="","",IF(L489&gt;=$E$4,$D$4,IF(L489&gt;=$E$5,$D$5,IF(L489&gt;=$E$6,$D$6,IF(L489&gt;=$E$7,$D$7,$D$8)))))</x:f>
        <x:v>Common</x:v>
      </x:c>
      <x:c r="N489" s="231" t="str">
        <x:f>IF(M489="","Pending scoring",G489&amp;" → "&amp;M489)</x:f>
        <x:v>Uncommon → Common</x:v>
      </x:c>
      <x:c r="O489" s="231" t="inlineStr">
        <x:is>
          <x:t xml:space="preserve">Medium</x:t>
        </x:is>
      </x:c>
      <x:c r="P489" s="231" t="inlineStr">
        <x:is>
          <x:t xml:space="preserve">Biblical character / group</x:t>
        </x:is>
      </x:c>
      <x:c r="Q489" s="231" t="inlineStr">
        <x:is>
          <x:t xml:space="preserve">Supporting collectible: useful content, but lower global pull impact than the broader catalog. Scores: significance 5.5, artwork 5.7, narrative 5.7, uniqueness 5.7; weighted impact 56.2 → Common.</x:t>
        </x:is>
      </x:c>
      <x:c r="R489" s="214" t="str">
        <x:f>IFERROR(INDEX('Final Card Catalog'!$J$4:$J$503,MATCH($C489,'Final Card Catalog'!$A$4:$A$503,0)),"Missing ID")</x:f>
        <x:v>Common</x:v>
      </x:c>
      <x:c r="S489" s="214" t="str">
        <x:f>IF(IFERROR(INDEX('Final Card Catalog'!$S$4:$S$503,MATCH($C489,'Final Card Catalog'!$A$4:$A$503,0)),"Missing ID")="Locked - complete","Locked - complete",IF(COUNTIF('Final Card Catalog'!$A$4:$A$503,C489)&lt;&gt;1,"ID mismatch",IF(COUNT(H489:K489)&lt;COUNT($B$4:$B$7),"Needs scoring",IF(M489=R489,"Aligned","Approved tier / legacy differs"))))</x:f>
        <x:v>Aligned</x:v>
      </x:c>
    </x:row>
    <x:row r="490" s="202" customFormat="1" ht="25.5" customHeight="1">
      <x:c r="A490" s="261" t="n">
        <x:f>IF(L490="","",COUNTIF($L$14:$L$513,"&gt;"&amp;L490)+COUNTIF($L$14:L490,L490))</x:f>
        <x:v>480</x:v>
      </x:c>
      <x:c r="B490" s="231" t="str">
        <x:f>IFERROR(LEFT(IFERROR(INDEX('Final Card Catalog'!$D$4:$D$503,MATCH($C490,'Final Card Catalog'!$A$4:$A$503,0)),"Missing ID"),FIND(" — ",IFERROR(INDEX('Final Card Catalog'!$D$4:$D$503,MATCH($C490,'Final Card Catalog'!$A$4:$A$503,0)),"Missing ID"))-1),"Missing set")</x:f>
        <x:v>Biblical People</x:v>
      </x:c>
      <x:c r="C490" s="231" t="inlineStr">
        <x:is>
          <x:t xml:space="preserve">BP-058</x:t>
        </x:is>
      </x:c>
      <x:c r="D490" s="231" t="str">
        <x:f>IFERROR(INDEX('Final Card Catalog'!$B$4:$B$503,MATCH($C490,'Final Card Catalog'!$A$4:$A$503,0)),"Missing ID")</x:f>
        <x:v>Tamar, Daughter-in-law of Judah</x:v>
      </x:c>
      <x:c r="E490" s="231" t="str">
        <x:f>IFERROR(INDEX('Final Card Catalog'!$E$4:$E$503,MATCH($C490,'Final Card Catalog'!$A$4:$A$503,0)),"Missing ID")</x:f>
        <x:v>Person</x:v>
      </x:c>
      <x:c r="F490" s="261" t="n">
        <x:f>IFERROR(INDEX('Final Card Catalog'!$G$4:$G$503,MATCH($C490,'Final Card Catalog'!$A$4:$A$503,0)),"Missing ID")</x:f>
        <x:v>3</x:v>
      </x:c>
      <x:c r="G490" s="231" t="inlineStr">
        <x:is>
          <x:t xml:space="preserve">Uncommon</x:t>
        </x:is>
      </x:c>
      <x:c r="H490" s="260" t="n">
        <x:v>5.5</x:v>
      </x:c>
      <x:c r="I490" s="260" t="n">
        <x:v>5.7</x:v>
      </x:c>
      <x:c r="J490" s="260" t="n">
        <x:v>5.7</x:v>
      </x:c>
      <x:c r="K490" s="260" t="n">
        <x:v>5.7</x:v>
      </x:c>
      <x:c r="L490" s="239" t="n">
        <x:f>IF(COUNT(H490:K490)&lt;COUNT($B$4:$B$7),"",ROUND(($B$11/$B$9)*(H490*$B$4+I490*$B$5+J490*$B$6+K490*$B$7),1))</x:f>
        <x:v>56.2</x:v>
      </x:c>
      <x:c r="M490" s="231" t="str">
        <x:f>IF(L490="","",IF(L490&gt;=$E$4,$D$4,IF(L490&gt;=$E$5,$D$5,IF(L490&gt;=$E$6,$D$6,IF(L490&gt;=$E$7,$D$7,$D$8)))))</x:f>
        <x:v>Common</x:v>
      </x:c>
      <x:c r="N490" s="231" t="str">
        <x:f>IF(M490="","Pending scoring",G490&amp;" → "&amp;M490)</x:f>
        <x:v>Uncommon → Common</x:v>
      </x:c>
      <x:c r="O490" s="231" t="inlineStr">
        <x:is>
          <x:t xml:space="preserve">Medium</x:t>
        </x:is>
      </x:c>
      <x:c r="P490" s="231" t="inlineStr">
        <x:is>
          <x:t xml:space="preserve">Biblical character / group</x:t>
        </x:is>
      </x:c>
      <x:c r="Q490" s="231" t="inlineStr">
        <x:is>
          <x:t xml:space="preserve">Supporting collectible: useful content, but lower global pull impact than the broader catalog. Scores: significance 5.5, artwork 5.7, narrative 5.7, uniqueness 5.7; weighted impact 56.2 → Common.</x:t>
        </x:is>
      </x:c>
      <x:c r="R490" s="214" t="str">
        <x:f>IFERROR(INDEX('Final Card Catalog'!$J$4:$J$503,MATCH($C490,'Final Card Catalog'!$A$4:$A$503,0)),"Missing ID")</x:f>
        <x:v>Common</x:v>
      </x:c>
      <x:c r="S490" s="214" t="str">
        <x:f>IF(IFERROR(INDEX('Final Card Catalog'!$S$4:$S$503,MATCH($C490,'Final Card Catalog'!$A$4:$A$503,0)),"Missing ID")="Locked - complete","Locked - complete",IF(COUNTIF('Final Card Catalog'!$A$4:$A$503,C490)&lt;&gt;1,"ID mismatch",IF(COUNT(H490:K490)&lt;COUNT($B$4:$B$7),"Needs scoring",IF(M490=R490,"Aligned","Approved tier / legacy differs"))))</x:f>
        <x:v>Aligned</x:v>
      </x:c>
    </x:row>
    <x:row r="491" s="202" customFormat="1" ht="25.5" customHeight="1">
      <x:c r="A491" s="261" t="n">
        <x:f>IF(L491="","",COUNTIF($L$14:$L$513,"&gt;"&amp;L491)+COUNTIF($L$14:L491,L491))</x:f>
        <x:v>481</x:v>
      </x:c>
      <x:c r="B491" s="231" t="str">
        <x:f>IFERROR(LEFT(IFERROR(INDEX('Final Card Catalog'!$D$4:$D$503,MATCH($C491,'Final Card Catalog'!$A$4:$A$503,0)),"Missing ID"),FIND(" — ",IFERROR(INDEX('Final Card Catalog'!$D$4:$D$503,MATCH($C491,'Final Card Catalog'!$A$4:$A$503,0)),"Missing ID"))-1),"Missing set")</x:f>
        <x:v>Controversies &amp; Movements</x:v>
      </x:c>
      <x:c r="C491" s="231" t="inlineStr">
        <x:is>
          <x:t xml:space="preserve">CM-029</x:t>
        </x:is>
      </x:c>
      <x:c r="D491" s="231" t="str">
        <x:f>IFERROR(INDEX('Final Card Catalog'!$B$4:$B$503,MATCH($C491,'Final Card Catalog'!$A$4:$A$503,0)),"Missing ID")</x:f>
        <x:v>Christian Science</x:v>
      </x:c>
      <x:c r="E491" s="231" t="str">
        <x:f>IFERROR(INDEX('Final Card Catalog'!$E$4:$E$503,MATCH($C491,'Final Card Catalog'!$A$4:$A$503,0)),"Missing ID")</x:f>
        <x:v>New Religious Movement</x:v>
      </x:c>
      <x:c r="F491" s="261" t="n">
        <x:f>IFERROR(INDEX('Final Card Catalog'!$G$4:$G$503,MATCH($C491,'Final Card Catalog'!$A$4:$A$503,0)),"Missing ID")</x:f>
        <x:v>3</x:v>
      </x:c>
      <x:c r="G491" s="231" t="inlineStr">
        <x:is>
          <x:t xml:space="preserve">Uncommon</x:t>
        </x:is>
      </x:c>
      <x:c r="H491" s="260" t="n">
        <x:v>5.5</x:v>
      </x:c>
      <x:c r="I491" s="260" t="n">
        <x:v>6.1</x:v>
      </x:c>
      <x:c r="J491" s="260" t="n">
        <x:v>5.4</x:v>
      </x:c>
      <x:c r="K491" s="260" t="n">
        <x:v>4.9</x:v>
      </x:c>
      <x:c r="L491" s="239" t="n">
        <x:f>IF(COUNT(H491:K491)&lt;COUNT($B$4:$B$7),"",ROUND(($B$11/$B$9)*(H491*$B$4+I491*$B$5+J491*$B$6+K491*$B$7),1))</x:f>
        <x:v>56</x:v>
      </x:c>
      <x:c r="M491" s="231" t="str">
        <x:f>IF(L491="","",IF(L491&gt;=$E$4,$D$4,IF(L491&gt;=$E$5,$D$5,IF(L491&gt;=$E$6,$D$6,IF(L491&gt;=$E$7,$D$7,$D$8)))))</x:f>
        <x:v>Common</x:v>
      </x:c>
      <x:c r="N491" s="231" t="str">
        <x:f>IF(M491="","Pending scoring",G491&amp;" → "&amp;M491)</x:f>
        <x:v>Uncommon → Common</x:v>
      </x:c>
      <x:c r="O491" s="231" t="inlineStr">
        <x:is>
          <x:t xml:space="preserve">High</x:t>
        </x:is>
      </x:c>
      <x:c r="P491" s="231" t="inlineStr">
        <x:is>
          <x:t xml:space="preserve">Historical movement / controversy</x:t>
        </x:is>
      </x:c>
      <x:c r="Q491" s="231" t="inlineStr">
        <x:is>
          <x:t xml:space="preserve">Supporting collectible: useful content, but lower global pull impact than the broader catalog. Scores: significance 5.5, artwork 6.1, narrative 5.4, uniqueness 4.9; weighted impact 56.0 → Common.</x:t>
        </x:is>
      </x:c>
      <x:c r="R491" s="214" t="str">
        <x:f>IFERROR(INDEX('Final Card Catalog'!$J$4:$J$503,MATCH($C491,'Final Card Catalog'!$A$4:$A$503,0)),"Missing ID")</x:f>
        <x:v>Common</x:v>
      </x:c>
      <x:c r="S491" s="214" t="str">
        <x:f>IF(IFERROR(INDEX('Final Card Catalog'!$S$4:$S$503,MATCH($C491,'Final Card Catalog'!$A$4:$A$503,0)),"Missing ID")="Locked - complete","Locked - complete",IF(COUNTIF('Final Card Catalog'!$A$4:$A$503,C491)&lt;&gt;1,"ID mismatch",IF(COUNT(H491:K491)&lt;COUNT($B$4:$B$7),"Needs scoring",IF(M491=R491,"Aligned","Approved tier / legacy differs"))))</x:f>
        <x:v>Aligned</x:v>
      </x:c>
    </x:row>
    <x:row r="492" s="202" customFormat="1" ht="25.5" customHeight="1">
      <x:c r="A492" s="261" t="n">
        <x:f>IF(L492="","",COUNTIF($L$14:$L$513,"&gt;"&amp;L492)+COUNTIF($L$14:L492,L492))</x:f>
        <x:v>482</x:v>
      </x:c>
      <x:c r="B492" s="231" t="str">
        <x:f>IFERROR(LEFT(IFERROR(INDEX('Final Card Catalog'!$D$4:$D$503,MATCH($C492,'Final Card Catalog'!$A$4:$A$503,0)),"Missing ID"),FIND(" — ",IFERROR(INDEX('Final Card Catalog'!$D$4:$D$503,MATCH($C492,'Final Card Catalog'!$A$4:$A$503,0)),"Missing ID"))-1),"Missing set")</x:f>
        <x:v>Councils &amp; Synods</x:v>
      </x:c>
      <x:c r="C492" s="231" t="inlineStr">
        <x:is>
          <x:t xml:space="preserve">CS-003</x:t>
        </x:is>
      </x:c>
      <x:c r="D492" s="231" t="str">
        <x:f>IFERROR(INDEX('Final Card Catalog'!$B$4:$B$503,MATCH($C492,'Final Card Catalog'!$A$4:$A$503,0)),"Missing ID")</x:f>
        <x:v>Council of Carthage on the Biblical Canon</x:v>
      </x:c>
      <x:c r="E492" s="231" t="str">
        <x:f>IFERROR(INDEX('Final Card Catalog'!$E$4:$E$503,MATCH($C492,'Final Card Catalog'!$A$4:$A$503,0)),"Missing ID")</x:f>
        <x:v>Regional Council</x:v>
      </x:c>
      <x:c r="F492" s="261" t="n">
        <x:f>IFERROR(INDEX('Final Card Catalog'!$G$4:$G$503,MATCH($C492,'Final Card Catalog'!$A$4:$A$503,0)),"Missing ID")</x:f>
        <x:v>4</x:v>
      </x:c>
      <x:c r="G492" s="231" t="inlineStr">
        <x:is>
          <x:t xml:space="preserve">Rare</x:t>
        </x:is>
      </x:c>
      <x:c r="H492" s="260" t="n">
        <x:v>6.8</x:v>
      </x:c>
      <x:c r="I492" s="260" t="n">
        <x:v>5.6</x:v>
      </x:c>
      <x:c r="J492" s="260" t="n">
        <x:v>4.2</x:v>
      </x:c>
      <x:c r="K492" s="260" t="n">
        <x:v>3.6</x:v>
      </x:c>
      <x:c r="L492" s="239" t="n">
        <x:f>IF(COUNT(H492:K492)&lt;COUNT($B$4:$B$7),"",ROUND(($B$11/$B$9)*(H492*$B$4+I492*$B$5+J492*$B$6+K492*$B$7),1))</x:f>
        <x:v>56</x:v>
      </x:c>
      <x:c r="M492" s="231" t="str">
        <x:f>IF(L492="","",IF(L492&gt;=$E$4,$D$4,IF(L492&gt;=$E$5,$D$5,IF(L492&gt;=$E$6,$D$6,IF(L492&gt;=$E$7,$D$7,$D$8)))))</x:f>
        <x:v>Common</x:v>
      </x:c>
      <x:c r="N492" s="231" t="str">
        <x:f>IF(M492="","Pending scoring",G492&amp;" → "&amp;M492)</x:f>
        <x:v>Rare → Common</x:v>
      </x:c>
      <x:c r="O492" s="231" t="inlineStr">
        <x:is>
          <x:t xml:space="preserve">High</x:t>
        </x:is>
      </x:c>
      <x:c r="P492" s="231" t="inlineStr">
        <x:is>
          <x:t xml:space="preserve">Council / synod</x:t>
        </x:is>
      </x:c>
      <x:c r="Q492" s="231" t="inlineStr">
        <x:is>
          <x:t xml:space="preserve">Supporting collectible: useful content, but lower global pull impact than the broader catalog. Scores: significance 6.8, artwork 5.6, narrative 4.2, uniqueness 3.6; weighted impact 56.0 → Common.</x:t>
        </x:is>
      </x:c>
      <x:c r="R492" s="214" t="str">
        <x:f>IFERROR(INDEX('Final Card Catalog'!$J$4:$J$503,MATCH($C492,'Final Card Catalog'!$A$4:$A$503,0)),"Missing ID")</x:f>
        <x:v>Common</x:v>
      </x:c>
      <x:c r="S492" s="214" t="str">
        <x:f>IF(IFERROR(INDEX('Final Card Catalog'!$S$4:$S$503,MATCH($C492,'Final Card Catalog'!$A$4:$A$503,0)),"Missing ID")="Locked - complete","Locked - complete",IF(COUNTIF('Final Card Catalog'!$A$4:$A$503,C492)&lt;&gt;1,"ID mismatch",IF(COUNT(H492:K492)&lt;COUNT($B$4:$B$7),"Needs scoring",IF(M492=R492,"Aligned","Approved tier / legacy differs"))))</x:f>
        <x:v>Aligned</x:v>
      </x:c>
    </x:row>
    <x:row r="493" s="202" customFormat="1" ht="25.5" customHeight="1">
      <x:c r="A493" s="261" t="n">
        <x:f>IF(L493="","",COUNTIF($L$14:$L$513,"&gt;"&amp;L493)+COUNTIF($L$14:L493,L493))</x:f>
        <x:v>483</x:v>
      </x:c>
      <x:c r="B493" s="231" t="str">
        <x:f>IFERROR(LEFT(IFERROR(INDEX('Final Card Catalog'!$D$4:$D$503,MATCH($C493,'Final Card Catalog'!$A$4:$A$503,0)),"Missing ID"),FIND(" — ",IFERROR(INDEX('Final Card Catalog'!$D$4:$D$503,MATCH($C493,'Final Card Catalog'!$A$4:$A$503,0)),"Missing ID"))-1),"Missing set")</x:f>
        <x:v>Controversies &amp; Movements</x:v>
      </x:c>
      <x:c r="C493" s="231" t="inlineStr">
        <x:is>
          <x:t xml:space="preserve">CM-036</x:t>
        </x:is>
      </x:c>
      <x:c r="D493" s="231" t="str">
        <x:f>IFERROR(INDEX('Final Card Catalog'!$B$4:$B$503,MATCH($C493,'Final Card Catalog'!$A$4:$A$503,0)),"Missing ID")</x:f>
        <x:v>Prosperity Gospel Movement</x:v>
      </x:c>
      <x:c r="E493" s="231" t="str">
        <x:f>IFERROR(INDEX('Final Card Catalog'!$E$4:$E$503,MATCH($C493,'Final Card Catalog'!$A$4:$A$503,0)),"Missing ID")</x:f>
        <x:v>Theological / Revival Movement</x:v>
      </x:c>
      <x:c r="F493" s="261" t="n">
        <x:f>IFERROR(INDEX('Final Card Catalog'!$G$4:$G$503,MATCH($C493,'Final Card Catalog'!$A$4:$A$503,0)),"Missing ID")</x:f>
        <x:v>3</x:v>
      </x:c>
      <x:c r="G493" s="231" t="inlineStr">
        <x:is>
          <x:t xml:space="preserve">Uncommon</x:t>
        </x:is>
      </x:c>
      <x:c r="H493" s="260" t="n">
        <x:v>5.5</x:v>
      </x:c>
      <x:c r="I493" s="260" t="n">
        <x:v>6.1</x:v>
      </x:c>
      <x:c r="J493" s="260" t="n">
        <x:v>5.4</x:v>
      </x:c>
      <x:c r="K493" s="260" t="n">
        <x:v>4.9</x:v>
      </x:c>
      <x:c r="L493" s="239" t="n">
        <x:f>IF(COUNT(H493:K493)&lt;COUNT($B$4:$B$7),"",ROUND(($B$11/$B$9)*(H493*$B$4+I493*$B$5+J493*$B$6+K493*$B$7),1))</x:f>
        <x:v>56</x:v>
      </x:c>
      <x:c r="M493" s="231" t="str">
        <x:f>IF(L493="","",IF(L493&gt;=$E$4,$D$4,IF(L493&gt;=$E$5,$D$5,IF(L493&gt;=$E$6,$D$6,IF(L493&gt;=$E$7,$D$7,$D$8)))))</x:f>
        <x:v>Common</x:v>
      </x:c>
      <x:c r="N493" s="231" t="str">
        <x:f>IF(M493="","Pending scoring",G493&amp;" → "&amp;M493)</x:f>
        <x:v>Uncommon → Common</x:v>
      </x:c>
      <x:c r="O493" s="231" t="inlineStr">
        <x:is>
          <x:t xml:space="preserve">High</x:t>
        </x:is>
      </x:c>
      <x:c r="P493" s="231" t="inlineStr">
        <x:is>
          <x:t xml:space="preserve">Historical movement / controversy</x:t>
        </x:is>
      </x:c>
      <x:c r="Q493" s="231" t="inlineStr">
        <x:is>
          <x:t xml:space="preserve">Supporting collectible: useful content, but lower global pull impact than the broader catalog. Scores: significance 5.5, artwork 6.1, narrative 5.4, uniqueness 4.9; weighted impact 56.0 → Common.</x:t>
        </x:is>
      </x:c>
      <x:c r="R493" s="214" t="str">
        <x:f>IFERROR(INDEX('Final Card Catalog'!$J$4:$J$503,MATCH($C493,'Final Card Catalog'!$A$4:$A$503,0)),"Missing ID")</x:f>
        <x:v>Common</x:v>
      </x:c>
      <x:c r="S493" s="214" t="str">
        <x:f>IF(IFERROR(INDEX('Final Card Catalog'!$S$4:$S$503,MATCH($C493,'Final Card Catalog'!$A$4:$A$503,0)),"Missing ID")="Locked - complete","Locked - complete",IF(COUNTIF('Final Card Catalog'!$A$4:$A$503,C493)&lt;&gt;1,"ID mismatch",IF(COUNT(H493:K493)&lt;COUNT($B$4:$B$7),"Needs scoring",IF(M493=R493,"Aligned","Approved tier / legacy differs"))))</x:f>
        <x:v>Aligned</x:v>
      </x:c>
    </x:row>
    <x:row r="494" s="202" customFormat="1" ht="25.5" customHeight="1">
      <x:c r="A494" s="261" t="n">
        <x:f>IF(L494="","",COUNTIF($L$14:$L$513,"&gt;"&amp;L494)+COUNTIF($L$14:L494,L494))</x:f>
        <x:v>484</x:v>
      </x:c>
      <x:c r="B494" s="231" t="str">
        <x:f>IFERROR(LEFT(IFERROR(INDEX('Final Card Catalog'!$D$4:$D$503,MATCH($C494,'Final Card Catalog'!$A$4:$A$503,0)),"Missing ID"),FIND(" — ",IFERROR(INDEX('Final Card Catalog'!$D$4:$D$503,MATCH($C494,'Final Card Catalog'!$A$4:$A$503,0)),"Missing ID"))-1),"Missing set")</x:f>
        <x:v>Controversies &amp; Movements</x:v>
      </x:c>
      <x:c r="C494" s="231" t="inlineStr">
        <x:is>
          <x:t xml:space="preserve">CM-025</x:t>
        </x:is>
      </x:c>
      <x:c r="D494" s="231" t="str">
        <x:f>IFERROR(INDEX('Final Card Catalog'!$B$4:$B$503,MATCH($C494,'Final Card Catalog'!$A$4:$A$503,0)),"Missing ID")</x:f>
        <x:v>Restoration Movement</x:v>
      </x:c>
      <x:c r="E494" s="231" t="str">
        <x:f>IFERROR(INDEX('Final Card Catalog'!$E$4:$E$503,MATCH($C494,'Final Card Catalog'!$A$4:$A$503,0)),"Missing ID")</x:f>
        <x:v>Restorationist Movement</x:v>
      </x:c>
      <x:c r="F494" s="261" t="n">
        <x:f>IFERROR(INDEX('Final Card Catalog'!$G$4:$G$503,MATCH($C494,'Final Card Catalog'!$A$4:$A$503,0)),"Missing ID")</x:f>
        <x:v>3</x:v>
      </x:c>
      <x:c r="G494" s="231" t="inlineStr">
        <x:is>
          <x:t xml:space="preserve">Uncommon</x:t>
        </x:is>
      </x:c>
      <x:c r="H494" s="260" t="n">
        <x:v>5.5</x:v>
      </x:c>
      <x:c r="I494" s="260" t="n">
        <x:v>6.1</x:v>
      </x:c>
      <x:c r="J494" s="260" t="n">
        <x:v>5.4</x:v>
      </x:c>
      <x:c r="K494" s="260" t="n">
        <x:v>4.9</x:v>
      </x:c>
      <x:c r="L494" s="239" t="n">
        <x:f>IF(COUNT(H494:K494)&lt;COUNT($B$4:$B$7),"",ROUND(($B$11/$B$9)*(H494*$B$4+I494*$B$5+J494*$B$6+K494*$B$7),1))</x:f>
        <x:v>56</x:v>
      </x:c>
      <x:c r="M494" s="231" t="str">
        <x:f>IF(L494="","",IF(L494&gt;=$E$4,$D$4,IF(L494&gt;=$E$5,$D$5,IF(L494&gt;=$E$6,$D$6,IF(L494&gt;=$E$7,$D$7,$D$8)))))</x:f>
        <x:v>Common</x:v>
      </x:c>
      <x:c r="N494" s="231" t="str">
        <x:f>IF(M494="","Pending scoring",G494&amp;" → "&amp;M494)</x:f>
        <x:v>Uncommon → Common</x:v>
      </x:c>
      <x:c r="O494" s="231" t="inlineStr">
        <x:is>
          <x:t xml:space="preserve">High</x:t>
        </x:is>
      </x:c>
      <x:c r="P494" s="231" t="inlineStr">
        <x:is>
          <x:t xml:space="preserve">Historical movement / controversy</x:t>
        </x:is>
      </x:c>
      <x:c r="Q494" s="231" t="inlineStr">
        <x:is>
          <x:t xml:space="preserve">Supporting collectible: useful content, but lower global pull impact than the broader catalog. Scores: significance 5.5, artwork 6.1, narrative 5.4, uniqueness 4.9; weighted impact 56.0 → Common.</x:t>
        </x:is>
      </x:c>
      <x:c r="R494" s="214" t="str">
        <x:f>IFERROR(INDEX('Final Card Catalog'!$J$4:$J$503,MATCH($C494,'Final Card Catalog'!$A$4:$A$503,0)),"Missing ID")</x:f>
        <x:v>Common</x:v>
      </x:c>
      <x:c r="S494" s="214" t="str">
        <x:f>IF(IFERROR(INDEX('Final Card Catalog'!$S$4:$S$503,MATCH($C494,'Final Card Catalog'!$A$4:$A$503,0)),"Missing ID")="Locked - complete","Locked - complete",IF(COUNTIF('Final Card Catalog'!$A$4:$A$503,C494)&lt;&gt;1,"ID mismatch",IF(COUNT(H494:K494)&lt;COUNT($B$4:$B$7),"Needs scoring",IF(M494=R494,"Aligned","Approved tier / legacy differs"))))</x:f>
        <x:v>Aligned</x:v>
      </x:c>
    </x:row>
    <x:row r="495" s="202" customFormat="1" ht="25.5" customHeight="1">
      <x:c r="A495" s="261" t="n">
        <x:f>IF(L495="","",COUNTIF($L$14:$L$513,"&gt;"&amp;L495)+COUNTIF($L$14:L495,L495))</x:f>
        <x:v>485</x:v>
      </x:c>
      <x:c r="B495" s="231" t="str">
        <x:f>IFERROR(LEFT(IFERROR(INDEX('Final Card Catalog'!$D$4:$D$503,MATCH($C495,'Final Card Catalog'!$A$4:$A$503,0)),"Missing ID"),FIND(" — ",IFERROR(INDEX('Final Card Catalog'!$D$4:$D$503,MATCH($C495,'Final Card Catalog'!$A$4:$A$503,0)),"Missing ID"))-1),"Missing set")</x:f>
        <x:v>Controversies &amp; Movements</x:v>
      </x:c>
      <x:c r="C495" s="231" t="inlineStr">
        <x:is>
          <x:t xml:space="preserve">CM-011</x:t>
        </x:is>
      </x:c>
      <x:c r="D495" s="231" t="str">
        <x:f>IFERROR(INDEX('Final Card Catalog'!$B$4:$B$503,MATCH($C495,'Final Card Catalog'!$A$4:$A$503,0)),"Missing ID")</x:f>
        <x:v>Waldensian Movement</x:v>
      </x:c>
      <x:c r="E495" s="231" t="str">
        <x:f>IFERROR(INDEX('Final Card Catalog'!$E$4:$E$503,MATCH($C495,'Final Card Catalog'!$A$4:$A$503,0)),"Missing ID")</x:f>
        <x:v>Reform Movement</x:v>
      </x:c>
      <x:c r="F495" s="261" t="n">
        <x:f>IFERROR(INDEX('Final Card Catalog'!$G$4:$G$503,MATCH($C495,'Final Card Catalog'!$A$4:$A$503,0)),"Missing ID")</x:f>
        <x:v>3</x:v>
      </x:c>
      <x:c r="G495" s="231" t="inlineStr">
        <x:is>
          <x:t xml:space="preserve">Uncommon</x:t>
        </x:is>
      </x:c>
      <x:c r="H495" s="260" t="n">
        <x:v>5.5</x:v>
      </x:c>
      <x:c r="I495" s="260" t="n">
        <x:v>6.1</x:v>
      </x:c>
      <x:c r="J495" s="260" t="n">
        <x:v>5.4</x:v>
      </x:c>
      <x:c r="K495" s="260" t="n">
        <x:v>4.9</x:v>
      </x:c>
      <x:c r="L495" s="239" t="n">
        <x:f>IF(COUNT(H495:K495)&lt;COUNT($B$4:$B$7),"",ROUND(($B$11/$B$9)*(H495*$B$4+I495*$B$5+J495*$B$6+K495*$B$7),1))</x:f>
        <x:v>56</x:v>
      </x:c>
      <x:c r="M495" s="231" t="str">
        <x:f>IF(L495="","",IF(L495&gt;=$E$4,$D$4,IF(L495&gt;=$E$5,$D$5,IF(L495&gt;=$E$6,$D$6,IF(L495&gt;=$E$7,$D$7,$D$8)))))</x:f>
        <x:v>Common</x:v>
      </x:c>
      <x:c r="N495" s="231" t="str">
        <x:f>IF(M495="","Pending scoring",G495&amp;" → "&amp;M495)</x:f>
        <x:v>Uncommon → Common</x:v>
      </x:c>
      <x:c r="O495" s="231" t="inlineStr">
        <x:is>
          <x:t xml:space="preserve">High</x:t>
        </x:is>
      </x:c>
      <x:c r="P495" s="231" t="inlineStr">
        <x:is>
          <x:t xml:space="preserve">Historical movement / controversy</x:t>
        </x:is>
      </x:c>
      <x:c r="Q495" s="231" t="inlineStr">
        <x:is>
          <x:t xml:space="preserve">Supporting collectible: useful content, but lower global pull impact than the broader catalog. Scores: significance 5.5, artwork 6.1, narrative 5.4, uniqueness 4.9; weighted impact 56.0 → Common.</x:t>
        </x:is>
      </x:c>
      <x:c r="R495" s="214" t="str">
        <x:f>IFERROR(INDEX('Final Card Catalog'!$J$4:$J$503,MATCH($C495,'Final Card Catalog'!$A$4:$A$503,0)),"Missing ID")</x:f>
        <x:v>Common</x:v>
      </x:c>
      <x:c r="S495" s="214" t="str">
        <x:f>IF(IFERROR(INDEX('Final Card Catalog'!$S$4:$S$503,MATCH($C495,'Final Card Catalog'!$A$4:$A$503,0)),"Missing ID")="Locked - complete","Locked - complete",IF(COUNTIF('Final Card Catalog'!$A$4:$A$503,C495)&lt;&gt;1,"ID mismatch",IF(COUNT(H495:K495)&lt;COUNT($B$4:$B$7),"Needs scoring",IF(M495=R495,"Aligned","Approved tier / legacy differs"))))</x:f>
        <x:v>Aligned</x:v>
      </x:c>
    </x:row>
    <x:row r="496" s="202" customFormat="1" ht="25.5" customHeight="1">
      <x:c r="A496" s="261" t="n">
        <x:f>IF(L496="","",COUNTIF($L$14:$L$513,"&gt;"&amp;L496)+COUNTIF($L$14:L496,L496))</x:f>
        <x:v>486</x:v>
      </x:c>
      <x:c r="B496" s="231" t="str">
        <x:f>IFERROR(LEFT(IFERROR(INDEX('Final Card Catalog'!$D$4:$D$503,MATCH($C496,'Final Card Catalog'!$A$4:$A$503,0)),"Missing ID"),FIND(" — ",IFERROR(INDEX('Final Card Catalog'!$D$4:$D$503,MATCH($C496,'Final Card Catalog'!$A$4:$A$503,0)),"Missing ID"))-1),"Missing set")</x:f>
        <x:v>Early Church History</x:v>
      </x:c>
      <x:c r="C496" s="231" t="inlineStr">
        <x:is>
          <x:t xml:space="preserve">ECH-039</x:t>
        </x:is>
      </x:c>
      <x:c r="D496" s="231" t="str">
        <x:f>IFERROR(INDEX('Final Card Catalog'!$B$4:$B$503,MATCH($C496,'Final Card Catalog'!$A$4:$A$503,0)),"Missing ID")</x:f>
        <x:v>Development of the Catechumenate</x:v>
      </x:c>
      <x:c r="E496" s="231" t="str">
        <x:f>IFERROR(INDEX('Final Card Catalog'!$E$4:$E$503,MATCH($C496,'Final Card Catalog'!$A$4:$A$503,0)),"Missing ID")</x:f>
        <x:v>Church Practice</x:v>
      </x:c>
      <x:c r="F496" s="261" t="n">
        <x:f>IFERROR(INDEX('Final Card Catalog'!$G$4:$G$503,MATCH($C496,'Final Card Catalog'!$A$4:$A$503,0)),"Missing ID")</x:f>
        <x:v>2</x:v>
      </x:c>
      <x:c r="G496" s="231" t="inlineStr">
        <x:is>
          <x:t xml:space="preserve">Common</x:t>
        </x:is>
      </x:c>
      <x:c r="H496" s="260" t="n">
        <x:v>4.3</x:v>
      </x:c>
      <x:c r="I496" s="260" t="n">
        <x:v>7.2</x:v>
      </x:c>
      <x:c r="J496" s="260" t="n">
        <x:v>5.1</x:v>
      </x:c>
      <x:c r="K496" s="260" t="n">
        <x:v>6.8</x:v>
      </x:c>
      <x:c r="L496" s="239" t="n">
        <x:f>IF(COUNT(H496:K496)&lt;COUNT($B$4:$B$7),"",ROUND(($B$11/$B$9)*(H496*$B$4+I496*$B$5+J496*$B$6+K496*$B$7),1))</x:f>
        <x:v>55.8</x:v>
      </x:c>
      <x:c r="M496" s="231" t="str">
        <x:f>IF(L496="","",IF(L496&gt;=$E$4,$D$4,IF(L496&gt;=$E$5,$D$5,IF(L496&gt;=$E$6,$D$6,IF(L496&gt;=$E$7,$D$7,$D$8)))))</x:f>
        <x:v>Common</x:v>
      </x:c>
      <x:c r="N496" s="231" t="str">
        <x:f>IF(M496="","Pending scoring",G496&amp;" → "&amp;M496)</x:f>
        <x:v>Common → Common</x:v>
      </x:c>
      <x:c r="O496" s="231" t="inlineStr">
        <x:is>
          <x:t xml:space="preserve">Low</x:t>
        </x:is>
      </x:c>
      <x:c r="P496" s="231" t="inlineStr">
        <x:is>
          <x:t xml:space="preserve">Early Church historical scene</x:t>
        </x:is>
      </x:c>
      <x:c r="Q496" s="231" t="inlineStr">
        <x:is>
          <x:t xml:space="preserve">Artwork-led: the visual concept is substantially stronger than the subject's global recognition. Scores: significance 4.3, artwork 7.2, narrative 5.1, uniqueness 6.8; weighted impact 55.8 → Common.</x:t>
        </x:is>
      </x:c>
      <x:c r="R496" s="214" t="str">
        <x:f>IFERROR(INDEX('Final Card Catalog'!$J$4:$J$503,MATCH($C496,'Final Card Catalog'!$A$4:$A$503,0)),"Missing ID")</x:f>
        <x:v>Common</x:v>
      </x:c>
      <x:c r="S496" s="214" t="str">
        <x:f>IF(IFERROR(INDEX('Final Card Catalog'!$S$4:$S$503,MATCH($C496,'Final Card Catalog'!$A$4:$A$503,0)),"Missing ID")="Locked - complete","Locked - complete",IF(COUNTIF('Final Card Catalog'!$A$4:$A$503,C496)&lt;&gt;1,"ID mismatch",IF(COUNT(H496:K496)&lt;COUNT($B$4:$B$7),"Needs scoring",IF(M496=R496,"Aligned","Approved tier / legacy differs"))))</x:f>
        <x:v>Aligned</x:v>
      </x:c>
    </x:row>
    <x:row r="497" s="202" customFormat="1" ht="25.5" customHeight="1">
      <x:c r="A497" s="261" t="n">
        <x:f>IF(L497="","",COUNTIF($L$14:$L$513,"&gt;"&amp;L497)+COUNTIF($L$14:L497,L497))</x:f>
        <x:v>487</x:v>
      </x:c>
      <x:c r="B497" s="231" t="str">
        <x:f>IFERROR(LEFT(IFERROR(INDEX('Final Card Catalog'!$D$4:$D$503,MATCH($C497,'Final Card Catalog'!$A$4:$A$503,0)),"Missing ID"),FIND(" — ",IFERROR(INDEX('Final Card Catalog'!$D$4:$D$503,MATCH($C497,'Final Card Catalog'!$A$4:$A$503,0)),"Missing ID"))-1),"Missing set")</x:f>
        <x:v>Biblical People</x:v>
      </x:c>
      <x:c r="C497" s="231" t="inlineStr">
        <x:is>
          <x:t xml:space="preserve">BP-045</x:t>
        </x:is>
      </x:c>
      <x:c r="D497" s="231" t="str">
        <x:f>IFERROR(INDEX('Final Card Catalog'!$B$4:$B$503,MATCH($C497,'Final Card Catalog'!$A$4:$A$503,0)),"Missing ID")</x:f>
        <x:v>Timothy</x:v>
      </x:c>
      <x:c r="E497" s="231" t="str">
        <x:f>IFERROR(INDEX('Final Card Catalog'!$E$4:$E$503,MATCH($C497,'Final Card Catalog'!$A$4:$A$503,0)),"Missing ID")</x:f>
        <x:v>Person</x:v>
      </x:c>
      <x:c r="F497" s="261" t="n">
        <x:f>IFERROR(INDEX('Final Card Catalog'!$G$4:$G$503,MATCH($C497,'Final Card Catalog'!$A$4:$A$503,0)),"Missing ID")</x:f>
        <x:v>3</x:v>
      </x:c>
      <x:c r="G497" s="231" t="inlineStr">
        <x:is>
          <x:t xml:space="preserve">Common</x:t>
        </x:is>
      </x:c>
      <x:c r="H497" s="260" t="n">
        <x:v>5.5</x:v>
      </x:c>
      <x:c r="I497" s="260" t="n">
        <x:v>5.7</x:v>
      </x:c>
      <x:c r="J497" s="260" t="n">
        <x:v>5.4</x:v>
      </x:c>
      <x:c r="K497" s="260" t="n">
        <x:v>5.7</x:v>
      </x:c>
      <x:c r="L497" s="239" t="n">
        <x:f>IF(COUNT(H497:K497)&lt;COUNT($B$4:$B$7),"",ROUND(($B$11/$B$9)*(H497*$B$4+I497*$B$5+J497*$B$6+K497*$B$7),1))</x:f>
        <x:v>55.6</x:v>
      </x:c>
      <x:c r="M497" s="231" t="str">
        <x:f>IF(L497="","",IF(L497&gt;=$E$4,$D$4,IF(L497&gt;=$E$5,$D$5,IF(L497&gt;=$E$6,$D$6,IF(L497&gt;=$E$7,$D$7,$D$8)))))</x:f>
        <x:v>Common</x:v>
      </x:c>
      <x:c r="N497" s="231" t="str">
        <x:f>IF(M497="","Pending scoring",G497&amp;" → "&amp;M497)</x:f>
        <x:v>Common → Common</x:v>
      </x:c>
      <x:c r="O497" s="231" t="inlineStr">
        <x:is>
          <x:t xml:space="preserve">Medium</x:t>
        </x:is>
      </x:c>
      <x:c r="P497" s="231" t="inlineStr">
        <x:is>
          <x:t xml:space="preserve">Biblical character / group</x:t>
        </x:is>
      </x:c>
      <x:c r="Q497" s="231" t="inlineStr">
        <x:is>
          <x:t xml:space="preserve">Supporting collectible: useful content, but lower global pull impact than the broader catalog. Scores: significance 5.5, artwork 5.7, narrative 5.4, uniqueness 5.7; weighted impact 55.6 → Common.</x:t>
        </x:is>
      </x:c>
      <x:c r="R497" s="214" t="str">
        <x:f>IFERROR(INDEX('Final Card Catalog'!$J$4:$J$503,MATCH($C497,'Final Card Catalog'!$A$4:$A$503,0)),"Missing ID")</x:f>
        <x:v>Common</x:v>
      </x:c>
      <x:c r="S497" s="214" t="str">
        <x:f>IF(IFERROR(INDEX('Final Card Catalog'!$S$4:$S$503,MATCH($C497,'Final Card Catalog'!$A$4:$A$503,0)),"Missing ID")="Locked - complete","Locked - complete",IF(COUNTIF('Final Card Catalog'!$A$4:$A$503,C497)&lt;&gt;1,"ID mismatch",IF(COUNT(H497:K497)&lt;COUNT($B$4:$B$7),"Needs scoring",IF(M497=R497,"Aligned","Approved tier / legacy differs"))))</x:f>
        <x:v>Locked - complete</x:v>
      </x:c>
    </x:row>
    <x:row r="498" s="202" customFormat="1" ht="25.5" customHeight="1">
      <x:c r="A498" s="261" t="n">
        <x:f>IF(L498="","",COUNTIF($L$14:$L$513,"&gt;"&amp;L498)+COUNTIF($L$14:L498,L498))</x:f>
        <x:v>488</x:v>
      </x:c>
      <x:c r="B498" s="231" t="str">
        <x:f>IFERROR(LEFT(IFERROR(INDEX('Final Card Catalog'!$D$4:$D$503,MATCH($C498,'Final Card Catalog'!$A$4:$A$503,0)),"Missing ID"),FIND(" — ",IFERROR(INDEX('Final Card Catalog'!$D$4:$D$503,MATCH($C498,'Final Card Catalog'!$A$4:$A$503,0)),"Missing ID"))-1),"Missing set")</x:f>
        <x:v>Theologians</x:v>
      </x:c>
      <x:c r="C498" s="231" t="inlineStr">
        <x:is>
          <x:t xml:space="preserve">TH-023</x:t>
        </x:is>
      </x:c>
      <x:c r="D498" s="231" t="str">
        <x:f>IFERROR(INDEX('Final Card Catalog'!$B$4:$B$503,MATCH($C498,'Final Card Catalog'!$A$4:$A$503,0)),"Missing ID")</x:f>
        <x:v>Vladimir Lossky</x:v>
      </x:c>
      <x:c r="E498" s="231" t="str">
        <x:f>IFERROR(INDEX('Final Card Catalog'!$E$4:$E$503,MATCH($C498,'Final Card Catalog'!$A$4:$A$503,0)),"Missing ID")</x:f>
        <x:v>Orthodox Theologian</x:v>
      </x:c>
      <x:c r="F498" s="261" t="n">
        <x:f>IFERROR(INDEX('Final Card Catalog'!$G$4:$G$503,MATCH($C498,'Final Card Catalog'!$A$4:$A$503,0)),"Missing ID")</x:f>
        <x:v>2</x:v>
      </x:c>
      <x:c r="G498" s="231" t="inlineStr">
        <x:is>
          <x:t xml:space="preserve">Uncommon</x:t>
        </x:is>
      </x:c>
      <x:c r="H498" s="260" t="n">
        <x:v>4.7</x:v>
      </x:c>
      <x:c r="I498" s="260" t="n">
        <x:v>6.7</x:v>
      </x:c>
      <x:c r="J498" s="260" t="n">
        <x:v>4.8</x:v>
      </x:c>
      <x:c r="K498" s="260" t="n">
        <x:v>5.1</x:v>
      </x:c>
      <x:c r="L498" s="239" t="n">
        <x:f>IF(COUNT(H498:K498)&lt;COUNT($B$4:$B$7),"",ROUND(($B$11/$B$9)*(H498*$B$4+I498*$B$5+J498*$B$6+K498*$B$7),1))</x:f>
        <x:v>53.6</x:v>
      </x:c>
      <x:c r="M498" s="231" t="str">
        <x:f>IF(L498="","",IF(L498&gt;=$E$4,$D$4,IF(L498&gt;=$E$5,$D$5,IF(L498&gt;=$E$6,$D$6,IF(L498&gt;=$E$7,$D$7,$D$8)))))</x:f>
        <x:v>Common</x:v>
      </x:c>
      <x:c r="N498" s="231" t="str">
        <x:f>IF(M498="","Pending scoring",G498&amp;" → "&amp;M498)</x:f>
        <x:v>Uncommon → Common</x:v>
      </x:c>
      <x:c r="O498" s="231" t="inlineStr">
        <x:is>
          <x:t xml:space="preserve">Medium</x:t>
        </x:is>
      </x:c>
      <x:c r="P498" s="231" t="inlineStr">
        <x:is>
          <x:t xml:space="preserve">Theologian portrait / group</x:t>
        </x:is>
      </x:c>
      <x:c r="Q498" s="231" t="inlineStr">
        <x:is>
          <x:t xml:space="preserve">Artwork-led: the visual concept is substantially stronger than the subject's global recognition. Scores: significance 4.7, artwork 6.7, narrative 4.8, uniqueness 5.1; weighted impact 53.6 → Common.</x:t>
        </x:is>
      </x:c>
      <x:c r="R498" s="214" t="str">
        <x:f>IFERROR(INDEX('Final Card Catalog'!$J$4:$J$503,MATCH($C498,'Final Card Catalog'!$A$4:$A$503,0)),"Missing ID")</x:f>
        <x:v>Common</x:v>
      </x:c>
      <x:c r="S498" s="214" t="str">
        <x:f>IF(IFERROR(INDEX('Final Card Catalog'!$S$4:$S$503,MATCH($C498,'Final Card Catalog'!$A$4:$A$503,0)),"Missing ID")="Locked - complete","Locked - complete",IF(COUNTIF('Final Card Catalog'!$A$4:$A$503,C498)&lt;&gt;1,"ID mismatch",IF(COUNT(H498:K498)&lt;COUNT($B$4:$B$7),"Needs scoring",IF(M498=R498,"Aligned","Approved tier / legacy differs"))))</x:f>
        <x:v>Aligned</x:v>
      </x:c>
    </x:row>
    <x:row r="499" s="202" customFormat="1" ht="25.5" customHeight="1">
      <x:c r="A499" s="261" t="str">
        <x:f>IF(L499="","",COUNTIF($L$14:$L$513,"&gt;"&amp;L499)+COUNTIF($L$14:L499,L499))</x:f>
      </x:c>
      <x:c r="B499" s="231" t="str">
        <x:f>IFERROR(LEFT(IFERROR(INDEX('Final Card Catalog'!$D$4:$D$503,MATCH($C499,'Final Card Catalog'!$A$4:$A$503,0)),"Missing ID"),FIND(" — ",IFERROR(INDEX('Final Card Catalog'!$D$4:$D$503,MATCH($C499,'Final Card Catalog'!$A$4:$A$503,0)),"Missing ID"))-1),"Missing set")</x:f>
        <x:v>Biblical Events</x:v>
      </x:c>
      <x:c r="C499" s="231" t="inlineStr">
        <x:is>
          <x:t xml:space="preserve">BE-092</x:t>
        </x:is>
      </x:c>
      <x:c r="D499" s="231" t="str">
        <x:f>IFERROR(INDEX('Final Card Catalog'!$B$4:$B$503,MATCH($C499,'Final Card Catalog'!$A$4:$A$503,0)),"Missing ID")</x:f>
        <x:v>The Sun Stands Still</x:v>
      </x:c>
      <x:c r="E499" s="231" t="str">
        <x:f>IFERROR(INDEX('Final Card Catalog'!$E$4:$E$503,MATCH($C499,'Final Card Catalog'!$A$4:$A$503,0)),"Missing ID")</x:f>
        <x:v>Event</x:v>
      </x:c>
      <x:c r="F499" s="261" t="n">
        <x:f>IFERROR(INDEX('Final Card Catalog'!$G$4:$G$503,MATCH($C499,'Final Card Catalog'!$A$4:$A$503,0)),"Missing ID")</x:f>
        <x:v>4</x:v>
      </x:c>
      <x:c r="G499" s="231" t="inlineStr">
        <x:is>
          <x:t xml:space="preserve">Rare</x:t>
        </x:is>
      </x:c>
      <x:c r="H499" s="260" t="n"/>
      <x:c r="I499" s="260" t="n"/>
      <x:c r="J499" s="260" t="n"/>
      <x:c r="K499" s="260" t="n"/>
      <x:c r="L499" s="239" t="str">
        <x:f>IF(COUNT(H499:K499)&lt;COUNT($B$4:$B$7),"",ROUND(($B$11/$B$9)*(H499*$B$4+I499*$B$5+J499*$B$6+K499*$B$7),1))</x:f>
      </x:c>
      <x:c r="M499" s="231" t="str">
        <x:f>IF(L499="","",IF(L499&gt;=$E$4,$D$4,IF(L499&gt;=$E$5,$D$5,IF(L499&gt;=$E$6,$D$6,IF(L499&gt;=$E$7,$D$7,$D$8)))))</x:f>
      </x:c>
      <x:c r="N499" s="231" t="str">
        <x:f>IF(M499="","Pending scoring",G499&amp;" → "&amp;M499)</x:f>
        <x:v>Pending scoring</x:v>
      </x:c>
      <x:c r="O499" s="231" t="n"/>
      <x:c r="P499" s="231" t="inlineStr">
        <x:is>
          <x:t xml:space="preserve">Biblical narrative scene</x:t>
        </x:is>
      </x:c>
      <x:c r="Q499" s="231" t="inlineStr">
        <x:is>
          <x:t xml:space="preserve">No four-component scores are present for this active identity in the source workbook. Preserve the current Final Rarity until scoring is reviewed.</x:t>
        </x:is>
      </x:c>
      <x:c r="R499" s="214" t="str">
        <x:f>IFERROR(INDEX('Final Card Catalog'!$J$4:$J$503,MATCH($C499,'Final Card Catalog'!$A$4:$A$503,0)),"Missing ID")</x:f>
        <x:v>Rare</x:v>
      </x:c>
      <x:c r="S499" s="214" t="str">
        <x:f>IF(IFERROR(INDEX('Final Card Catalog'!$S$4:$S$503,MATCH($C499,'Final Card Catalog'!$A$4:$A$503,0)),"Missing ID")="Locked - complete","Locked - complete",IF(COUNTIF('Final Card Catalog'!$A$4:$A$503,C499)&lt;&gt;1,"ID mismatch",IF(COUNT(H499:K499)&lt;COUNT($B$4:$B$7),"Needs scoring",IF(M499=R499,"Aligned","Approved tier / legacy differs"))))</x:f>
        <x:v>Needs scoring</x:v>
      </x:c>
    </x:row>
    <x:row r="500" s="202" customFormat="1" ht="25.5" customHeight="1">
      <x:c r="A500" s="261" t="n">
        <x:f>IF(L500="","",COUNTIF($L$14:$L$513,"&gt;"&amp;L500)+COUNTIF($L$14:L500,L500))</x:f>
        <x:v>246</x:v>
      </x:c>
      <x:c r="B500" s="231" t="str">
        <x:f>IFERROR(LEFT(IFERROR(INDEX('Final Card Catalog'!$D$4:$D$503,MATCH($C500,'Final Card Catalog'!$A$4:$A$503,0)),"Missing ID"),FIND(" — ",IFERROR(INDEX('Final Card Catalog'!$D$4:$D$503,MATCH($C500,'Final Card Catalog'!$A$4:$A$503,0)),"Missing ID"))-1),"Missing set")</x:f>
        <x:v>Biblical Events</x:v>
      </x:c>
      <x:c r="C500" s="231" t="inlineStr">
        <x:is>
          <x:t xml:space="preserve">BE-118</x:t>
        </x:is>
      </x:c>
      <x:c r="D500" s="231" t="str">
        <x:f>IFERROR(INDEX('Final Card Catalog'!$B$4:$B$503,MATCH($C500,'Final Card Catalog'!$A$4:$A$503,0)),"Missing ID")</x:f>
        <x:v>Ruth Meets Boaz</x:v>
      </x:c>
      <x:c r="E500" s="231" t="str">
        <x:f>IFERROR(INDEX('Final Card Catalog'!$E$4:$E$503,MATCH($C500,'Final Card Catalog'!$A$4:$A$503,0)),"Missing ID")</x:f>
        <x:v>Event</x:v>
      </x:c>
      <x:c r="F500" s="261" t="n">
        <x:f>IFERROR(INDEX('Final Card Catalog'!$G$4:$G$503,MATCH($C500,'Final Card Catalog'!$A$4:$A$503,0)),"Missing ID")</x:f>
        <x:v>3</x:v>
      </x:c>
      <x:c r="G500" s="231" t="inlineStr">
        <x:is>
          <x:t xml:space="preserve">Uncommon</x:t>
        </x:is>
      </x:c>
      <x:c r="H500" s="260" t="n">
        <x:v>6.7</x:v>
      </x:c>
      <x:c r="I500" s="260" t="n">
        <x:v>8.1</x:v>
      </x:c>
      <x:c r="J500" s="260" t="n">
        <x:v>7.2</x:v>
      </x:c>
      <x:c r="K500" s="260" t="n">
        <x:v>7</x:v>
      </x:c>
      <x:c r="L500" s="239" t="n">
        <x:f>IF(COUNT(H500:K500)&lt;COUNT($B$4:$B$7),"",ROUND(($B$11/$B$9)*(H500*$B$4+I500*$B$5+J500*$B$6+K500*$B$7),1))</x:f>
        <x:v>72.5</x:v>
      </x:c>
      <x:c r="M500" s="231" t="str">
        <x:f>IF(L500="","",IF(L500&gt;=$E$4,$D$4,IF(L500&gt;=$E$5,$D$5,IF(L500&gt;=$E$6,$D$6,IF(L500&gt;=$E$7,$D$7,$D$8)))))</x:f>
        <x:v>Uncommon</x:v>
      </x:c>
      <x:c r="N500" s="231" t="str">
        <x:f>IF(M500="","Pending scoring",G500&amp;" → "&amp;M500)</x:f>
        <x:v>Uncommon → Uncommon</x:v>
      </x:c>
      <x:c r="O500" s="231" t="inlineStr">
        <x:is>
          <x:t xml:space="preserve">Low</x:t>
        </x:is>
      </x:c>
      <x:c r="P500" s="231" t="inlineStr">
        <x:is>
          <x:t xml:space="preserve">Biblical narrative scene</x:t>
        </x:is>
      </x:c>
      <x:c r="Q500" s="231" t="inlineStr">
        <x:is>
          <x:t xml:space="preserve">Restored from Deferred Expansion after the Revelation deferral pass. Provisional baseline for later rarity review and possible promotion discussion.</x:t>
        </x:is>
      </x:c>
      <x:c r="R500" s="214" t="str">
        <x:f>IFERROR(INDEX('Final Card Catalog'!$J$4:$J$503,MATCH($C500,'Final Card Catalog'!$A$4:$A$503,0)),"Missing ID")</x:f>
        <x:v>Uncommon</x:v>
      </x:c>
      <x:c r="S500" s="214" t="str">
        <x:f>IF(IFERROR(INDEX('Final Card Catalog'!$S$4:$S$503,MATCH($C500,'Final Card Catalog'!$A$4:$A$503,0)),"Missing ID")="Locked - complete","Locked - complete",IF(COUNTIF('Final Card Catalog'!$A$4:$A$503,C500)&lt;&gt;1,"ID mismatch",IF(COUNT(H500:K500)&lt;COUNT($B$4:$B$7),"Needs scoring",IF(M500=R500,"Aligned","Approved tier / legacy differs"))))</x:f>
        <x:v>Aligned</x:v>
      </x:c>
    </x:row>
    <x:row r="501" s="202" customFormat="1" ht="25.5" customHeight="1">
      <x:c r="A501" s="261" t="n">
        <x:f>IF(L501="","",COUNTIF($L$14:$L$513,"&gt;"&amp;L501)+COUNTIF($L$14:L501,L501))</x:f>
        <x:v>166</x:v>
      </x:c>
      <x:c r="B501" s="231" t="str">
        <x:f>IFERROR(LEFT(IFERROR(INDEX('Final Card Catalog'!$D$4:$D$503,MATCH($C501,'Final Card Catalog'!$A$4:$A$503,0)),"Missing ID"),FIND(" — ",IFERROR(INDEX('Final Card Catalog'!$D$4:$D$503,MATCH($C501,'Final Card Catalog'!$A$4:$A$503,0)),"Missing ID"))-1),"Missing set")</x:f>
        <x:v>Biblical Events</x:v>
      </x:c>
      <x:c r="C501" s="231" t="inlineStr">
        <x:is>
          <x:t xml:space="preserve">BE-119</x:t>
        </x:is>
      </x:c>
      <x:c r="D501" s="231" t="str">
        <x:f>IFERROR(INDEX('Final Card Catalog'!$B$4:$B$503,MATCH($C501,'Final Card Catalog'!$A$4:$A$503,0)),"Missing ID")</x:f>
        <x:v>Call of Samuel</x:v>
      </x:c>
      <x:c r="E501" s="231" t="str">
        <x:f>IFERROR(INDEX('Final Card Catalog'!$E$4:$E$503,MATCH($C501,'Final Card Catalog'!$A$4:$A$503,0)),"Missing ID")</x:f>
        <x:v>Event</x:v>
      </x:c>
      <x:c r="F501" s="261" t="n">
        <x:f>IFERROR(INDEX('Final Card Catalog'!$G$4:$G$503,MATCH($C501,'Final Card Catalog'!$A$4:$A$503,0)),"Missing ID")</x:f>
        <x:v>4</x:v>
      </x:c>
      <x:c r="G501" s="231" t="inlineStr">
        <x:is>
          <x:t xml:space="preserve">Rare</x:t>
        </x:is>
      </x:c>
      <x:c r="H501" s="260" t="n">
        <x:v>7.4</x:v>
      </x:c>
      <x:c r="I501" s="260" t="n">
        <x:v>8.5</x:v>
      </x:c>
      <x:c r="J501" s="260" t="n">
        <x:v>7.9</x:v>
      </x:c>
      <x:c r="K501" s="260" t="n">
        <x:v>7.8</x:v>
      </x:c>
      <x:c r="L501" s="239" t="n">
        <x:f>IF(COUNT(H501:K501)&lt;COUNT($B$4:$B$7),"",ROUND(($B$11/$B$9)*(H501*$B$4+I501*$B$5+J501*$B$6+K501*$B$7),1))</x:f>
        <x:v>78.7</x:v>
      </x:c>
      <x:c r="M501" s="231" t="str">
        <x:f>IF(L501="","",IF(L501&gt;=$E$4,$D$4,IF(L501&gt;=$E$5,$D$5,IF(L501&gt;=$E$6,$D$6,IF(L501&gt;=$E$7,$D$7,$D$8)))))</x:f>
        <x:v>Rare</x:v>
      </x:c>
      <x:c r="N501" s="231" t="str">
        <x:f>IF(M501="","Pending scoring",G501&amp;" → "&amp;M501)</x:f>
        <x:v>Rare → Rare</x:v>
      </x:c>
      <x:c r="O501" s="231" t="inlineStr">
        <x:is>
          <x:t xml:space="preserve">Low</x:t>
        </x:is>
      </x:c>
      <x:c r="P501" s="231" t="inlineStr">
        <x:is>
          <x:t xml:space="preserve">Biblical narrative scene</x:t>
        </x:is>
      </x:c>
      <x:c r="Q501" s="231" t="inlineStr">
        <x:is>
          <x:t xml:space="preserve">Restored from Deferred Expansion after the Revelation deferral pass. Provisional baseline for later rarity review and possible promotion discussion.</x:t>
        </x:is>
      </x:c>
      <x:c r="R501" s="214" t="str">
        <x:f>IFERROR(INDEX('Final Card Catalog'!$J$4:$J$503,MATCH($C501,'Final Card Catalog'!$A$4:$A$503,0)),"Missing ID")</x:f>
        <x:v>Rare</x:v>
      </x:c>
      <x:c r="S501" s="214" t="str">
        <x:f>IF(IFERROR(INDEX('Final Card Catalog'!$S$4:$S$503,MATCH($C501,'Final Card Catalog'!$A$4:$A$503,0)),"Missing ID")="Locked - complete","Locked - complete",IF(COUNTIF('Final Card Catalog'!$A$4:$A$503,C501)&lt;&gt;1,"ID mismatch",IF(COUNT(H501:K501)&lt;COUNT($B$4:$B$7),"Needs scoring",IF(M501=R501,"Aligned","Approved tier / legacy differs"))))</x:f>
        <x:v>Aligned</x:v>
      </x:c>
    </x:row>
    <x:row r="502" s="202" customFormat="1" ht="25.5" customHeight="1">
      <x:c r="A502" s="261" t="n">
        <x:f>IF(L502="","",COUNTIF($L$14:$L$513,"&gt;"&amp;L502)+COUNTIF($L$14:L502,L502))</x:f>
        <x:v>203</x:v>
      </x:c>
      <x:c r="B502" s="231" t="str">
        <x:f>IFERROR(LEFT(IFERROR(INDEX('Final Card Catalog'!$D$4:$D$503,MATCH($C502,'Final Card Catalog'!$A$4:$A$503,0)),"Missing ID"),FIND(" — ",IFERROR(INDEX('Final Card Catalog'!$D$4:$D$503,MATCH($C502,'Final Card Catalog'!$A$4:$A$503,0)),"Missing ID"))-1),"Missing set")</x:f>
        <x:v>Biblical Events</x:v>
      </x:c>
      <x:c r="C502" s="231" t="inlineStr">
        <x:is>
          <x:t xml:space="preserve">BE-120</x:t>
        </x:is>
      </x:c>
      <x:c r="D502" s="231" t="str">
        <x:f>IFERROR(INDEX('Final Card Catalog'!$B$4:$B$503,MATCH($C502,'Final Card Catalog'!$A$4:$A$503,0)),"Missing ID")</x:f>
        <x:v>Jonathan's Victory at Michmash</x:v>
      </x:c>
      <x:c r="E502" s="231" t="str">
        <x:f>IFERROR(INDEX('Final Card Catalog'!$E$4:$E$503,MATCH($C502,'Final Card Catalog'!$A$4:$A$503,0)),"Missing ID")</x:f>
        <x:v>Event</x:v>
      </x:c>
      <x:c r="F502" s="261" t="n">
        <x:f>IFERROR(INDEX('Final Card Catalog'!$G$4:$G$503,MATCH($C502,'Final Card Catalog'!$A$4:$A$503,0)),"Missing ID")</x:f>
        <x:v>3</x:v>
      </x:c>
      <x:c r="G502" s="231" t="inlineStr">
        <x:is>
          <x:t xml:space="preserve">Uncommon</x:t>
        </x:is>
      </x:c>
      <x:c r="H502" s="260" t="n">
        <x:v>7</x:v>
      </x:c>
      <x:c r="I502" s="260" t="n">
        <x:v>8.4</x:v>
      </x:c>
      <x:c r="J502" s="260" t="n">
        <x:v>7.5</x:v>
      </x:c>
      <x:c r="K502" s="260" t="n">
        <x:v>7.9</x:v>
      </x:c>
      <x:c r="L502" s="239" t="n">
        <x:f>IF(COUNT(H502:K502)&lt;COUNT($B$4:$B$7),"",ROUND(($B$11/$B$9)*(H502*$B$4+I502*$B$5+J502*$B$6+K502*$B$7),1))</x:f>
        <x:v>76.1</x:v>
      </x:c>
      <x:c r="M502" s="231" t="str">
        <x:f>IF(L502="","",IF(L502&gt;=$E$4,$D$4,IF(L502&gt;=$E$5,$D$5,IF(L502&gt;=$E$6,$D$6,IF(L502&gt;=$E$7,$D$7,$D$8)))))</x:f>
        <x:v>Uncommon</x:v>
      </x:c>
      <x:c r="N502" s="231" t="str">
        <x:f>IF(M502="","Pending scoring",G502&amp;" → "&amp;M502)</x:f>
        <x:v>Uncommon → Uncommon</x:v>
      </x:c>
      <x:c r="O502" s="231" t="inlineStr">
        <x:is>
          <x:t xml:space="preserve">Low</x:t>
        </x:is>
      </x:c>
      <x:c r="P502" s="231" t="inlineStr">
        <x:is>
          <x:t xml:space="preserve">Biblical narrative scene</x:t>
        </x:is>
      </x:c>
      <x:c r="Q502" s="231" t="inlineStr">
        <x:is>
          <x:t xml:space="preserve">Restored from Deferred Expansion after the Revelation deferral pass. Provisional baseline for later rarity review and possible promotion discussion.</x:t>
        </x:is>
      </x:c>
      <x:c r="R502" s="214" t="str">
        <x:f>IFERROR(INDEX('Final Card Catalog'!$J$4:$J$503,MATCH($C502,'Final Card Catalog'!$A$4:$A$503,0)),"Missing ID")</x:f>
        <x:v>Rare</x:v>
      </x:c>
      <x:c r="S502" s="214" t="str">
        <x:f>IF(IFERROR(INDEX('Final Card Catalog'!$S$4:$S$503,MATCH($C502,'Final Card Catalog'!$A$4:$A$503,0)),"Missing ID")="Locked - complete","Locked - complete",IF(COUNTIF('Final Card Catalog'!$A$4:$A$503,C502)&lt;&gt;1,"ID mismatch",IF(COUNT(H502:K502)&lt;COUNT($B$4:$B$7),"Needs scoring",IF(M502=R502,"Aligned","Approved tier / legacy differs"))))</x:f>
        <x:v>Approved tier / legacy differs</x:v>
      </x:c>
    </x:row>
    <x:row r="503" s="202" customFormat="1" ht="25.5" customHeight="1">
      <x:c r="A503" s="261" t="n">
        <x:f>IF(L503="","",COUNTIF($L$14:$L$513,"&gt;"&amp;L503)+COUNTIF($L$14:L503,L503))</x:f>
        <x:v>52</x:v>
      </x:c>
      <x:c r="B503" s="231" t="str">
        <x:f>IFERROR(LEFT(IFERROR(INDEX('Final Card Catalog'!$D$4:$D$503,MATCH($C503,'Final Card Catalog'!$A$4:$A$503,0)),"Missing ID"),FIND(" — ",IFERROR(INDEX('Final Card Catalog'!$D$4:$D$503,MATCH($C503,'Final Card Catalog'!$A$4:$A$503,0)),"Missing ID"))-1),"Missing set")</x:f>
        <x:v>Biblical Events</x:v>
      </x:c>
      <x:c r="C503" s="231" t="inlineStr">
        <x:is>
          <x:t xml:space="preserve">BE-121</x:t>
        </x:is>
      </x:c>
      <x:c r="D503" s="231" t="str">
        <x:f>IFERROR(INDEX('Final Card Catalog'!$B$4:$B$503,MATCH($C503,'Final Card Catalog'!$A$4:$A$503,0)),"Missing ID")</x:f>
        <x:v>Rebuilding Jerusalem's Wall</x:v>
      </x:c>
      <x:c r="E503" s="231" t="str">
        <x:f>IFERROR(INDEX('Final Card Catalog'!$E$4:$E$503,MATCH($C503,'Final Card Catalog'!$A$4:$A$503,0)),"Missing ID")</x:f>
        <x:v>Event</x:v>
      </x:c>
      <x:c r="F503" s="261" t="n">
        <x:f>IFERROR(INDEX('Final Card Catalog'!$G$4:$G$503,MATCH($C503,'Final Card Catalog'!$A$4:$A$503,0)),"Missing ID")</x:f>
        <x:v>5</x:v>
      </x:c>
      <x:c r="G503" s="231" t="inlineStr">
        <x:is>
          <x:t xml:space="preserve">Extraordinary</x:t>
        </x:is>
      </x:c>
      <x:c r="H503" s="260" t="n">
        <x:v>8.4</x:v>
      </x:c>
      <x:c r="I503" s="260" t="n">
        <x:v>8.800000000000001</x:v>
      </x:c>
      <x:c r="J503" s="260" t="n">
        <x:v>8.199999999999999</x:v>
      </x:c>
      <x:c r="K503" s="260" t="n">
        <x:v>8.300000000000001</x:v>
      </x:c>
      <x:c r="L503" s="239" t="n">
        <x:f>IF(COUNT(H503:K503)&lt;COUNT($B$4:$B$7),"",ROUND(($B$11/$B$9)*(H503*$B$4+I503*$B$5+J503*$B$6+K503*$B$7),1))</x:f>
        <x:v>84.7</x:v>
      </x:c>
      <x:c r="M503" s="231" t="str">
        <x:f>IF(L503="","",IF(L503&gt;=$E$4,$D$4,IF(L503&gt;=$E$5,$D$5,IF(L503&gt;=$E$6,$D$6,IF(L503&gt;=$E$7,$D$7,$D$8)))))</x:f>
        <x:v>Extraordinary</x:v>
      </x:c>
      <x:c r="N503" s="231" t="str">
        <x:f>IF(M503="","Pending scoring",G503&amp;" → "&amp;M503)</x:f>
        <x:v>Extraordinary → Extraordinary</x:v>
      </x:c>
      <x:c r="O503" s="231" t="inlineStr">
        <x:is>
          <x:t xml:space="preserve">Low</x:t>
        </x:is>
      </x:c>
      <x:c r="P503" s="231" t="inlineStr">
        <x:is>
          <x:t xml:space="preserve">Biblical narrative scene</x:t>
        </x:is>
      </x:c>
      <x:c r="Q503" s="231" t="inlineStr">
        <x:is>
          <x:t xml:space="preserve">Restored from Deferred Expansion after the Revelation deferral pass. Provisional baseline for later rarity review and possible promotion discussion.</x:t>
        </x:is>
      </x:c>
      <x:c r="R503" s="214" t="str">
        <x:f>IFERROR(INDEX('Final Card Catalog'!$J$4:$J$503,MATCH($C503,'Final Card Catalog'!$A$4:$A$503,0)),"Missing ID")</x:f>
        <x:v>Extraordinary</x:v>
      </x:c>
      <x:c r="S503" s="214" t="str">
        <x:f>IF(IFERROR(INDEX('Final Card Catalog'!$S$4:$S$503,MATCH($C503,'Final Card Catalog'!$A$4:$A$503,0)),"Missing ID")="Locked - complete","Locked - complete",IF(COUNTIF('Final Card Catalog'!$A$4:$A$503,C503)&lt;&gt;1,"ID mismatch",IF(COUNT(H503:K503)&lt;COUNT($B$4:$B$7),"Needs scoring",IF(M503=R503,"Aligned","Approved tier / legacy differs"))))</x:f>
        <x:v>Aligned</x:v>
      </x:c>
    </x:row>
    <x:row r="504" s="202" customFormat="1" ht="25.5" customHeight="1">
      <x:c r="A504" s="261" t="str">
        <x:f>IF(L504="","",COUNTIF($L$14:$L$513,"&gt;"&amp;L504)+COUNTIF($L$14:L504,L504))</x:f>
      </x:c>
      <x:c r="B504" s="231" t="str">
        <x:f>IFERROR(LEFT(IFERROR(INDEX('Final Card Catalog'!$D$4:$D$503,MATCH($C504,'Final Card Catalog'!$A$4:$A$503,0)),"Missing ID"),FIND(" — ",IFERROR(INDEX('Final Card Catalog'!$D$4:$D$503,MATCH($C504,'Final Card Catalog'!$A$4:$A$503,0)),"Missing ID"))-1),"Missing set")</x:f>
        <x:v>Biblical Events</x:v>
      </x:c>
      <x:c r="C504" s="231" t="inlineStr">
        <x:is>
          <x:t xml:space="preserve">BE-122</x:t>
        </x:is>
      </x:c>
      <x:c r="D504" s="231" t="str">
        <x:f>IFERROR(INDEX('Final Card Catalog'!$B$4:$B$503,MATCH($C504,'Final Card Catalog'!$A$4:$A$503,0)),"Missing ID")</x:f>
        <x:v>Battle with Amalek</x:v>
      </x:c>
      <x:c r="E504" s="231" t="str">
        <x:f>IFERROR(INDEX('Final Card Catalog'!$E$4:$E$503,MATCH($C504,'Final Card Catalog'!$A$4:$A$503,0)),"Missing ID")</x:f>
        <x:v>Event</x:v>
      </x:c>
      <x:c r="F504" s="261" t="n">
        <x:f>IFERROR(INDEX('Final Card Catalog'!$G$4:$G$503,MATCH($C504,'Final Card Catalog'!$A$4:$A$503,0)),"Missing ID")</x:f>
        <x:v>3</x:v>
      </x:c>
      <x:c r="G504" s="231" t="inlineStr">
        <x:is>
          <x:t xml:space="preserve">Uncommon</x:t>
        </x:is>
      </x:c>
      <x:c r="H504" s="260" t="n"/>
      <x:c r="I504" s="260" t="n"/>
      <x:c r="J504" s="260" t="n"/>
      <x:c r="K504" s="260" t="n"/>
      <x:c r="L504" s="239" t="str">
        <x:f>IF(COUNT(H504:K504)&lt;COUNT($B$4:$B$7),"",ROUND(($B$11/$B$9)*(H504*$B$4+I504*$B$5+J504*$B$6+K504*$B$7),1))</x:f>
      </x:c>
      <x:c r="M504" s="231" t="str">
        <x:f>IF(L504="","",IF(L504&gt;=$E$4,$D$4,IF(L504&gt;=$E$5,$D$5,IF(L504&gt;=$E$6,$D$6,IF(L504&gt;=$E$7,$D$7,$D$8)))))</x:f>
      </x:c>
      <x:c r="N504" s="231" t="str">
        <x:f>IF(M504="","Pending scoring",G504&amp;" → "&amp;M504)</x:f>
        <x:v>Pending scoring</x:v>
      </x:c>
      <x:c r="O504" s="231" t="inlineStr">
        <x:is>
          <x:t xml:space="preserve">Medium</x:t>
        </x:is>
      </x:c>
      <x:c r="P504" s="231" t="inlineStr">
        <x:is>
          <x:t xml:space="preserve">Biblical narrative scene</x:t>
        </x:is>
      </x:c>
      <x:c r="Q504" s="231" t="inlineStr">
        <x:is>
          <x:t xml:space="preserve">v11: user-approved roster choice; rarity and artwork remain open. Component scores are intentionally blank for the comparison pass. Working rarity is provisional, not an approved final rating.</x:t>
        </x:is>
      </x:c>
      <x:c r="R504" s="214" t="str">
        <x:f>IFERROR(INDEX('Final Card Catalog'!$J$4:$J$503,MATCH($C504,'Final Card Catalog'!$A$4:$A$503,0)),"Missing ID")</x:f>
        <x:v>Rare</x:v>
      </x:c>
      <x:c r="S504" s="214" t="str">
        <x:f>IF(IFERROR(INDEX('Final Card Catalog'!$S$4:$S$503,MATCH($C504,'Final Card Catalog'!$A$4:$A$503,0)),"Missing ID")="Locked - complete","Locked - complete",IF(COUNTIF('Final Card Catalog'!$A$4:$A$503,C504)&lt;&gt;1,"ID mismatch",IF(COUNT(H504:K504)&lt;COUNT($B$4:$B$7),"Needs scoring",IF(M504=R504,"Aligned","Approved tier / legacy differs"))))</x:f>
        <x:v>Needs scoring</x:v>
      </x:c>
    </x:row>
    <x:row r="505" s="202" customFormat="1" ht="25.5" customHeight="1">
      <x:c r="A505" s="261" t="str">
        <x:f>IF(L505="","",COUNTIF($L$14:$L$513,"&gt;"&amp;L505)+COUNTIF($L$14:L505,L505))</x:f>
      </x:c>
      <x:c r="B505" s="231" t="str">
        <x:f>IFERROR(LEFT(IFERROR(INDEX('Final Card Catalog'!$D$4:$D$503,MATCH($C505,'Final Card Catalog'!$A$4:$A$503,0)),"Missing ID"),FIND(" — ",IFERROR(INDEX('Final Card Catalog'!$D$4:$D$503,MATCH($C505,'Final Card Catalog'!$A$4:$A$503,0)),"Missing ID"))-1),"Missing set")</x:f>
        <x:v>Biblical Events</x:v>
      </x:c>
      <x:c r="C505" s="231" t="inlineStr">
        <x:is>
          <x:t xml:space="preserve">BE-123</x:t>
        </x:is>
      </x:c>
      <x:c r="D505" s="231" t="str">
        <x:f>IFERROR(INDEX('Final Card Catalog'!$B$4:$B$503,MATCH($C505,'Final Card Catalog'!$A$4:$A$503,0)),"Missing ID")</x:f>
        <x:v>The Boy Jesus in the Temple</x:v>
      </x:c>
      <x:c r="E505" s="231" t="str">
        <x:f>IFERROR(INDEX('Final Card Catalog'!$E$4:$E$503,MATCH($C505,'Final Card Catalog'!$A$4:$A$503,0)),"Missing ID")</x:f>
        <x:v>Event</x:v>
      </x:c>
      <x:c r="F505" s="261" t="n">
        <x:f>IFERROR(INDEX('Final Card Catalog'!$G$4:$G$503,MATCH($C505,'Final Card Catalog'!$A$4:$A$503,0)),"Missing ID")</x:f>
        <x:v>3</x:v>
      </x:c>
      <x:c r="G505" s="231" t="inlineStr">
        <x:is>
          <x:t xml:space="preserve">Uncommon</x:t>
        </x:is>
      </x:c>
      <x:c r="H505" s="260" t="n"/>
      <x:c r="I505" s="260" t="n"/>
      <x:c r="J505" s="260" t="n"/>
      <x:c r="K505" s="260" t="n"/>
      <x:c r="L505" s="239" t="str">
        <x:f>IF(COUNT(H505:K505)&lt;COUNT($B$4:$B$7),"",ROUND(($B$11/$B$9)*(H505*$B$4+I505*$B$5+J505*$B$6+K505*$B$7),1))</x:f>
      </x:c>
      <x:c r="M505" s="231" t="str">
        <x:f>IF(L505="","",IF(L505&gt;=$E$4,$D$4,IF(L505&gt;=$E$5,$D$5,IF(L505&gt;=$E$6,$D$6,IF(L505&gt;=$E$7,$D$7,$D$8)))))</x:f>
      </x:c>
      <x:c r="N505" s="231" t="str">
        <x:f>IF(M505="","Pending scoring",G505&amp;" → "&amp;M505)</x:f>
        <x:v>Pending scoring</x:v>
      </x:c>
      <x:c r="O505" s="231" t="inlineStr">
        <x:is>
          <x:t xml:space="preserve">Medium</x:t>
        </x:is>
      </x:c>
      <x:c r="P505" s="231" t="inlineStr">
        <x:is>
          <x:t xml:space="preserve">Biblical narrative scene</x:t>
        </x:is>
      </x:c>
      <x:c r="Q505" s="231" t="inlineStr">
        <x:is>
          <x:t xml:space="preserve">v11: user-approved roster choice; rarity and artwork remain open. Component scores are intentionally blank for the comparison pass. Working rarity is provisional, not an approved final rating.</x:t>
        </x:is>
      </x:c>
      <x:c r="R505" s="214" t="str">
        <x:f>IFERROR(INDEX('Final Card Catalog'!$J$4:$J$503,MATCH($C505,'Final Card Catalog'!$A$4:$A$503,0)),"Missing ID")</x:f>
        <x:v>Uncommon</x:v>
      </x:c>
      <x:c r="S505" s="214" t="str">
        <x:f>IF(IFERROR(INDEX('Final Card Catalog'!$S$4:$S$503,MATCH($C505,'Final Card Catalog'!$A$4:$A$503,0)),"Missing ID")="Locked - complete","Locked - complete",IF(COUNTIF('Final Card Catalog'!$A$4:$A$503,C505)&lt;&gt;1,"ID mismatch",IF(COUNT(H505:K505)&lt;COUNT($B$4:$B$7),"Needs scoring",IF(M505=R505,"Aligned","Approved tier / legacy differs"))))</x:f>
        <x:v>Needs scoring</x:v>
      </x:c>
    </x:row>
    <x:row r="506" s="202" customFormat="1" ht="25.5" customHeight="1">
      <x:c r="A506" s="261" t="str">
        <x:f>IF(L506="","",COUNTIF($L$14:$L$513,"&gt;"&amp;L506)+COUNTIF($L$14:L506,L506))</x:f>
      </x:c>
      <x:c r="B506" s="231" t="str">
        <x:f>IFERROR(LEFT(IFERROR(INDEX('Final Card Catalog'!$D$4:$D$503,MATCH($C506,'Final Card Catalog'!$A$4:$A$503,0)),"Missing ID"),FIND(" — ",IFERROR(INDEX('Final Card Catalog'!$D$4:$D$503,MATCH($C506,'Final Card Catalog'!$A$4:$A$503,0)),"Missing ID"))-1),"Missing set")</x:f>
        <x:v>Biblical Events</x:v>
      </x:c>
      <x:c r="C506" s="231" t="inlineStr">
        <x:is>
          <x:t xml:space="preserve">BE-124</x:t>
        </x:is>
      </x:c>
      <x:c r="D506" s="231" t="str">
        <x:f>IFERROR(INDEX('Final Card Catalog'!$B$4:$B$503,MATCH($C506,'Final Card Catalog'!$A$4:$A$503,0)),"Missing ID")</x:f>
        <x:v>Jeremiah's Rescue from the Cistern</x:v>
      </x:c>
      <x:c r="E506" s="231" t="str">
        <x:f>IFERROR(INDEX('Final Card Catalog'!$E$4:$E$503,MATCH($C506,'Final Card Catalog'!$A$4:$A$503,0)),"Missing ID")</x:f>
        <x:v>Event</x:v>
      </x:c>
      <x:c r="F506" s="261" t="n">
        <x:f>IFERROR(INDEX('Final Card Catalog'!$G$4:$G$503,MATCH($C506,'Final Card Catalog'!$A$4:$A$503,0)),"Missing ID")</x:f>
        <x:v>3</x:v>
      </x:c>
      <x:c r="G506" s="231" t="inlineStr">
        <x:is>
          <x:t xml:space="preserve">Not previously scored</x:t>
        </x:is>
      </x:c>
      <x:c r="H506" s="260" t="n"/>
      <x:c r="I506" s="260" t="n"/>
      <x:c r="J506" s="260" t="n"/>
      <x:c r="K506" s="260" t="n"/>
      <x:c r="L506" s="239" t="str">
        <x:f>IF(COUNT(H506:K506)&lt;COUNT($B$4:$B$7),"",ROUND(($B$11/$B$9)*(H506*$B$4+I506*$B$5+J506*$B$6+K506*$B$7),1))</x:f>
      </x:c>
      <x:c r="M506" s="231" t="str">
        <x:f>IF(L506="","",IF(L506&gt;=$E$4,$D$4,IF(L506&gt;=$E$5,$D$5,IF(L506&gt;=$E$6,$D$6,IF(L506&gt;=$E$7,$D$7,$D$8)))))</x:f>
      </x:c>
      <x:c r="N506" s="231" t="str">
        <x:f>IF(M506="","Pending scoring",G506&amp;" → "&amp;M506)</x:f>
        <x:v>Pending scoring</x:v>
      </x:c>
      <x:c r="O506" s="231" t="inlineStr">
        <x:is>
          <x:t xml:space="preserve">Medium</x:t>
        </x:is>
      </x:c>
      <x:c r="P506" s="231" t="inlineStr">
        <x:is>
          <x:t xml:space="preserve">Biblical narrative scene</x:t>
        </x:is>
      </x:c>
      <x:c r="Q506" s="231" t="inlineStr">
        <x:is>
          <x:t xml:space="preserve">v11: user-approved roster choice; rarity and artwork remain open. Component scores are intentionally blank for the comparison pass. Working rarity is provisional, not an approved final rating.</x:t>
        </x:is>
      </x:c>
      <x:c r="R506" s="214" t="str">
        <x:f>IFERROR(INDEX('Final Card Catalog'!$J$4:$J$503,MATCH($C506,'Final Card Catalog'!$A$4:$A$503,0)),"Missing ID")</x:f>
        <x:v>Rare</x:v>
      </x:c>
      <x:c r="S506" s="214" t="str">
        <x:f>IF(IFERROR(INDEX('Final Card Catalog'!$S$4:$S$503,MATCH($C506,'Final Card Catalog'!$A$4:$A$503,0)),"Missing ID")="Locked - complete","Locked - complete",IF(COUNTIF('Final Card Catalog'!$A$4:$A$503,C506)&lt;&gt;1,"ID mismatch",IF(COUNT(H506:K506)&lt;COUNT($B$4:$B$7),"Needs scoring",IF(M506=R506,"Aligned","Approved tier / legacy differs"))))</x:f>
        <x:v>Needs scoring</x:v>
      </x:c>
    </x:row>
    <x:row r="507" s="202" customFormat="1" ht="25.5" customHeight="1">
      <x:c r="A507" s="261" t="str">
        <x:f>IF(L507="","",COUNTIF($L$14:$L$513,"&gt;"&amp;L507)+COUNTIF($L$14:L507,L507))</x:f>
      </x:c>
      <x:c r="B507" s="231" t="inlineStr">
        <x:is>
          <x:t xml:space="preserve">Biblical Events</x:t>
        </x:is>
      </x:c>
      <x:c r="C507" s="231" t="inlineStr">
        <x:is>
          <x:t xml:space="preserve">BE-125</x:t>
        </x:is>
      </x:c>
      <x:c r="D507" s="231" t="str">
        <x:f>IFERROR(INDEX('Final Card Catalog'!$B$4:$B$503,MATCH($C507,'Final Card Catalog'!$A$4:$A$503,0)),"Missing ID")</x:f>
        <x:v>Jonah Delivered from the Great Fish</x:v>
      </x:c>
      <x:c r="E507" s="231" t="str">
        <x:f>IFERROR(INDEX('Final Card Catalog'!$E$4:$E$503,MATCH($C507,'Final Card Catalog'!$A$4:$A$503,0)),"Missing ID")</x:f>
        <x:v>Event</x:v>
      </x:c>
      <x:c r="F507" s="261" t="n">
        <x:f>IFERROR(INDEX('Final Card Catalog'!$G$4:$G$503,MATCH($C507,'Final Card Catalog'!$A$4:$A$503,0)),"Missing ID")</x:f>
        <x:v>4</x:v>
      </x:c>
      <x:c r="G507" s="231" t="inlineStr">
        <x:is>
          <x:t xml:space="preserve">Not previously scored</x:t>
        </x:is>
      </x:c>
      <x:c r="H507" s="260" t="n"/>
      <x:c r="I507" s="260" t="n"/>
      <x:c r="J507" s="260" t="n"/>
      <x:c r="K507" s="260" t="n"/>
      <x:c r="L507" s="239" t="str">
        <x:f>IF(COUNT(H507:K507)&lt;COUNT($B$4:$B$7),"",ROUND(($B$11/$B$9)*(H507*$B$4+I507*$B$5+J507*$B$6+K507*$B$7),1))</x:f>
      </x:c>
      <x:c r="M507" s="231" t="str">
        <x:f>IF(L507="","",IF(L507&gt;=$E$4,$D$4,IF(L507&gt;=$E$5,$D$5,IF(L507&gt;=$E$6,$D$6,IF(L507&gt;=$E$7,$D$7,$D$8)))))</x:f>
      </x:c>
      <x:c r="N507" s="231" t="str">
        <x:f>IF(M507="","Pending scoring",G507&amp;" → "&amp;M507)</x:f>
        <x:v>Pending scoring</x:v>
      </x:c>
      <x:c r="O507" s="231" t="inlineStr">
        <x:is>
          <x:t xml:space="preserve">Medium</x:t>
        </x:is>
      </x:c>
      <x:c r="P507" s="231" t="inlineStr">
        <x:is>
          <x:t xml:space="preserve">Biblical narrative scene</x:t>
        </x:is>
      </x:c>
      <x:c r="Q507" s="231" t="inlineStr">
        <x:is>
          <x:t xml:space="preserve">v14: user-approved roster selection added to restore the initial 500-card target. Working rarity is provisional; component scoring remains intentionally blank pending the next rarity-recalibration pass.</x:t>
        </x:is>
      </x:c>
      <x:c r="R507" s="214" t="str">
        <x:f>IFERROR(INDEX('Final Card Catalog'!$J$4:$J$503,MATCH($C507,'Final Card Catalog'!$A$4:$A$503,0)),"Missing ID")</x:f>
        <x:v>Extraordinary</x:v>
      </x:c>
      <x:c r="S507" s="214" t="str">
        <x:f>IF(IFERROR(INDEX('Final Card Catalog'!$S$4:$S$503,MATCH($C507,'Final Card Catalog'!$A$4:$A$503,0)),"Missing ID")="Locked - complete","Locked - complete",IF(COUNTIF('Final Card Catalog'!$A$4:$A$503,C507)&lt;&gt;1,"ID mismatch",IF(COUNT(H507:K507)&lt;COUNT($B$4:$B$7),"Needs scoring",IF(M507=R507,"Aligned","Approved tier / legacy differs"))))</x:f>
        <x:v>Needs scoring</x:v>
      </x:c>
    </x:row>
    <x:row r="508" s="202" customFormat="1" ht="25.5" customHeight="1">
      <x:c r="A508" s="261" t="str">
        <x:f>IF(L508="","",COUNTIF($L$14:$L$513,"&gt;"&amp;L508)+COUNTIF($L$14:L508,L508))</x:f>
      </x:c>
      <x:c r="B508" s="231" t="inlineStr">
        <x:is>
          <x:t xml:space="preserve">Biblical Events</x:t>
        </x:is>
      </x:c>
      <x:c r="C508" s="231" t="inlineStr">
        <x:is>
          <x:t xml:space="preserve">BE-126</x:t>
        </x:is>
      </x:c>
      <x:c r="D508" s="231" t="str">
        <x:f>IFERROR(INDEX('Final Card Catalog'!$B$4:$B$503,MATCH($C508,'Final Card Catalog'!$A$4:$A$503,0)),"Missing ID")</x:f>
        <x:v>Judah Offers Himself for Benjamin</x:v>
      </x:c>
      <x:c r="E508" s="231" t="str">
        <x:f>IFERROR(INDEX('Final Card Catalog'!$E$4:$E$503,MATCH($C508,'Final Card Catalog'!$A$4:$A$503,0)),"Missing ID")</x:f>
        <x:v>Event</x:v>
      </x:c>
      <x:c r="F508" s="261" t="n">
        <x:f>IFERROR(INDEX('Final Card Catalog'!$G$4:$G$503,MATCH($C508,'Final Card Catalog'!$A$4:$A$503,0)),"Missing ID")</x:f>
        <x:v>4</x:v>
      </x:c>
      <x:c r="G508" s="231" t="inlineStr">
        <x:is>
          <x:t xml:space="preserve">Not previously scored</x:t>
        </x:is>
      </x:c>
      <x:c r="H508" s="260" t="n"/>
      <x:c r="I508" s="260" t="n"/>
      <x:c r="J508" s="260" t="n"/>
      <x:c r="K508" s="260" t="n"/>
      <x:c r="L508" s="239" t="str">
        <x:f>IF(COUNT(H508:K508)&lt;COUNT($B$4:$B$7),"",ROUND(($B$11/$B$9)*(H508*$B$4+I508*$B$5+J508*$B$6+K508*$B$7),1))</x:f>
      </x:c>
      <x:c r="M508" s="231" t="str">
        <x:f>IF(L508="","",IF(L508&gt;=$E$4,$D$4,IF(L508&gt;=$E$5,$D$5,IF(L508&gt;=$E$6,$D$6,IF(L508&gt;=$E$7,$D$7,$D$8)))))</x:f>
      </x:c>
      <x:c r="N508" s="231" t="str">
        <x:f>IF(M508="","Pending scoring",G508&amp;" → "&amp;M508)</x:f>
        <x:v>Pending scoring</x:v>
      </x:c>
      <x:c r="O508" s="231" t="inlineStr">
        <x:is>
          <x:t xml:space="preserve">Medium</x:t>
        </x:is>
      </x:c>
      <x:c r="P508" s="231" t="inlineStr">
        <x:is>
          <x:t xml:space="preserve">Biblical narrative scene</x:t>
        </x:is>
      </x:c>
      <x:c r="Q508" s="231" t="inlineStr">
        <x:is>
          <x:t xml:space="preserve">v14: user-approved roster selection added to restore the initial 500-card target. Working rarity is provisional; component scoring remains intentionally blank pending the next rarity-recalibration pass.</x:t>
        </x:is>
      </x:c>
      <x:c r="R508" s="214" t="str">
        <x:f>IFERROR(INDEX('Final Card Catalog'!$J$4:$J$503,MATCH($C508,'Final Card Catalog'!$A$4:$A$503,0)),"Missing ID")</x:f>
        <x:v>Rare</x:v>
      </x:c>
      <x:c r="S508" s="214" t="str">
        <x:f>IF(IFERROR(INDEX('Final Card Catalog'!$S$4:$S$503,MATCH($C508,'Final Card Catalog'!$A$4:$A$503,0)),"Missing ID")="Locked - complete","Locked - complete",IF(COUNTIF('Final Card Catalog'!$A$4:$A$503,C508)&lt;&gt;1,"ID mismatch",IF(COUNT(H508:K508)&lt;COUNT($B$4:$B$7),"Needs scoring",IF(M508=R508,"Aligned","Approved tier / legacy differs"))))</x:f>
        <x:v>Needs scoring</x:v>
      </x:c>
    </x:row>
    <x:row r="509" s="202" customFormat="1" ht="25.5" customHeight="1">
      <x:c r="A509" s="261" t="str">
        <x:f>IF(L509="","",COUNTIF($L$14:$L$513,"&gt;"&amp;L509)+COUNTIF($L$14:L509,L509))</x:f>
      </x:c>
      <x:c r="B509" s="231" t="inlineStr">
        <x:is>
          <x:t xml:space="preserve">Parables, Dreams &amp; Visions</x:t>
        </x:is>
      </x:c>
      <x:c r="C509" s="231" t="inlineStr">
        <x:is>
          <x:t xml:space="preserve">PDV-055</x:t>
        </x:is>
      </x:c>
      <x:c r="D509" s="231" t="str">
        <x:f>IFERROR(INDEX('Final Card Catalog'!$B$4:$B$503,MATCH($C509,'Final Card Catalog'!$A$4:$A$503,0)),"Missing ID")</x:f>
        <x:v>The Camel and the Eye of the Needle</x:v>
      </x:c>
      <x:c r="E509" s="231" t="str">
        <x:f>IFERROR(INDEX('Final Card Catalog'!$E$4:$E$503,MATCH($C509,'Final Card Catalog'!$A$4:$A$503,0)),"Missing ID")</x:f>
        <x:v>Teaching Image</x:v>
      </x:c>
      <x:c r="F509" s="261" t="n">
        <x:f>IFERROR(INDEX('Final Card Catalog'!$G$4:$G$503,MATCH($C509,'Final Card Catalog'!$A$4:$A$503,0)),"Missing ID")</x:f>
        <x:v>4</x:v>
      </x:c>
      <x:c r="G509" s="231" t="inlineStr">
        <x:is>
          <x:t xml:space="preserve">Not previously scored</x:t>
        </x:is>
      </x:c>
      <x:c r="H509" s="260" t="n"/>
      <x:c r="I509" s="260" t="n"/>
      <x:c r="J509" s="260" t="n"/>
      <x:c r="K509" s="260" t="n"/>
      <x:c r="L509" s="239" t="str">
        <x:f>IF(COUNT(H509:K509)&lt;COUNT($B$4:$B$7),"",ROUND(($B$11/$B$9)*(H509*$B$4+I509*$B$5+J509*$B$6+K509*$B$7),1))</x:f>
      </x:c>
      <x:c r="M509" s="231" t="str">
        <x:f>IF(L509="","",IF(L509&gt;=$E$4,$D$4,IF(L509&gt;=$E$5,$D$5,IF(L509&gt;=$E$6,$D$6,IF(L509&gt;=$E$7,$D$7,$D$8)))))</x:f>
      </x:c>
      <x:c r="N509" s="231" t="str">
        <x:f>IF(M509="","Pending scoring",G509&amp;" → "&amp;M509)</x:f>
        <x:v>Pending scoring</x:v>
      </x:c>
      <x:c r="O509" s="231" t="inlineStr">
        <x:is>
          <x:t xml:space="preserve">Medium</x:t>
        </x:is>
      </x:c>
      <x:c r="P509" s="231" t="inlineStr">
        <x:is>
          <x:t xml:space="preserve">Teaching image / symbolic composition</x:t>
        </x:is>
      </x:c>
      <x:c r="Q509" s="231" t="inlineStr">
        <x:is>
          <x:t xml:space="preserve">v14: user-approved roster selection added to restore the initial 500-card target. Working rarity is provisional; component scoring remains intentionally blank pending the next rarity-recalibration pass.</x:t>
        </x:is>
      </x:c>
      <x:c r="R509" s="214" t="str">
        <x:f>IFERROR(INDEX('Final Card Catalog'!$J$4:$J$503,MATCH($C509,'Final Card Catalog'!$A$4:$A$503,0)),"Missing ID")</x:f>
        <x:v>Rare</x:v>
      </x:c>
      <x:c r="S509" s="214" t="str">
        <x:f>IF(IFERROR(INDEX('Final Card Catalog'!$S$4:$S$503,MATCH($C509,'Final Card Catalog'!$A$4:$A$503,0)),"Missing ID")="Locked - complete","Locked - complete",IF(COUNTIF('Final Card Catalog'!$A$4:$A$503,C509)&lt;&gt;1,"ID mismatch",IF(COUNT(H509:K509)&lt;COUNT($B$4:$B$7),"Needs scoring",IF(M509=R509,"Aligned","Approved tier / legacy differs"))))</x:f>
        <x:v>Needs scoring</x:v>
      </x:c>
    </x:row>
    <x:row r="510" s="202" customFormat="1" ht="25.5" customHeight="1">
      <x:c r="A510" s="261" t="str">
        <x:f>IF(L510="","",COUNTIF($L$14:$L$513,"&gt;"&amp;L510)+COUNTIF($L$14:L510,L510))</x:f>
      </x:c>
      <x:c r="B510" s="231" t="inlineStr">
        <x:is>
          <x:t xml:space="preserve">Church History Events</x:t>
        </x:is>
      </x:c>
      <x:c r="C510" s="231" t="inlineStr">
        <x:is>
          <x:t xml:space="preserve">CHE-011</x:t>
        </x:is>
      </x:c>
      <x:c r="D510" s="231" t="str">
        <x:f>IFERROR(INDEX('Final Card Catalog'!$B$4:$B$503,MATCH($C510,'Final Card Catalog'!$A$4:$A$503,0)),"Missing ID")</x:f>
        <x:v>Augustine's Conversion in the Garden</x:v>
      </x:c>
      <x:c r="E510" s="231" t="str">
        <x:f>IFERROR(INDEX('Final Card Catalog'!$E$4:$E$503,MATCH($C510,'Final Card Catalog'!$A$4:$A$503,0)),"Missing ID")</x:f>
        <x:v>Event</x:v>
      </x:c>
      <x:c r="F510" s="261" t="n">
        <x:f>IFERROR(INDEX('Final Card Catalog'!$G$4:$G$503,MATCH($C510,'Final Card Catalog'!$A$4:$A$503,0)),"Missing ID")</x:f>
        <x:v>4</x:v>
      </x:c>
      <x:c r="G510" s="231" t="inlineStr">
        <x:is>
          <x:t xml:space="preserve">Not previously scored</x:t>
        </x:is>
      </x:c>
      <x:c r="H510" s="260" t="n"/>
      <x:c r="I510" s="260" t="n"/>
      <x:c r="J510" s="260" t="n"/>
      <x:c r="K510" s="260" t="n"/>
      <x:c r="L510" s="239" t="str">
        <x:f>IF(COUNT(H510:K510)&lt;COUNT($B$4:$B$7),"",ROUND(($B$11/$B$9)*(H510*$B$4+I510*$B$5+J510*$B$6+K510*$B$7),1))</x:f>
      </x:c>
      <x:c r="M510" s="231" t="str">
        <x:f>IF(L510="","",IF(L510&gt;=$E$4,$D$4,IF(L510&gt;=$E$5,$D$5,IF(L510&gt;=$E$6,$D$6,IF(L510&gt;=$E$7,$D$7,$D$8)))))</x:f>
      </x:c>
      <x:c r="N510" s="231" t="str">
        <x:f>IF(M510="","Pending scoring",G510&amp;" → "&amp;M510)</x:f>
        <x:v>Pending scoring</x:v>
      </x:c>
      <x:c r="O510" s="231" t="inlineStr">
        <x:is>
          <x:t xml:space="preserve">Medium</x:t>
        </x:is>
      </x:c>
      <x:c r="P510" s="231" t="inlineStr">
        <x:is>
          <x:t xml:space="preserve">Church-history narrative scene</x:t>
        </x:is>
      </x:c>
      <x:c r="Q510" s="231" t="inlineStr">
        <x:is>
          <x:t xml:space="preserve">v14: user-approved roster selection added to restore the initial 500-card target. Working rarity is provisional; component scoring remains intentionally blank pending the next rarity-recalibration pass.</x:t>
        </x:is>
      </x:c>
      <x:c r="R510" s="214" t="str">
        <x:f>IFERROR(INDEX('Final Card Catalog'!$J$4:$J$503,MATCH($C510,'Final Card Catalog'!$A$4:$A$503,0)),"Missing ID")</x:f>
        <x:v>Extraordinary</x:v>
      </x:c>
      <x:c r="S510" s="214" t="str">
        <x:f>IF(IFERROR(INDEX('Final Card Catalog'!$S$4:$S$503,MATCH($C510,'Final Card Catalog'!$A$4:$A$503,0)),"Missing ID")="Locked - complete","Locked - complete",IF(COUNTIF('Final Card Catalog'!$A$4:$A$503,C510)&lt;&gt;1,"ID mismatch",IF(COUNT(H510:K510)&lt;COUNT($B$4:$B$7),"Needs scoring",IF(M510=R510,"Aligned","Approved tier / legacy differs"))))</x:f>
        <x:v>Needs scoring</x:v>
      </x:c>
    </x:row>
    <x:row r="511" s="202" customFormat="1" ht="88" customHeight="1">
      <x:c r="A511" s="261" t="str">
        <x:f>IF(L511="","",COUNTIF($L$14:$L$513,"&gt;"&amp;L511)+COUNTIF($L$14:L511,L511))</x:f>
      </x:c>
      <x:c r="B511" s="231" t="inlineStr">
        <x:is>
          <x:t xml:space="preserve">Church History Events</x:t>
        </x:is>
      </x:c>
      <x:c r="C511" s="231" t="inlineStr">
        <x:is>
          <x:t xml:space="preserve">CHE-012</x:t>
        </x:is>
      </x:c>
      <x:c r="D511" s="231" t="str">
        <x:f>IFERROR(INDEX('Final Card Catalog'!$B$4:$B$503,MATCH($C511,'Final Card Catalog'!$A$4:$A$503,0)),"Missing ID")</x:f>
        <x:v>Cyril and Methodius Teach the Slavs</x:v>
      </x:c>
      <x:c r="E511" s="231" t="str">
        <x:f>IFERROR(INDEX('Final Card Catalog'!$E$4:$E$503,MATCH($C511,'Final Card Catalog'!$A$4:$A$503,0)),"Missing ID")</x:f>
        <x:v>Event</x:v>
      </x:c>
      <x:c r="F511" s="261" t="n">
        <x:f>IFERROR(INDEX('Final Card Catalog'!$G$4:$G$503,MATCH($C511,'Final Card Catalog'!$A$4:$A$503,0)),"Missing ID")</x:f>
        <x:v>4</x:v>
      </x:c>
      <x:c r="G511" s="231" t="inlineStr">
        <x:is>
          <x:t xml:space="preserve">Not previously scored</x:t>
        </x:is>
      </x:c>
      <x:c r="H511" s="260" t="n"/>
      <x:c r="I511" s="260" t="n"/>
      <x:c r="J511" s="260" t="n"/>
      <x:c r="K511" s="260" t="n"/>
      <x:c r="L511" s="239" t="str">
        <x:f>IF(COUNT(H511:K511)&lt;COUNT($B$4:$B$7),"",ROUND(($B$11/$B$9)*(H511*$B$4+I511*$B$5+J511*$B$6+K511*$B$7),1))</x:f>
      </x:c>
      <x:c r="M511" s="231" t="str">
        <x:f>IF(L511="","",IF(L511&gt;=$E$4,$D$4,IF(L511&gt;=$E$5,$D$5,IF(L511&gt;=$E$6,$D$6,IF(L511&gt;=$E$7,$D$7,$D$8)))))</x:f>
      </x:c>
      <x:c r="N511" s="231" t="str">
        <x:f>IF(M511="","Pending scoring",G511&amp;" → "&amp;M511)</x:f>
        <x:v>Pending scoring</x:v>
      </x:c>
      <x:c r="O511" s="231" t="inlineStr">
        <x:is>
          <x:t xml:space="preserve">Medium</x:t>
        </x:is>
      </x:c>
      <x:c r="P511" s="231" t="inlineStr">
        <x:is>
          <x:t xml:space="preserve">Church-history narrative scene</x:t>
        </x:is>
      </x:c>
      <x:c r="Q511" s="231" t="inlineStr">
        <x:is>
          <x:t xml:space="preserve">v14: user-approved roster selection added to restore the initial 500-card target. Working rarity is provisional; component scoring remains intentionally blank pending the next rarity-recalibration pass.</x:t>
        </x:is>
      </x:c>
      <x:c r="R511" s="214" t="str">
        <x:f>IFERROR(INDEX('Final Card Catalog'!$J$4:$J$503,MATCH($C511,'Final Card Catalog'!$A$4:$A$503,0)),"Missing ID")</x:f>
        <x:v>Rare</x:v>
      </x:c>
      <x:c r="S511" s="214" t="str">
        <x:f>IF(IFERROR(INDEX('Final Card Catalog'!$S$4:$S$503,MATCH($C511,'Final Card Catalog'!$A$4:$A$503,0)),"Missing ID")="Locked - complete","Locked - complete",IF(COUNTIF('Final Card Catalog'!$A$4:$A$503,C511)&lt;&gt;1,"ID mismatch",IF(COUNT(H511:K511)&lt;COUNT($B$4:$B$7),"Needs scoring",IF(M511=R511,"Aligned","Approved tier / legacy differs"))))</x:f>
        <x:v>Needs scoring</x:v>
      </x:c>
    </x:row>
    <x:row r="512" s="202" customFormat="1" ht="88" customHeight="1">
      <x:c r="A512" s="261" t="str">
        <x:f>IF(L512="","",COUNTIF($L$14:$L$513,"&gt;"&amp;L512)+COUNTIF($L$14:L512,L512))</x:f>
      </x:c>
      <x:c r="B512" s="231" t="inlineStr">
        <x:is>
          <x:t xml:space="preserve">Church History Events</x:t>
        </x:is>
      </x:c>
      <x:c r="C512" s="231" t="inlineStr">
        <x:is>
          <x:t xml:space="preserve">CHE-013</x:t>
        </x:is>
      </x:c>
      <x:c r="D512" s="231" t="str">
        <x:f>IFERROR(INDEX('Final Card Catalog'!$B$4:$B$503,MATCH($C512,'Final Card Catalog'!$A$4:$A$503,0)),"Missing ID")</x:f>
        <x:v>Damien Serves the Community at Kalawao</x:v>
      </x:c>
      <x:c r="E512" s="231" t="str">
        <x:f>IFERROR(INDEX('Final Card Catalog'!$E$4:$E$503,MATCH($C512,'Final Card Catalog'!$A$4:$A$503,0)),"Missing ID")</x:f>
        <x:v>Event</x:v>
      </x:c>
      <x:c r="F512" s="261" t="n">
        <x:f>IFERROR(INDEX('Final Card Catalog'!$G$4:$G$503,MATCH($C512,'Final Card Catalog'!$A$4:$A$503,0)),"Missing ID")</x:f>
        <x:v>4</x:v>
      </x:c>
      <x:c r="G512" s="231" t="inlineStr">
        <x:is>
          <x:t xml:space="preserve">Not previously scored</x:t>
        </x:is>
      </x:c>
      <x:c r="H512" s="260" t="n"/>
      <x:c r="I512" s="260" t="n"/>
      <x:c r="J512" s="260" t="n"/>
      <x:c r="K512" s="260" t="n"/>
      <x:c r="L512" s="239" t="str">
        <x:f>IF(COUNT(H512:K512)&lt;COUNT($B$4:$B$7),"",ROUND(($B$11/$B$9)*(H512*$B$4+I512*$B$5+J512*$B$6+K512*$B$7),1))</x:f>
      </x:c>
      <x:c r="M512" s="231" t="str">
        <x:f>IF(L512="","",IF(L512&gt;=$E$4,$D$4,IF(L512&gt;=$E$5,$D$5,IF(L512&gt;=$E$6,$D$6,IF(L512&gt;=$E$7,$D$7,$D$8)))))</x:f>
      </x:c>
      <x:c r="N512" s="231" t="str">
        <x:f>IF(M512="","Pending scoring",G512&amp;" → "&amp;M512)</x:f>
        <x:v>Pending scoring</x:v>
      </x:c>
      <x:c r="O512" s="231" t="inlineStr">
        <x:is>
          <x:t xml:space="preserve">Medium</x:t>
        </x:is>
      </x:c>
      <x:c r="P512" s="231" t="inlineStr">
        <x:is>
          <x:t xml:space="preserve">Church-history narrative scene</x:t>
        </x:is>
      </x:c>
      <x:c r="Q512" s="231" t="inlineStr">
        <x:is>
          <x:t xml:space="preserve">v14: user-approved roster selection added to restore the initial 500-card target. Working rarity is provisional; component scoring remains intentionally blank pending the next rarity-recalibration pass.</x:t>
        </x:is>
      </x:c>
      <x:c r="R512" s="214" t="str">
        <x:f>IFERROR(INDEX('Final Card Catalog'!$J$4:$J$503,MATCH($C512,'Final Card Catalog'!$A$4:$A$503,0)),"Missing ID")</x:f>
        <x:v>Rare</x:v>
      </x:c>
      <x:c r="S512" s="214" t="str">
        <x:f>IF(IFERROR(INDEX('Final Card Catalog'!$S$4:$S$503,MATCH($C512,'Final Card Catalog'!$A$4:$A$503,0)),"Missing ID")="Locked - complete","Locked - complete",IF(COUNTIF('Final Card Catalog'!$A$4:$A$503,C512)&lt;&gt;1,"ID mismatch",IF(COUNT(H512:K512)&lt;COUNT($B$4:$B$7),"Needs scoring",IF(M512=R512,"Aligned","Approved tier / legacy differs"))))</x:f>
        <x:v>Needs scoring</x:v>
      </x:c>
    </x:row>
    <x:row r="513" s="202" customFormat="1" ht="88" customHeight="1">
      <x:c r="A513" s="261" t="str">
        <x:f>IF(L513="","",COUNTIF($L$14:$L$513,"&gt;"&amp;L513)+COUNTIF($L$14:L513,L513))</x:f>
      </x:c>
      <x:c r="B513" s="231" t="inlineStr">
        <x:is>
          <x:t xml:space="preserve">Church History Events</x:t>
        </x:is>
      </x:c>
      <x:c r="C513" s="231" t="inlineStr">
        <x:is>
          <x:t xml:space="preserve">CHE-014</x:t>
        </x:is>
      </x:c>
      <x:c r="D513" s="231" t="str">
        <x:f>IFERROR(INDEX('Final Card Catalog'!$B$4:$B$503,MATCH($C513,'Final Card Catalog'!$A$4:$A$503,0)),"Missing ID")</x:f>
        <x:v>The Ten Boom Family Shelters Jews</x:v>
      </x:c>
      <x:c r="E513" s="231" t="str">
        <x:f>IFERROR(INDEX('Final Card Catalog'!$E$4:$E$503,MATCH($C513,'Final Card Catalog'!$A$4:$A$503,0)),"Missing ID")</x:f>
        <x:v>Event</x:v>
      </x:c>
      <x:c r="F513" s="261" t="n">
        <x:f>IFERROR(INDEX('Final Card Catalog'!$G$4:$G$503,MATCH($C513,'Final Card Catalog'!$A$4:$A$503,0)),"Missing ID")</x:f>
        <x:v>4</x:v>
      </x:c>
      <x:c r="G513" s="231" t="inlineStr">
        <x:is>
          <x:t xml:space="preserve">Not previously scored</x:t>
        </x:is>
      </x:c>
      <x:c r="H513" s="260" t="n"/>
      <x:c r="I513" s="260" t="n"/>
      <x:c r="J513" s="260" t="n"/>
      <x:c r="K513" s="260" t="n"/>
      <x:c r="L513" s="239" t="str">
        <x:f>IF(COUNT(H513:K513)&lt;COUNT($B$4:$B$7),"",ROUND(($B$11/$B$9)*(H513*$B$4+I513*$B$5+J513*$B$6+K513*$B$7),1))</x:f>
      </x:c>
      <x:c r="M513" s="231" t="str">
        <x:f>IF(L513="","",IF(L513&gt;=$E$4,$D$4,IF(L513&gt;=$E$5,$D$5,IF(L513&gt;=$E$6,$D$6,IF(L513&gt;=$E$7,$D$7,$D$8)))))</x:f>
      </x:c>
      <x:c r="N513" s="231" t="str">
        <x:f>IF(M513="","Pending scoring",G513&amp;" → "&amp;M513)</x:f>
        <x:v>Pending scoring</x:v>
      </x:c>
      <x:c r="O513" s="231" t="inlineStr">
        <x:is>
          <x:t xml:space="preserve">Medium</x:t>
        </x:is>
      </x:c>
      <x:c r="P513" s="231" t="inlineStr">
        <x:is>
          <x:t xml:space="preserve">Church-history narrative scene</x:t>
        </x:is>
      </x:c>
      <x:c r="Q513" s="231" t="inlineStr">
        <x:is>
          <x:t xml:space="preserve">v14: user-approved roster selection added to restore the initial 500-card target. Working rarity is provisional; component scoring remains intentionally blank pending the next rarity-recalibration pass.</x:t>
        </x:is>
      </x:c>
      <x:c r="R513" s="214" t="str">
        <x:f>IFERROR(INDEX('Final Card Catalog'!$J$4:$J$503,MATCH($C513,'Final Card Catalog'!$A$4:$A$503,0)),"Missing ID")</x:f>
        <x:v>Extraordinary</x:v>
      </x:c>
      <x:c r="S513" s="214" t="str">
        <x:f>IF(IFERROR(INDEX('Final Card Catalog'!$S$4:$S$503,MATCH($C513,'Final Card Catalog'!$A$4:$A$503,0)),"Missing ID")="Locked - complete","Locked - complete",IF(COUNTIF('Final Card Catalog'!$A$4:$A$503,C513)&lt;&gt;1,"ID mismatch",IF(COUNT(H513:K513)&lt;COUNT($B$4:$B$7),"Needs scoring",IF(M513=R513,"Aligned","Approved tier / legacy differs"))))</x:f>
        <x:v>Needs scoring</x:v>
      </x:c>
    </x:row>
    <x:row r="514">
      <x:c r="A514" s="261" t="n"/>
      <x:c r="B514" s="231" t="n"/>
      <x:c r="C514" s="231" t="n"/>
      <x:c r="D514" s="231" t="n"/>
      <x:c r="E514" s="231" t="n"/>
      <x:c r="F514" s="261" t="n"/>
      <x:c r="G514" s="231" t="n"/>
      <x:c r="H514" s="260" t="n"/>
      <x:c r="I514" s="260" t="n"/>
      <x:c r="J514" s="260" t="n"/>
      <x:c r="K514" s="260" t="n"/>
      <x:c r="L514" s="239" t="n"/>
      <x:c r="M514" s="231" t="n"/>
      <x:c r="N514" s="231" t="n"/>
      <x:c r="O514" s="231" t="n"/>
      <x:c r="P514" s="231" t="n"/>
      <x:c r="Q514" s="231" t="n"/>
      <x:c r="R514" s="214" t="n"/>
      <x:c r="S514" s="214" t="n"/>
    </x:row>
    <x:row r="515">
      <x:c r="A515" s="261" t="n"/>
      <x:c r="B515" s="231" t="n"/>
      <x:c r="C515" s="231" t="n"/>
      <x:c r="D515" s="231" t="n"/>
      <x:c r="E515" s="231" t="n"/>
      <x:c r="F515" s="261" t="n"/>
      <x:c r="G515" s="231" t="n"/>
      <x:c r="H515" s="260" t="n"/>
      <x:c r="I515" s="260" t="n"/>
      <x:c r="J515" s="260" t="n"/>
      <x:c r="K515" s="260" t="n"/>
      <x:c r="L515" s="239" t="n"/>
      <x:c r="M515" s="231" t="n"/>
      <x:c r="N515" s="231" t="n"/>
      <x:c r="O515" s="231" t="n"/>
      <x:c r="P515" s="231" t="n"/>
      <x:c r="Q515" s="231" t="n"/>
      <x:c r="R515" s="214" t="n"/>
      <x:c r="S515" s="214" t="n"/>
    </x:row>
    <x:row r="516">
      <x:c r="A516" s="261" t="n"/>
      <x:c r="B516" s="231" t="n"/>
      <x:c r="C516" s="231" t="n"/>
      <x:c r="D516" s="231" t="n"/>
      <x:c r="E516" s="231" t="n"/>
      <x:c r="F516" s="261" t="n"/>
      <x:c r="G516" s="231" t="n"/>
      <x:c r="H516" s="260" t="n"/>
      <x:c r="I516" s="260" t="n"/>
      <x:c r="J516" s="260" t="n"/>
      <x:c r="K516" s="260" t="n"/>
      <x:c r="L516" s="239" t="n"/>
      <x:c r="M516" s="231" t="n"/>
      <x:c r="N516" s="231" t="n"/>
      <x:c r="O516" s="231" t="n"/>
      <x:c r="P516" s="231" t="n"/>
      <x:c r="Q516" s="231" t="n"/>
      <x:c r="R516" s="214" t="n"/>
      <x:c r="S516" s="214" t="n"/>
    </x:row>
    <x:row r="517">
      <x:c r="A517" s="261" t="n"/>
      <x:c r="B517" s="231" t="n"/>
      <x:c r="C517" s="231" t="n"/>
      <x:c r="D517" s="231" t="n"/>
      <x:c r="E517" s="231" t="n"/>
      <x:c r="F517" s="261" t="n"/>
      <x:c r="G517" s="231" t="n"/>
      <x:c r="H517" s="260" t="n"/>
      <x:c r="I517" s="260" t="n"/>
      <x:c r="J517" s="260" t="n"/>
      <x:c r="K517" s="260" t="n"/>
      <x:c r="L517" s="239" t="n"/>
      <x:c r="M517" s="231" t="n"/>
      <x:c r="N517" s="231" t="n"/>
      <x:c r="O517" s="231" t="n"/>
      <x:c r="P517" s="231" t="n"/>
      <x:c r="Q517" s="231" t="n"/>
      <x:c r="R517" s="214" t="n"/>
      <x:c r="S517" s="214" t="n"/>
    </x:row>
    <x:row r="518">
      <x:c r="A518" s="261" t="n"/>
      <x:c r="B518" s="231" t="n"/>
      <x:c r="C518" s="231" t="n"/>
      <x:c r="D518" s="231" t="n"/>
      <x:c r="E518" s="231" t="n"/>
      <x:c r="F518" s="261" t="n"/>
      <x:c r="G518" s="231" t="n"/>
      <x:c r="H518" s="239" t="n"/>
      <x:c r="I518" s="239" t="n"/>
      <x:c r="J518" s="239" t="n"/>
      <x:c r="K518" s="239" t="n"/>
      <x:c r="L518" s="239" t="n"/>
      <x:c r="M518" s="231" t="n"/>
      <x:c r="N518" s="231" t="n"/>
      <x:c r="O518" s="231" t="n"/>
      <x:c r="P518" s="231" t="n"/>
      <x:c r="Q518" s="231" t="n"/>
      <x:c r="R518" s="214" t="n"/>
      <x:c r="S518" s="214" t="n"/>
    </x:row>
    <x:row r="519">
      <x:c r="A519" s="261" t="n"/>
      <x:c r="B519" s="231" t="n"/>
      <x:c r="C519" s="231" t="n"/>
      <x:c r="D519" s="231" t="n"/>
      <x:c r="E519" s="231" t="n"/>
      <x:c r="F519" s="261" t="n"/>
      <x:c r="G519" s="231" t="n"/>
      <x:c r="H519" s="239" t="n"/>
      <x:c r="I519" s="239" t="n"/>
      <x:c r="J519" s="239" t="n"/>
      <x:c r="K519" s="239" t="n"/>
      <x:c r="L519" s="239" t="n"/>
      <x:c r="M519" s="231" t="n"/>
      <x:c r="N519" s="231" t="n"/>
      <x:c r="O519" s="231" t="n"/>
      <x:c r="P519" s="231" t="n"/>
      <x:c r="Q519" s="231" t="n"/>
      <x:c r="R519" s="214" t="n"/>
      <x:c r="S519" s="214" t="n"/>
    </x:row>
    <x:row r="520">
      <x:c r="A520" s="261" t="n"/>
      <x:c r="B520" s="231" t="n"/>
      <x:c r="C520" s="231" t="n"/>
      <x:c r="D520" s="231" t="n"/>
      <x:c r="E520" s="231" t="n"/>
      <x:c r="F520" s="261" t="n"/>
      <x:c r="G520" s="231" t="n"/>
      <x:c r="H520" s="239" t="n"/>
      <x:c r="I520" s="239" t="n"/>
      <x:c r="J520" s="239" t="n"/>
      <x:c r="K520" s="239" t="n"/>
      <x:c r="L520" s="239" t="n"/>
      <x:c r="M520" s="231" t="n"/>
      <x:c r="N520" s="231" t="n"/>
      <x:c r="O520" s="231" t="n"/>
      <x:c r="P520" s="231" t="n"/>
      <x:c r="Q520" s="231" t="n"/>
      <x:c r="R520" s="214" t="n"/>
      <x:c r="S520" s="214" t="n"/>
    </x:row>
    <x:row r="521">
      <x:c r="A521" s="261" t="n"/>
      <x:c r="B521" s="231" t="n"/>
      <x:c r="C521" s="231" t="n"/>
      <x:c r="D521" s="231" t="n"/>
      <x:c r="E521" s="231" t="n"/>
      <x:c r="F521" s="261" t="n"/>
      <x:c r="G521" s="231" t="n"/>
      <x:c r="H521" s="260" t="n"/>
      <x:c r="I521" s="260" t="n"/>
      <x:c r="J521" s="260" t="n"/>
      <x:c r="K521" s="260" t="n"/>
      <x:c r="L521" s="239" t="n"/>
      <x:c r="M521" s="231" t="n"/>
      <x:c r="N521" s="231" t="n"/>
      <x:c r="O521" s="231" t="n"/>
      <x:c r="P521" s="231" t="n"/>
      <x:c r="Q521" s="231" t="n"/>
      <x:c r="R521" s="214" t="n"/>
      <x:c r="S521" s="214" t="n"/>
    </x:row>
    <x:row r="522">
      <x:c r="A522" s="261" t="n"/>
      <x:c r="B522" s="231" t="n"/>
      <x:c r="C522" s="231" t="n"/>
      <x:c r="D522" s="231" t="n"/>
      <x:c r="E522" s="231" t="n"/>
      <x:c r="F522" s="261" t="n"/>
      <x:c r="G522" s="231" t="n"/>
      <x:c r="H522" s="260" t="n"/>
      <x:c r="I522" s="260" t="n"/>
      <x:c r="J522" s="260" t="n"/>
      <x:c r="K522" s="260" t="n"/>
      <x:c r="L522" s="239" t="n"/>
      <x:c r="M522" s="231" t="n"/>
      <x:c r="N522" s="231" t="n"/>
      <x:c r="O522" s="231" t="n"/>
      <x:c r="P522" s="231" t="n"/>
      <x:c r="Q522" s="231" t="n"/>
      <x:c r="R522" s="214" t="n"/>
      <x:c r="S522" s="214" t="n"/>
    </x:row>
    <x:row r="523">
      <x:c r="A523" s="261" t="n"/>
      <x:c r="B523" s="231" t="n"/>
      <x:c r="C523" s="231" t="n"/>
      <x:c r="D523" s="231" t="n"/>
      <x:c r="E523" s="231" t="n"/>
      <x:c r="F523" s="261" t="n"/>
      <x:c r="G523" s="231" t="n"/>
      <x:c r="H523" s="260" t="n"/>
      <x:c r="I523" s="260" t="n"/>
      <x:c r="J523" s="260" t="n"/>
      <x:c r="K523" s="260" t="n"/>
      <x:c r="L523" s="239" t="n"/>
      <x:c r="M523" s="231" t="n"/>
      <x:c r="N523" s="231" t="n"/>
      <x:c r="O523" s="231" t="n"/>
      <x:c r="P523" s="231" t="n"/>
      <x:c r="Q523" s="231" t="n"/>
      <x:c r="R523" s="214" t="n"/>
      <x:c r="S523" s="214" t="n"/>
    </x:row>
    <x:row r="524">
      <x:c r="A524" s="261" t="n"/>
      <x:c r="B524" s="231" t="n"/>
      <x:c r="C524" s="231" t="n"/>
      <x:c r="D524" s="231" t="n"/>
      <x:c r="E524" s="231" t="n"/>
      <x:c r="F524" s="261" t="n"/>
      <x:c r="G524" s="231" t="n"/>
      <x:c r="H524" s="260" t="n"/>
      <x:c r="I524" s="260" t="n"/>
      <x:c r="J524" s="260" t="n"/>
      <x:c r="K524" s="260" t="n"/>
      <x:c r="L524" s="239" t="n"/>
      <x:c r="M524" s="231" t="n"/>
      <x:c r="N524" s="231" t="n"/>
      <x:c r="O524" s="231" t="n"/>
      <x:c r="P524" s="231" t="n"/>
      <x:c r="Q524" s="231" t="n"/>
      <x:c r="R524" s="214" t="n"/>
      <x:c r="S524" s="214" t="n"/>
    </x:row>
  </x:sheetData>
  <x:mergeCells>
    <x:mergeCell ref="A10:I10"/>
    <x:mergeCell ref="A1:Q1"/>
  </x:mergeCells>
  <x:conditionalFormatting sqref="L14:L534">
    <x:cfRule type="colorScale" priority="1">
      <x:colorScale>
        <x:cfvo type="min"/>
        <x:cfvo type="percentile" val="50"/>
        <x:cfvo type="max"/>
        <x:color rgb="FFF3F4F6"/>
        <x:color rgb="FFFEF3C7"/>
        <x:color rgb="FFDCFCE7"/>
      </x:colorScale>
    </x:cfRule>
  </x:conditionalFormatting>
  <x:conditionalFormatting sqref="S14:S513">
    <x:cfRule type="expression" dxfId="4" priority="2">
      <x:formula>$S14&lt;&gt;"Aligned"</x:formula>
    </x:cfRule>
  </x:conditionalFormatting>
  <x:dataValidations count="3">
    <x:dataValidation type="decimal" operator="between" allowBlank="1" showDropDown="0" showInputMessage="0" showErrorMessage="0" sqref="H14:K513">
      <x:formula1>0</x:formula1>
      <x:formula2>10</x:formula2>
    </x:dataValidation>
    <x:dataValidation type="decimal" operator="between" allowBlank="0" showDropDown="0" showInputMessage="0" showErrorMessage="0" sqref="B4:B7">
      <x:formula1>0</x:formula1>
      <x:formula2>1</x:formula2>
    </x:dataValidation>
    <x:dataValidation type="decimal" operator="between" allowBlank="0" showDropDown="0" showInputMessage="0" showErrorMessage="0" sqref="E4:E7">
      <x:formula1>0</x:formula1>
      <x:formula2>100</x:formula2>
    </x:dataValidation>
  </x:dataValidations>
  <x:pageMargins left="0.7" right="0.7" top="0.75" bottom="0.75" header="0.3" footer="0.3"/>
  <x:drawing xmlns:r="http://schemas.openxmlformats.org/officeDocument/2006/relationships" r:id="R6301044908584cb0"/>
  <x:tableParts count="1">
    <x:tablePart xmlns:r="http://schemas.openxmlformats.org/officeDocument/2006/relationships" r:id="R71f5bce6ebd54b05"/>
  </x:tableParts>
</x:worksheet>
</file>

<file path=xl/worksheets/sheet8.xml><?xml version="1.0" encoding="utf-8"?>
<x:worksheet xmlns:x="http://schemas.openxmlformats.org/spreadsheetml/2006/main">
  <x:sheetFormatPr baseColWidth="8" defaultRowHeight="15"/>
  <x:cols>
    <x:col min="1" max="1" width="18" style="202" customWidth="1"/>
    <x:col min="2" max="2" width="24" style="202" customWidth="1"/>
    <x:col min="3" max="3" width="38" style="202" customWidth="1"/>
    <x:col min="4" max="4" width="28" style="202" customWidth="1"/>
    <x:col min="5" max="5" width="42" style="202" customWidth="1"/>
    <x:col min="6" max="6" width="60" style="202" customWidth="1"/>
    <x:col min="7" max="7" width="48" style="202" customWidth="1"/>
  </x:cols>
  <x:sheetData>
    <x:row r="1" s="202" customFormat="1" ht="32" customHeight="1">
      <x:c r="A1" s="145" t="inlineStr">
        <x:is>
          <x:t xml:space="preserve">REPAIR LOG — source-preserving metadata and scope history</x:t>
        </x:is>
      </x:c>
    </x:row>
    <x:row r="2" s="202" customFormat="1" ht="32" customHeight="1">
      <x:c r="A2" s="276" t="str">
        <x:v>Audit history starts with fixed-v5. Latest v17 input: fixed-v16; two user-approved rarity changes applied. Original fields, component inputs, source caveats and historical approvals remain recorded.</x:v>
      </x:c>
    </x:row>
    <x:row r="3" s="202" customFormat="1" ht="38" customHeight="1">
      <x:c r="A3" s="120" t="inlineStr">
        <x:is>
          <x:t xml:space="preserve">Status</x:t>
        </x:is>
      </x:c>
      <x:c r="B3" s="120" t="inlineStr">
        <x:is>
          <x:t xml:space="preserve">Area</x:t>
        </x:is>
      </x:c>
      <x:c r="C3" s="120" t="inlineStr">
        <x:is>
          <x:t xml:space="preserve">Record</x:t>
        </x:is>
      </x:c>
      <x:c r="D3" s="120" t="inlineStr">
        <x:is>
          <x:t xml:space="preserve">Field / issue</x:t>
        </x:is>
      </x:c>
      <x:c r="E3" s="120" t="inlineStr">
        <x:is>
          <x:t xml:space="preserve">Before</x:t>
        </x:is>
      </x:c>
      <x:c r="F3" s="120" t="inlineStr">
        <x:is>
          <x:t xml:space="preserve">After / action</x:t>
        </x:is>
      </x:c>
      <x:c r="G3" s="120" t="inlineStr">
        <x:is>
          <x:t xml:space="preserve">Source / basis</x:t>
        </x:is>
      </x:c>
    </x:row>
    <x:row r="4" s="202" customFormat="1" ht="48" customHeight="1">
      <x:c r="A4" s="214" t="inlineStr">
        <x:is>
          <x:t xml:space="preserve">Repaired</x:t>
        </x:is>
      </x:c>
      <x:c r="B4" s="214" t="inlineStr">
        <x:is>
          <x:t xml:space="preserve">Master metadata</x:t>
        </x:is>
      </x:c>
      <x:c r="C4" s="214" t="inlineStr">
        <x:is>
          <x:t xml:space="preserve">BE-005 Call and Covenant of Abraham</x:t>
        </x:is>
      </x:c>
      <x:c r="D4" s="214" t="inlineStr">
        <x:is>
          <x:t xml:space="preserve">Relevant Scripture / Historical Period / Tradition</x:t>
        </x:is>
      </x:c>
      <x:c r="E4" s="214" t="inlineStr">
        <x:is>
          <x:t xml:space="preserve">Genesis 12:1–9 | Patriarchal period | Shared canon</x:t>
        </x:is>
      </x:c>
      <x:c r="F4" s="214" t="inlineStr">
        <x:is>
          <x:t xml:space="preserve">Genesis 12:1–9; Genesis 15 | Patriarchal period | Shared canon</x:t>
        </x:is>
      </x:c>
      <x:c r="G4" s="214" t="inlineStr">
        <x:is>
          <x:t xml:space="preserve">Existing main reference + merged/deferred descriptions and references; no new historical source.</x:t>
        </x:is>
      </x:c>
    </x:row>
    <x:row r="5" s="202" customFormat="1" ht="48" customHeight="1">
      <x:c r="A5" s="214" t="inlineStr">
        <x:is>
          <x:t xml:space="preserve">Repaired</x:t>
        </x:is>
      </x:c>
      <x:c r="B5" s="214" t="inlineStr">
        <x:is>
          <x:t xml:space="preserve">Master metadata</x:t>
        </x:is>
      </x:c>
      <x:c r="C5" s="214" t="inlineStr">
        <x:is>
          <x:t xml:space="preserve">BE-027 Solomon Builds and Dedicates the Temple</x:t>
        </x:is>
      </x:c>
      <x:c r="D5" s="214" t="inlineStr">
        <x:is>
          <x:t xml:space="preserve">Relevant Scripture / Historical Period / Tradition</x:t>
        </x:is>
      </x:c>
      <x:c r="E5" s="214" t="inlineStr">
        <x:is>
          <x:t xml:space="preserve">1 Kings 5–7 | United monarchy | Shared canon</x:t>
        </x:is>
      </x:c>
      <x:c r="F5" s="214" t="inlineStr">
        <x:is>
          <x:t xml:space="preserve">1 Kings 5–8; 2 Chronicles 5–7 | United monarchy | Shared canon</x:t>
        </x:is>
      </x:c>
      <x:c r="G5" s="214" t="inlineStr">
        <x:is>
          <x:t xml:space="preserve">Existing main reference + merged/deferred descriptions and references; no new historical source.</x:t>
        </x:is>
      </x:c>
    </x:row>
    <x:row r="6" s="202" customFormat="1" ht="48" customHeight="1">
      <x:c r="A6" s="214" t="inlineStr">
        <x:is>
          <x:t xml:space="preserve">Repaired</x:t>
        </x:is>
      </x:c>
      <x:c r="B6" s="214" t="inlineStr">
        <x:is>
          <x:t xml:space="preserve">Master metadata</x:t>
        </x:is>
      </x:c>
      <x:c r="C6" s="214" t="inlineStr">
        <x:is>
          <x:t xml:space="preserve">BE-056 The Last Supper</x:t>
        </x:is>
      </x:c>
      <x:c r="D6" s="214" t="inlineStr">
        <x:is>
          <x:t xml:space="preserve">Relevant Scripture / Historical Period / Tradition</x:t>
        </x:is>
      </x:c>
      <x:c r="E6" s="214" t="inlineStr">
        <x:is>
          <x:t xml:space="preserve">Matthew 26:17–30; Mark 14:12–26; Luke 22:7–23; 1 Corinthians 11:23–26 | Passion Week | Shared canon</x:t>
        </x:is>
      </x:c>
      <x:c r="F6" s="214" t="inlineStr">
        <x:is>
          <x:t xml:space="preserve">Matthew 26:17–30; Mark 14:12–26; Luke 22:7–23; John 13–17; 1 Corinthians 11:23–26 | Passion Week | Shared canon</x:t>
        </x:is>
      </x:c>
      <x:c r="G6" s="214" t="inlineStr">
        <x:is>
          <x:t xml:space="preserve">Existing main reference + merged/deferred descriptions and references; no new historical source.</x:t>
        </x:is>
      </x:c>
    </x:row>
    <x:row r="7" s="202" customFormat="1" ht="48" customHeight="1">
      <x:c r="A7" s="214" t="inlineStr">
        <x:is>
          <x:t xml:space="preserve">Repaired</x:t>
        </x:is>
      </x:c>
      <x:c r="B7" s="214" t="inlineStr">
        <x:is>
          <x:t xml:space="preserve">Master metadata</x:t>
        </x:is>
      </x:c>
      <x:c r="C7" s="214" t="inlineStr">
        <x:is>
          <x:t xml:space="preserve">BI-014 The High Priest's Ephod and Breastpiece</x:t>
        </x:is>
      </x:c>
      <x:c r="D7" s="214" t="inlineStr">
        <x:is>
          <x:t xml:space="preserve">Relevant Scripture / Historical Period / Tradition</x:t>
        </x:is>
      </x:c>
      <x:c r="E7" s="214" t="inlineStr">
        <x:is>
          <x:t xml:space="preserve">Exodus 28:6–14; 39:2–7 | Exodus / wilderness | Shared canon</x:t>
        </x:is>
      </x:c>
      <x:c r="F7" s="214" t="inlineStr">
        <x:is>
          <x:t xml:space="preserve">Exodus 28:6–30; 39:2–21 | Exodus / wilderness | Shared canon</x:t>
        </x:is>
      </x:c>
      <x:c r="G7" s="214" t="inlineStr">
        <x:is>
          <x:t xml:space="preserve">Existing main reference + merged/deferred descriptions and references; no new historical source.</x:t>
        </x:is>
      </x:c>
    </x:row>
    <x:row r="8" s="202" customFormat="1" ht="48" customHeight="1">
      <x:c r="A8" s="214" t="inlineStr">
        <x:is>
          <x:t xml:space="preserve">Repaired</x:t>
        </x:is>
      </x:c>
      <x:c r="B8" s="214" t="inlineStr">
        <x:is>
          <x:t xml:space="preserve">Master metadata</x:t>
        </x:is>
      </x:c>
      <x:c r="C8" s="214" t="inlineStr">
        <x:is>
          <x:t xml:space="preserve">BI-045 Esther's Royal Regalia</x:t>
        </x:is>
      </x:c>
      <x:c r="D8" s="214" t="inlineStr">
        <x:is>
          <x:t xml:space="preserve">Relevant Scripture / Historical Period / Tradition</x:t>
        </x:is>
      </x:c>
      <x:c r="E8" s="214" t="inlineStr">
        <x:is>
          <x:t xml:space="preserve">Esther 2:17 | Persian period | Shared canon</x:t>
        </x:is>
      </x:c>
      <x:c r="F8" s="214" t="inlineStr">
        <x:is>
          <x:t xml:space="preserve">Esther 2:17; 5:1–2 | Persian period | Shared canon</x:t>
        </x:is>
      </x:c>
      <x:c r="G8" s="214" t="inlineStr">
        <x:is>
          <x:t xml:space="preserve">Existing main reference + merged/deferred descriptions and references; no new historical source.</x:t>
        </x:is>
      </x:c>
    </x:row>
    <x:row r="9" s="202" customFormat="1" ht="48" customHeight="1">
      <x:c r="A9" s="214" t="inlineStr">
        <x:is>
          <x:t xml:space="preserve">Repaired</x:t>
        </x:is>
      </x:c>
      <x:c r="B9" s="214" t="inlineStr">
        <x:is>
          <x:t xml:space="preserve">Master metadata</x:t>
        </x:is>
      </x:c>
      <x:c r="C9" s="214" t="inlineStr">
        <x:is>
          <x:t xml:space="preserve">PDV-005 Parables of the Hidden Treasure and Pearl of Great Price</x:t>
        </x:is>
      </x:c>
      <x:c r="D9" s="214" t="inlineStr">
        <x:is>
          <x:t xml:space="preserve">Relevant Scripture / Historical Period / Tradition</x:t>
        </x:is>
      </x:c>
      <x:c r="E9" s="214" t="inlineStr">
        <x:is>
          <x:t xml:space="preserve">Matthew 13:44 | Shared canon</x:t>
        </x:is>
      </x:c>
      <x:c r="F9" s="214" t="inlineStr">
        <x:is>
          <x:t xml:space="preserve">Matthew 13:44–46 | Shared canon</x:t>
        </x:is>
      </x:c>
      <x:c r="G9" s="214" t="inlineStr">
        <x:is>
          <x:t xml:space="preserve">Existing main reference + merged/deferred descriptions and references; no new historical source.</x:t>
        </x:is>
      </x:c>
    </x:row>
    <x:row r="10" s="202" customFormat="1" ht="48" customHeight="1">
      <x:c r="A10" s="214" t="inlineStr">
        <x:is>
          <x:t xml:space="preserve">Repaired</x:t>
        </x:is>
      </x:c>
      <x:c r="B10" s="214" t="inlineStr">
        <x:is>
          <x:t xml:space="preserve">Master metadata</x:t>
        </x:is>
      </x:c>
      <x:c r="C10" s="214" t="inlineStr">
        <x:is>
          <x:t xml:space="preserve">PDV-015 Parables of the Wedding and Great Banquets</x:t>
        </x:is>
      </x:c>
      <x:c r="D10" s="214" t="inlineStr">
        <x:is>
          <x:t xml:space="preserve">Relevant Scripture / Historical Period / Tradition</x:t>
        </x:is>
      </x:c>
      <x:c r="E10" s="214" t="inlineStr">
        <x:is>
          <x:t xml:space="preserve">Matthew 22:1–14 | Shared canon</x:t>
        </x:is>
      </x:c>
      <x:c r="F10" s="214" t="inlineStr">
        <x:is>
          <x:t xml:space="preserve">Matthew 22:1–14; Luke 14:15–24 | Shared canon</x:t>
        </x:is>
      </x:c>
      <x:c r="G10" s="214" t="inlineStr">
        <x:is>
          <x:t xml:space="preserve">Existing main reference + merged/deferred descriptions and references; no new historical source.</x:t>
        </x:is>
      </x:c>
    </x:row>
    <x:row r="11" s="202" customFormat="1" ht="48" customHeight="1">
      <x:c r="A11" s="214" t="inlineStr">
        <x:is>
          <x:t xml:space="preserve">Repaired</x:t>
        </x:is>
      </x:c>
      <x:c r="B11" s="214" t="inlineStr">
        <x:is>
          <x:t xml:space="preserve">Master metadata</x:t>
        </x:is>
      </x:c>
      <x:c r="C11" s="214" t="inlineStr">
        <x:is>
          <x:t xml:space="preserve">PDV-037 Daniel's Vision of Four Beasts and the Ancient of Days</x:t>
        </x:is>
      </x:c>
      <x:c r="D11" s="214" t="inlineStr">
        <x:is>
          <x:t xml:space="preserve">Relevant Scripture / Historical Period / Tradition</x:t>
        </x:is>
      </x:c>
      <x:c r="E11" s="214" t="inlineStr">
        <x:is>
          <x:t xml:space="preserve">Daniel 7:1–8 | Shared canon</x:t>
        </x:is>
      </x:c>
      <x:c r="F11" s="214" t="inlineStr">
        <x:is>
          <x:t xml:space="preserve">Daniel 7:1–14 | Shared canon</x:t>
        </x:is>
      </x:c>
      <x:c r="G11" s="214" t="inlineStr">
        <x:is>
          <x:t xml:space="preserve">Existing main reference + merged/deferred descriptions and references; no new historical source.</x:t>
        </x:is>
      </x:c>
    </x:row>
    <x:row r="12" s="202" customFormat="1" ht="48" customHeight="1">
      <x:c r="A12" s="214" t="inlineStr">
        <x:is>
          <x:t xml:space="preserve">Repaired</x:t>
        </x:is>
      </x:c>
      <x:c r="B12" s="214" t="inlineStr">
        <x:is>
          <x:t xml:space="preserve">Master metadata</x:t>
        </x:is>
      </x:c>
      <x:c r="C12" s="214" t="inlineStr">
        <x:is>
          <x:t xml:space="preserve">CS-002 The Nicene Councils (325 &amp; 381)</x:t>
        </x:is>
      </x:c>
      <x:c r="D12" s="214" t="inlineStr">
        <x:is>
          <x:t xml:space="preserve">Relevant Scripture / Historical Period / Tradition</x:t>
        </x:is>
      </x:c>
      <x:c r="E12" s="214" t="inlineStr">
        <x:is>
          <x:t xml:space="preserve">AD 325 | Nicaea | Widely received across historic Christianity</x:t>
        </x:is>
      </x:c>
      <x:c r="F12" s="214" t="inlineStr">
        <x:is>
          <x:t xml:space="preserve">AD 325 | Nicaea; AD 381 | Constantinople | Widely received across historic Christianity</x:t>
        </x:is>
      </x:c>
      <x:c r="G12" s="214" t="inlineStr">
        <x:is>
          <x:t xml:space="preserve">Existing main reference + merged/deferred descriptions and references; no new historical source.</x:t>
        </x:is>
      </x:c>
    </x:row>
    <x:row r="13" s="202" customFormat="1" ht="48" customHeight="1">
      <x:c r="A13" s="214" t="inlineStr">
        <x:is>
          <x:t xml:space="preserve">Repaired</x:t>
        </x:is>
      </x:c>
      <x:c r="B13" s="214" t="inlineStr">
        <x:is>
          <x:t xml:space="preserve">Master metadata</x:t>
        </x:is>
      </x:c>
      <x:c r="C13" s="214" t="inlineStr">
        <x:is>
          <x:t xml:space="preserve">TH-006 The Cappadocian Fathers</x:t>
        </x:is>
      </x:c>
      <x:c r="D13" s="214" t="inlineStr">
        <x:is>
          <x:t xml:space="preserve">Relevant Scripture / Historical Period / Tradition</x:t>
        </x:is>
      </x:c>
      <x:c r="E13" s="214" t="inlineStr">
        <x:is>
          <x:t xml:space="preserve">c. AD 330–379 | Caesarea in Cappadocia | Eastern Christianity; broadly received</x:t>
        </x:is>
      </x:c>
      <x:c r="F13" s="214" t="inlineStr">
        <x:is>
          <x:t xml:space="preserve">c. AD 329–395 | Cappadocia and Constantinople | Eastern Christianity; broadly received</x:t>
        </x:is>
      </x:c>
      <x:c r="G13" s="214" t="inlineStr">
        <x:is>
          <x:t xml:space="preserve">Existing main reference + merged/deferred descriptions and references; no new historical source.</x:t>
        </x:is>
      </x:c>
    </x:row>
    <x:row r="14" s="202" customFormat="1" ht="48" customHeight="1">
      <x:c r="A14" s="214" t="inlineStr">
        <x:is>
          <x:t xml:space="preserve">Repaired</x:t>
        </x:is>
      </x:c>
      <x:c r="B14" s="214" t="inlineStr">
        <x:is>
          <x:t xml:space="preserve">Master metadata</x:t>
        </x:is>
      </x:c>
      <x:c r="C14" s="214" t="inlineStr">
        <x:is>
          <x:t xml:space="preserve">TP-016 Anointing of the Sick / Holy Unction</x:t>
        </x:is>
      </x:c>
      <x:c r="D14" s="214" t="inlineStr">
        <x:is>
          <x:t xml:space="preserve">Relevant Scripture / Historical Period / Tradition</x:t>
        </x:is>
      </x:c>
      <x:c r="E14" s="214" t="inlineStr">
        <x:is>
          <x:t xml:space="preserve">Ancient Church onward | Roman Catholic</x:t>
        </x:is>
      </x:c>
      <x:c r="F14" s="214" t="inlineStr">
        <x:is>
          <x:t xml:space="preserve">Ancient Church onward | Roman Catholic and Eastern Orthodox traditions</x:t>
        </x:is>
      </x:c>
      <x:c r="G14" s="214" t="inlineStr">
        <x:is>
          <x:t xml:space="preserve">Existing main reference + merged/deferred descriptions and references; no new historical source.</x:t>
        </x:is>
      </x:c>
    </x:row>
    <x:row r="15" s="202" customFormat="1" ht="48" customHeight="1">
      <x:c r="A15" s="214" t="inlineStr">
        <x:is>
          <x:t xml:space="preserve">Repaired</x:t>
        </x:is>
      </x:c>
      <x:c r="B15" s="214" t="inlineStr">
        <x:is>
          <x:t xml:space="preserve">Master metadata</x:t>
        </x:is>
      </x:c>
      <x:c r="C15" s="214" t="inlineStr">
        <x:is>
          <x:t xml:space="preserve">BE-116 Widow's Oil Multiplied</x:t>
        </x:is>
      </x:c>
      <x:c r="D15" s="214" t="inlineStr">
        <x:is>
          <x:t xml:space="preserve">Short Description / Educational Purpose</x:t>
        </x:is>
      </x:c>
      <x:c r="E15" s="214" t="inlineStr">
        <x:is>
          <x:t xml:space="preserve">Elisha provides for a indebted widow through multiplying oil into borrowed jars.</x:t>
        </x:is>
      </x:c>
      <x:c r="F15" s="214" t="inlineStr">
        <x:is>
          <x:t xml:space="preserve">Elisha provides for an indebted widow through multiplying oil into borrowed jars.</x:t>
        </x:is>
      </x:c>
      <x:c r="G15" s="214" t="inlineStr">
        <x:is>
          <x:t xml:space="preserve">Grammar correction only; source wording otherwise preserved.</x:t>
        </x:is>
      </x:c>
    </x:row>
    <x:row r="16" s="202" customFormat="1" ht="48" customHeight="1">
      <x:c r="A16" s="214" t="inlineStr">
        <x:is>
          <x:t xml:space="preserve">Repaired</x:t>
        </x:is>
      </x:c>
      <x:c r="B16" s="214" t="inlineStr">
        <x:is>
          <x:t xml:space="preserve">Recovered information</x:t>
        </x:is>
      </x:c>
      <x:c r="C16" s="214" t="inlineStr">
        <x:is>
          <x:t xml:space="preserve">BE-096 Gideon's Three Hundred</x:t>
        </x:is>
      </x:c>
      <x:c r="D16" s="214" t="inlineStr">
        <x:is>
          <x:t xml:space="preserve">Supporting source: Gideon's Torches</x:t>
        </x:is>
      </x:c>
      <x:c r="E16" s="214" t="inlineStr">
        <x:is>
          <x:t xml:space="preserve">Missing from this destination</x:t>
        </x:is>
      </x:c>
      <x:c r="F16" s="214" t="inlineStr">
        <x:is>
          <x:t xml:space="preserve">Torches suddenly exposed from broken jars provide the dramatic visual signature of Gideon's night attack. Context: Judges 7:16–22 | Judges period | Shared canon.</x:t>
        </x:is>
      </x:c>
      <x:c r="G16" s="214" t="inlineStr">
        <x:is>
          <x:t xml:space="preserve">Deferred Expansion / Biblical Items / BI-027 / Gideon's Torches</x:t>
        </x:is>
      </x:c>
    </x:row>
    <x:row r="17" s="202" customFormat="1" ht="48" customHeight="1">
      <x:c r="A17" s="214" t="inlineStr">
        <x:is>
          <x:t xml:space="preserve">Repaired</x:t>
        </x:is>
      </x:c>
      <x:c r="B17" s="214" t="inlineStr">
        <x:is>
          <x:t xml:space="preserve">Recovered information</x:t>
        </x:is>
      </x:c>
      <x:c r="C17" s="214" t="inlineStr">
        <x:is>
          <x:t xml:space="preserve">BE-030 Elijah Taken Up in a Whirlwind</x:t>
        </x:is>
      </x:c>
      <x:c r="D17" s="214" t="inlineStr">
        <x:is>
          <x:t xml:space="preserve">Supporting source: Elisha's Mantle</x:t>
        </x:is>
      </x:c>
      <x:c r="E17" s="214" t="inlineStr">
        <x:is>
          <x:t xml:space="preserve">Missing from this destination</x:t>
        </x:is>
      </x:c>
      <x:c r="F17" s="214" t="inlineStr">
        <x:is>
          <x:t xml:space="preserve">The mantle taken up after Elijah's departure becomes a visible sign of Elisha's prophetic succession. Context: 2 Kings 2:13–14 | Divided monarchy | Shared canon.</x:t>
        </x:is>
      </x:c>
      <x:c r="G17" s="214" t="inlineStr">
        <x:is>
          <x:t xml:space="preserve">Deferred Expansion / Biblical Items / BI-046 / Elisha's Mantle</x:t>
        </x:is>
      </x:c>
    </x:row>
    <x:row r="18" s="202" customFormat="1" ht="48" customHeight="1">
      <x:c r="A18" s="214" t="inlineStr">
        <x:is>
          <x:t xml:space="preserve">Repaired</x:t>
        </x:is>
      </x:c>
      <x:c r="B18" s="214" t="inlineStr">
        <x:is>
          <x:t xml:space="preserve">Recovered information</x:t>
        </x:is>
      </x:c>
      <x:c r="C18" s="214" t="inlineStr">
        <x:is>
          <x:t xml:space="preserve">BE-043 Wedding at Cana</x:t>
        </x:is>
      </x:c>
      <x:c r="D18" s="214" t="inlineStr">
        <x:is>
          <x:t xml:space="preserve">Supporting source: Wedding Wine at Cana</x:t>
        </x:is>
      </x:c>
      <x:c r="E18" s="214" t="inlineStr">
        <x:is>
          <x:t xml:space="preserve">Missing from this destination</x:t>
        </x:is>
      </x:c>
      <x:c r="F18" s="214" t="inlineStr">
        <x:is>
          <x:t xml:space="preserve">The transformed wine is the result of Jesus' first sign in John's Gospel and highlights abundance and revelation. Context: John 2:1–11 | Gospel ministry | Shared canon.</x:t>
        </x:is>
      </x:c>
      <x:c r="G18" s="214" t="inlineStr">
        <x:is>
          <x:t xml:space="preserve">Deferred Expansion / Biblical Items / BI-072 / Wedding Wine at Cana</x:t>
        </x:is>
      </x:c>
    </x:row>
    <x:row r="19" s="202" customFormat="1" ht="56" customHeight="1">
      <x:c r="A19" s="214" t="inlineStr">
        <x:is>
          <x:t xml:space="preserve">Repaired</x:t>
        </x:is>
      </x:c>
      <x:c r="B19" s="214" t="inlineStr">
        <x:is>
          <x:t xml:space="preserve">Recovered information</x:t>
        </x:is>
      </x:c>
      <x:c r="C19" s="214" t="inlineStr">
        <x:is>
          <x:t xml:space="preserve">BE-056 The Last Supper</x:t>
        </x:is>
      </x:c>
      <x:c r="D19" s="214" t="inlineStr">
        <x:is>
          <x:t xml:space="preserve">Supporting source: Cup of the Last Supper</x:t>
        </x:is>
      </x:c>
      <x:c r="E19" s="214" t="inlineStr">
        <x:is>
          <x:t xml:space="preserve">Missing from this destination</x:t>
        </x:is>
      </x:c>
      <x:c r="F19" s="214" t="inlineStr">
        <x:is>
          <x:t xml:space="preserve">The cup given by Jesus at the Last Supper is associated with the new covenant in his blood. Context: Matthew 26:27–29; Luke 22:20; 1 Corinthians 11:25 | Passion / apostolic tradition | Shared canon.</x:t>
        </x:is>
      </x:c>
      <x:c r="G19" s="214" t="inlineStr">
        <x:is>
          <x:t xml:space="preserve">Deferred Expansion / Biblical Items / BI-081 / Cup of the Last Supper</x:t>
        </x:is>
      </x:c>
    </x:row>
    <x:row r="20" s="202" customFormat="1" ht="56" customHeight="1">
      <x:c r="A20" s="214" t="inlineStr">
        <x:is>
          <x:t xml:space="preserve">Repaired</x:t>
        </x:is>
      </x:c>
      <x:c r="B20" s="214" t="inlineStr">
        <x:is>
          <x:t xml:space="preserve">Recovered information</x:t>
        </x:is>
      </x:c>
      <x:c r="C20" s="214" t="inlineStr">
        <x:is>
          <x:t xml:space="preserve">BE-103 Breakfast by the Sea</x:t>
        </x:is>
      </x:c>
      <x:c r="D20" s="214" t="inlineStr">
        <x:is>
          <x:t xml:space="preserve">Supporting source: Fishing Nets of Galilee</x:t>
        </x:is>
      </x:c>
      <x:c r="E20" s="214" t="inlineStr">
        <x:is>
          <x:t xml:space="preserve">Missing from this destination</x:t>
        </x:is>
      </x:c>
      <x:c r="F20" s="214" t="inlineStr">
        <x:is>
          <x:t xml:space="preserve">Nets connect the calling of fishermen disciples with everyday work around the Sea of Galilee. Context: Matthew 4:18–22; Mark 1:16–20; Luke 5:1–11 | Gospel ministry | Shared canon.</x:t>
        </x:is>
      </x:c>
      <x:c r="G20" s="214" t="inlineStr">
        <x:is>
          <x:t xml:space="preserve">Deferred Expansion / Biblical Items / BI-070 / Fishing Nets of Galilee</x:t>
        </x:is>
      </x:c>
    </x:row>
    <x:row r="21" s="202" customFormat="1" ht="48" customHeight="1">
      <x:c r="A21" s="214" t="inlineStr">
        <x:is>
          <x:t xml:space="preserve">Repaired</x:t>
        </x:is>
      </x:c>
      <x:c r="B21" s="214" t="inlineStr">
        <x:is>
          <x:t xml:space="preserve">Recovered information</x:t>
        </x:is>
      </x:c>
      <x:c r="C21" s="214" t="inlineStr">
        <x:is>
          <x:t xml:space="preserve">BP-006 Paul</x:t>
        </x:is>
      </x:c>
      <x:c r="D21" s="214" t="inlineStr">
        <x:is>
          <x:t xml:space="preserve">Supporting source: Paul's Chains</x:t>
        </x:is>
      </x:c>
      <x:c r="E21" s="214" t="inlineStr">
        <x:is>
          <x:t xml:space="preserve">Missing from this destination</x:t>
        </x:is>
      </x:c>
      <x:c r="F21" s="214" t="inlineStr">
        <x:is>
          <x:t xml:space="preserve">Paul's imprisonment and chains become a recurring symbol of his witness under Roman custody. Context: Acts 21:33; 26:29; 28:20; Philippians 1:13 | Apostolic period | Shared canon.</x:t>
        </x:is>
      </x:c>
      <x:c r="G21" s="214" t="inlineStr">
        <x:is>
          <x:t xml:space="preserve">Deferred Expansion / Biblical Items / BI-097 / Paul's Chains</x:t>
        </x:is>
      </x:c>
    </x:row>
    <x:row r="22" s="202" customFormat="1" ht="48" customHeight="1">
      <x:c r="A22" s="214" t="inlineStr">
        <x:is>
          <x:t xml:space="preserve">Repaired</x:t>
        </x:is>
      </x:c>
      <x:c r="B22" s="214" t="inlineStr">
        <x:is>
          <x:t xml:space="preserve">Recovered information</x:t>
        </x:is>
      </x:c>
      <x:c r="C22" s="214" t="inlineStr">
        <x:is>
          <x:t xml:space="preserve">BP-006 Paul</x:t>
        </x:is>
      </x:c>
      <x:c r="D22" s="214" t="inlineStr">
        <x:is>
          <x:t xml:space="preserve">Supporting source: Martyrdom of Paul in Rome</x:t>
        </x:is>
      </x:c>
      <x:c r="E22" s="214" t="inlineStr">
        <x:is>
          <x:t xml:space="preserve">Missing from this destination</x:t>
        </x:is>
      </x:c>
      <x:c r="F22" s="214" t="inlineStr">
        <x:is>
          <x:t xml:space="preserve">Ancient Christian tradition remembers Paul as martyred at Rome under Nero after his apostolic mission to the Gentiles. Context: Traditionally mid-to-late 60s AD | Rome.</x:t>
        </x:is>
      </x:c>
      <x:c r="G22" s="214" t="inlineStr">
        <x:is>
          <x:t xml:space="preserve">Deferred Expansion / Early Church History / ECH-003 / Martyrdom of Paul in Rome</x:t>
        </x:is>
      </x:c>
    </x:row>
    <x:row r="23" s="202" customFormat="1" ht="48" customHeight="1">
      <x:c r="A23" s="214" t="inlineStr">
        <x:is>
          <x:t xml:space="preserve">Repaired</x:t>
        </x:is>
      </x:c>
      <x:c r="B23" s="214" t="inlineStr">
        <x:is>
          <x:t xml:space="preserve">Recovered caveat</x:t>
        </x:is>
      </x:c>
      <x:c r="C23" s="214" t="inlineStr">
        <x:is>
          <x:t xml:space="preserve">BP-006 Paul</x:t>
        </x:is>
      </x:c>
      <x:c r="D23" s="214" t="inlineStr">
        <x:is>
          <x:t xml:space="preserve">Source caution: Martyrdom of Paul in Rome</x:t>
        </x:is>
      </x:c>
      <x:c r="E23" s="214" t="inlineStr">
        <x:is>
          <x:t xml:space="preserve">(not carried forward)</x:t>
        </x:is>
      </x:c>
      <x:c r="F23" s="214" t="inlineStr">
        <x:is>
          <x:t xml:space="preserve">Acts ends before Paul's death; the martyrdom tradition comes from early Christian testimony rather than the New Testament narrative.</x:t>
        </x:is>
      </x:c>
      <x:c r="G23" s="214" t="inlineStr">
        <x:is>
          <x:t xml:space="preserve">Deferred Expansion / ECH-003 / Martyrdom of Paul in Rome</x:t>
        </x:is>
      </x:c>
    </x:row>
    <x:row r="24" s="202" customFormat="1" ht="48" customHeight="1">
      <x:c r="A24" s="214" t="inlineStr">
        <x:is>
          <x:t xml:space="preserve">Repaired</x:t>
        </x:is>
      </x:c>
      <x:c r="B24" s="214" t="inlineStr">
        <x:is>
          <x:t xml:space="preserve">Recovered information</x:t>
        </x:is>
      </x:c>
      <x:c r="C24" s="214" t="inlineStr">
        <x:is>
          <x:t xml:space="preserve">CHE-002 Henry IV at Canossa</x:t>
        </x:is>
      </x:c>
      <x:c r="D24" s="214" t="inlineStr">
        <x:is>
          <x:t xml:space="preserve">Supporting source: Gregorian Reform Movement</x:t>
        </x:is>
      </x:c>
      <x:c r="E24" s="214" t="inlineStr">
        <x:is>
          <x:t xml:space="preserve">Missing from this destination</x:t>
        </x:is>
      </x:c>
      <x:c r="F24" s="214" t="inlineStr">
        <x:is>
          <x:t xml:space="preserve">An eleventh-century reform current sought greater clerical discipline and independence of church office from lay control. Context: 11th century | Latin Christianity.</x:t>
        </x:is>
      </x:c>
      <x:c r="G24" s="214" t="inlineStr">
        <x:is>
          <x:t xml:space="preserve">Deferred Expansion / Controversies &amp; Movements / CM-014 / Gregorian Reform Movement</x:t>
        </x:is>
      </x:c>
    </x:row>
    <x:row r="25" s="202" customFormat="1" ht="56" customHeight="1">
      <x:c r="A25" s="214" t="inlineStr">
        <x:is>
          <x:t xml:space="preserve">Repaired</x:t>
        </x:is>
      </x:c>
      <x:c r="B25" s="214" t="inlineStr">
        <x:is>
          <x:t xml:space="preserve">Recovered information</x:t>
        </x:is>
      </x:c>
      <x:c r="C25" s="214" t="inlineStr">
        <x:is>
          <x:t xml:space="preserve">CHE-003 Azusa Street Revival</x:t>
        </x:is>
      </x:c>
      <x:c r="D25" s="214" t="inlineStr">
        <x:is>
          <x:t xml:space="preserve">Supporting source: Charismatic Renewal</x:t>
        </x:is>
      </x:c>
      <x:c r="E25" s="214" t="inlineStr">
        <x:is>
          <x:t xml:space="preserve">Missing from this destination</x:t>
        </x:is>
      </x:c>
      <x:c r="F25" s="214" t="inlineStr">
        <x:is>
          <x:t xml:space="preserve">Pentecostal-style spiritual gifts and renewal spread within Anglican, Lutheran, Reformed, Catholic, Orthodox, and other established churches. Context: 1960s onward | Cross-denominational Christianity.</x:t>
        </x:is>
      </x:c>
      <x:c r="G25" s="214" t="inlineStr">
        <x:is>
          <x:t xml:space="preserve">Deferred Expansion / Controversies &amp; Movements / CM-046 / Charismatic Renewal</x:t>
        </x:is>
      </x:c>
    </x:row>
    <x:row r="26" s="202" customFormat="1" ht="56" customHeight="1">
      <x:c r="A26" s="214" t="inlineStr">
        <x:is>
          <x:t xml:space="preserve">Repaired</x:t>
        </x:is>
      </x:c>
      <x:c r="B26" s="214" t="inlineStr">
        <x:is>
          <x:t xml:space="preserve">Recovered information</x:t>
        </x:is>
      </x:c>
      <x:c r="C26" s="214" t="inlineStr">
        <x:is>
          <x:t xml:space="preserve">BE-064 Burial of Jesus</x:t>
        </x:is>
      </x:c>
      <x:c r="D26" s="214" t="inlineStr">
        <x:is>
          <x:t xml:space="preserve">Supporting source: Burial Spices</x:t>
        </x:is>
      </x:c>
      <x:c r="E26" s="214" t="inlineStr">
        <x:is>
          <x:t xml:space="preserve">Missing from this destination</x:t>
        </x:is>
      </x:c>
      <x:c r="F26" s="214" t="inlineStr">
        <x:is>
          <x:t xml:space="preserve">Myrrh, aloes, and prepared spices accompany Jesus' burial and the women's later visit to the tomb. Context: Luke 23:56; 24:1; John 19:39–40 | Passion / Resurrection | Shared canon.</x:t>
        </x:is>
      </x:c>
      <x:c r="G26" s="214" t="inlineStr">
        <x:is>
          <x:t xml:space="preserve">Deferred Expansion / Biblical Items / BI-090 / Burial Spices</x:t>
        </x:is>
      </x:c>
    </x:row>
    <x:row r="27" s="202" customFormat="1" ht="48" customHeight="1">
      <x:c r="A27" s="214" t="inlineStr">
        <x:is>
          <x:t xml:space="preserve">Repaired</x:t>
        </x:is>
      </x:c>
      <x:c r="B27" s="214" t="inlineStr">
        <x:is>
          <x:t xml:space="preserve">Recovered information</x:t>
        </x:is>
      </x:c>
      <x:c r="C27" s="214" t="inlineStr">
        <x:is>
          <x:t xml:space="preserve">BE-024 David and Goliath</x:t>
        </x:is>
      </x:c>
      <x:c r="D27" s="214" t="inlineStr">
        <x:is>
          <x:t xml:space="preserve">Supporting source: Five Smooth Stones</x:t>
        </x:is>
      </x:c>
      <x:c r="E27" s="214" t="inlineStr">
        <x:is>
          <x:t xml:space="preserve">Missing from this destination</x:t>
        </x:is>
      </x:c>
      <x:c r="F27" s="214" t="inlineStr">
        <x:is>
          <x:t xml:space="preserve">David selects five stones from the brook before confronting Goliath; visually inseparable from the famous encounter. Context: 1 Samuel 17:40 | United monarchy | Shared canon.</x:t>
        </x:is>
      </x:c>
      <x:c r="G27" s="214" t="inlineStr">
        <x:is>
          <x:t xml:space="preserve">Deferred Expansion / Biblical Items / BI-034 / Five Smooth Stones</x:t>
        </x:is>
      </x:c>
    </x:row>
    <x:row r="28" s="202" customFormat="1" ht="48" customHeight="1">
      <x:c r="A28" s="214" t="inlineStr">
        <x:is>
          <x:t xml:space="preserve">Repaired</x:t>
        </x:is>
      </x:c>
      <x:c r="B28" s="214" t="inlineStr">
        <x:is>
          <x:t xml:space="preserve">Recovered information</x:t>
        </x:is>
      </x:c>
      <x:c r="C28" s="214" t="inlineStr">
        <x:is>
          <x:t xml:space="preserve">BE-024 David and Goliath</x:t>
        </x:is>
      </x:c>
      <x:c r="D28" s="214" t="inlineStr">
        <x:is>
          <x:t xml:space="preserve">Supporting source: David's Sling and Five Smooth Stones</x:t>
        </x:is>
      </x:c>
      <x:c r="E28" s="214" t="inlineStr">
        <x:is>
          <x:t xml:space="preserve">Missing from this destination</x:t>
        </x:is>
      </x:c>
      <x:c r="F28" s="214" t="inlineStr">
        <x:is>
          <x:t xml:space="preserve">Combines David's sling and the five smooth stones he selects before confronting Goliath. Context: 1 Samuel 17:40–50 | United monarchy | Shared canon.</x:t>
        </x:is>
      </x:c>
      <x:c r="G28" s="214" t="inlineStr">
        <x:is>
          <x:t xml:space="preserve">Deferred Expansion / Biblical Items / BI-026 / David's Sling and Five Smooth Stones</x:t>
        </x:is>
      </x:c>
    </x:row>
    <x:row r="29" s="202" customFormat="1" ht="68" customHeight="1">
      <x:c r="A29" s="214" t="inlineStr">
        <x:is>
          <x:t xml:space="preserve">Repaired</x:t>
        </x:is>
      </x:c>
      <x:c r="B29" s="214" t="inlineStr">
        <x:is>
          <x:t xml:space="preserve">Recovered information</x:t>
        </x:is>
      </x:c>
      <x:c r="C29" s="214" t="inlineStr">
        <x:is>
          <x:t xml:space="preserve">BE-056 The Last Supper</x:t>
        </x:is>
      </x:c>
      <x:c r="D29" s="214" t="inlineStr">
        <x:is>
          <x:t xml:space="preserve">Supporting source: Bread and Cup of the Last Supper</x:t>
        </x:is>
      </x:c>
      <x:c r="E29" s="214" t="inlineStr">
        <x:is>
          <x:t xml:space="preserve">Missing from this destination</x:t>
        </x:is>
      </x:c>
      <x:c r="F29" s="214" t="inlineStr">
        <x:is>
          <x:t xml:space="preserve">Combines the bread and cup of the Last Supper into one still-life card representing the meal Jesus gave to his disciples. Context: Matthew 26:26; Mark 14:22; Luke 22:19; 1 Corinthians 11:23–24 | Passion / apostolic tradition | Shared canon.</x:t>
        </x:is>
      </x:c>
      <x:c r="G29" s="214" t="inlineStr">
        <x:is>
          <x:t xml:space="preserve">Deferred Expansion / Biblical Items / BI-057 / Bread and Cup of the Last Supper</x:t>
        </x:is>
      </x:c>
    </x:row>
    <x:row r="30" s="202" customFormat="1" ht="56" customHeight="1">
      <x:c r="A30" s="214" t="inlineStr">
        <x:is>
          <x:t xml:space="preserve">Repaired</x:t>
        </x:is>
      </x:c>
      <x:c r="B30" s="214" t="inlineStr">
        <x:is>
          <x:t xml:space="preserve">Recovered information</x:t>
        </x:is>
      </x:c>
      <x:c r="C30" s="214" t="inlineStr">
        <x:is>
          <x:t xml:space="preserve">BP-006 Paul</x:t>
        </x:is>
      </x:c>
      <x:c r="D30" s="214" t="inlineStr">
        <x:is>
          <x:t xml:space="preserve">Supporting source: Apostolic Prison Chains</x:t>
        </x:is>
      </x:c>
      <x:c r="E30" s="214" t="inlineStr">
        <x:is>
          <x:t xml:space="preserve">Missing from this destination</x:t>
        </x:is>
      </x:c>
      <x:c r="F30" s="214" t="inlineStr">
        <x:is>
          <x:t xml:space="preserve">Uses prison chains as one composite object card for the apostolic imprisonment narratives associated especially with Peter and Paul. Context: Acts 12:6–11 | Apostolic period | Shared canon.</x:t>
        </x:is>
      </x:c>
      <x:c r="G30" s="214" t="inlineStr">
        <x:is>
          <x:t xml:space="preserve">Deferred Expansion / Biblical Items / BI-065 / Apostolic Prison Chains</x:t>
        </x:is>
      </x:c>
    </x:row>
    <x:row r="31" s="202" customFormat="1" ht="48" customHeight="1">
      <x:c r="A31" s="214" t="inlineStr">
        <x:is>
          <x:t xml:space="preserve">Repaired</x:t>
        </x:is>
      </x:c>
      <x:c r="B31" s="214" t="inlineStr">
        <x:is>
          <x:t xml:space="preserve">Recovered information</x:t>
        </x:is>
      </x:c>
      <x:c r="C31" s="214" t="inlineStr">
        <x:is>
          <x:t xml:space="preserve">BP-023 Esther</x:t>
        </x:is>
      </x:c>
      <x:c r="D31" s="214" t="inlineStr">
        <x:is>
          <x:t xml:space="preserve">Supporting source: Mordecai</x:t>
        </x:is>
      </x:c>
      <x:c r="E31" s="214" t="inlineStr">
        <x:is>
          <x:t xml:space="preserve">Missing from this destination</x:t>
        </x:is>
      </x:c>
      <x:c r="F31" s="214" t="inlineStr">
        <x:is>
          <x:t xml:space="preserve">Jewish exile and guardian of Esther whose refusal to honor Haman helps trigger the central conflict. Context: Esther | Persian period | Shared canon.</x:t>
        </x:is>
      </x:c>
      <x:c r="G31" s="214" t="inlineStr">
        <x:is>
          <x:t xml:space="preserve">Deferred Expansion / Biblical People / BP-082 / Mordecai</x:t>
        </x:is>
      </x:c>
    </x:row>
    <x:row r="32" s="202" customFormat="1" ht="56" customHeight="1">
      <x:c r="A32" s="214" t="inlineStr">
        <x:is>
          <x:t xml:space="preserve">Repaired</x:t>
        </x:is>
      </x:c>
      <x:c r="B32" s="214" t="inlineStr">
        <x:is>
          <x:t xml:space="preserve">Recovered information</x:t>
        </x:is>
      </x:c>
      <x:c r="C32" s="214" t="inlineStr">
        <x:is>
          <x:t xml:space="preserve">BE-090 Peter Walking on Water</x:t>
        </x:is>
      </x:c>
      <x:c r="D32" s="214" t="inlineStr">
        <x:is>
          <x:t xml:space="preserve">Supporting source: Jesus Walks on Water</x:t>
        </x:is>
      </x:c>
      <x:c r="E32" s="214" t="inlineStr">
        <x:is>
          <x:t xml:space="preserve">Missing from this destination</x:t>
        </x:is>
      </x:c>
      <x:c r="F32" s="214" t="inlineStr">
        <x:is>
          <x:t xml:space="preserve">Jesus approaches the disciples' boat across the sea; Matthew also narrates Peter stepping onto the water. Context: Matthew 14:22–33; Mark 6:45–52; John 6:16–21 | First century AD | Shared canon.</x:t>
        </x:is>
      </x:c>
      <x:c r="G32" s="214" t="inlineStr">
        <x:is>
          <x:t xml:space="preserve">Deferred Expansion / Biblical Events / BE-051 / Jesus Walks on Water</x:t>
        </x:is>
      </x:c>
    </x:row>
    <x:row r="33" s="202" customFormat="1" ht="48" customHeight="1">
      <x:c r="A33" s="214" t="inlineStr">
        <x:is>
          <x:t xml:space="preserve">Repaired</x:t>
        </x:is>
      </x:c>
      <x:c r="B33" s="214" t="inlineStr">
        <x:is>
          <x:t xml:space="preserve">Recovered information</x:t>
        </x:is>
      </x:c>
      <x:c r="C33" s="214" t="inlineStr">
        <x:is>
          <x:t xml:space="preserve">BPL-053 Persia</x:t>
        </x:is>
      </x:c>
      <x:c r="D33" s="214" t="inlineStr">
        <x:is>
          <x:t xml:space="preserve">Supporting source: Susa</x:t>
        </x:is>
      </x:c>
      <x:c r="E33" s="214" t="inlineStr">
        <x:is>
          <x:t xml:space="preserve">Missing from this destination</x:t>
        </x:is>
      </x:c>
      <x:c r="F33" s="214" t="inlineStr">
        <x:is>
          <x:t xml:space="preserve">Persian royal city central to Esther and Nehemiah, and also the setting of a Daniel vision. Context: Esther; Nehemiah 1; Daniel 8 | Persian period | Shared canon.</x:t>
        </x:is>
      </x:c>
      <x:c r="G33" s="214" t="inlineStr">
        <x:is>
          <x:t xml:space="preserve">Deferred Expansion / Biblical Places / BPL-052 / Susa</x:t>
        </x:is>
      </x:c>
    </x:row>
    <x:row r="34" s="202" customFormat="1" ht="56" customHeight="1">
      <x:c r="A34" s="214" t="inlineStr">
        <x:is>
          <x:t xml:space="preserve">Repaired</x:t>
        </x:is>
      </x:c>
      <x:c r="B34" s="214" t="inlineStr">
        <x:is>
          <x:t xml:space="preserve">Recovered information</x:t>
        </x:is>
      </x:c>
      <x:c r="C34" s="214" t="inlineStr">
        <x:is>
          <x:t xml:space="preserve">BE-023 David Anointed by Samuel</x:t>
        </x:is>
      </x:c>
      <x:c r="D34" s="214" t="inlineStr">
        <x:is>
          <x:t xml:space="preserve">Supporting source: Samuel's Horn of Oil</x:t>
        </x:is>
      </x:c>
      <x:c r="E34" s="214" t="inlineStr">
        <x:is>
          <x:t xml:space="preserve">Missing from this destination</x:t>
        </x:is>
      </x:c>
      <x:c r="F34" s="214" t="inlineStr">
        <x:is>
          <x:t xml:space="preserve">The horn of oil used to anoint David represents divine selection of a king overlooked by human expectations. Context: 1 Samuel 16:1, 13 | Transition to monarchy | Shared canon.</x:t>
        </x:is>
      </x:c>
      <x:c r="G34" s="214" t="inlineStr">
        <x:is>
          <x:t xml:space="preserve">Deferred Expansion / Biblical Items / BI-022 / Samuel's Horn of Oil</x:t>
        </x:is>
      </x:c>
    </x:row>
    <x:row r="35" s="202" customFormat="1" ht="48" customHeight="1">
      <x:c r="A35" s="214" t="inlineStr">
        <x:is>
          <x:t xml:space="preserve">Repaired</x:t>
        </x:is>
      </x:c>
      <x:c r="B35" s="214" t="inlineStr">
        <x:is>
          <x:t xml:space="preserve">Recovered information</x:t>
        </x:is>
      </x:c>
      <x:c r="C35" s="214" t="inlineStr">
        <x:is>
          <x:t xml:space="preserve">BE-029 Elijah on Mount Carmel</x:t>
        </x:is>
      </x:c>
      <x:c r="D35" s="214" t="inlineStr">
        <x:is>
          <x:t xml:space="preserve">Supporting source: Water Jars at Carmel</x:t>
        </x:is>
      </x:c>
      <x:c r="E35" s="214" t="inlineStr">
        <x:is>
          <x:t xml:space="preserve">Missing from this destination</x:t>
        </x:is>
      </x:c>
      <x:c r="F35" s="214" t="inlineStr">
        <x:is>
          <x:t xml:space="preserve">Large jars of water drench Elijah's sacrifice before fire falls, intensifying the sign on Mount Carmel. Context: 1 Kings 18:33–35 | Divided monarchy | Shared canon.</x:t>
        </x:is>
      </x:c>
      <x:c r="G35" s="214" t="inlineStr">
        <x:is>
          <x:t xml:space="preserve">Deferred Expansion / Biblical Items / BI-036 / Water Jars at Carmel</x:t>
        </x:is>
      </x:c>
    </x:row>
    <x:row r="36" s="202" customFormat="1" ht="48" customHeight="1">
      <x:c r="A36" s="214" t="inlineStr">
        <x:is>
          <x:t xml:space="preserve">Repaired</x:t>
        </x:is>
      </x:c>
      <x:c r="B36" s="214" t="inlineStr">
        <x:is>
          <x:t xml:space="preserve">Recovered information</x:t>
        </x:is>
      </x:c>
      <x:c r="C36" s="214" t="inlineStr">
        <x:is>
          <x:t xml:space="preserve">BP-093 Ahasuerus (Xerxes)</x:t>
        </x:is>
      </x:c>
      <x:c r="D36" s="214" t="inlineStr">
        <x:is>
          <x:t xml:space="preserve">Supporting source: Ahasuerus's Golden Scepter</x:t>
        </x:is>
      </x:c>
      <x:c r="E36" s="214" t="inlineStr">
        <x:is>
          <x:t xml:space="preserve">Missing from this destination</x:t>
        </x:is>
      </x:c>
      <x:c r="F36" s="214" t="inlineStr">
        <x:is>
          <x:t xml:space="preserve">The extended golden scepter signals Esther's acceptance and survival when she approaches the king unsummoned. Context: Esther 4:11; 5:2; 8:4 | Persian period | Shared canon.</x:t>
        </x:is>
      </x:c>
      <x:c r="G36" s="214" t="inlineStr">
        <x:is>
          <x:t xml:space="preserve">Deferred Expansion / Biblical Items / BI-046 / Ahasuerus's Golden Scepter</x:t>
        </x:is>
      </x:c>
    </x:row>
    <x:row r="37" s="202" customFormat="1" ht="48" customHeight="1">
      <x:c r="A37" s="214" t="inlineStr">
        <x:is>
          <x:t xml:space="preserve">Repaired</x:t>
        </x:is>
      </x:c>
      <x:c r="B37" s="214" t="inlineStr">
        <x:is>
          <x:t xml:space="preserve">Recovered information</x:t>
        </x:is>
      </x:c>
      <x:c r="C37" s="214" t="inlineStr">
        <x:is>
          <x:t xml:space="preserve">BP-023 Esther</x:t>
        </x:is>
      </x:c>
      <x:c r="D37" s="214" t="inlineStr">
        <x:is>
          <x:t xml:space="preserve">Supporting source: Mordecai's Royal Robe</x:t>
        </x:is>
      </x:c>
      <x:c r="E37" s="214" t="inlineStr">
        <x:is>
          <x:t xml:space="preserve">Missing from this destination</x:t>
        </x:is>
      </x:c>
      <x:c r="F37" s="214" t="inlineStr">
        <x:is>
          <x:t xml:space="preserve">Royal clothing marks Mordecai's public honor and later elevation in the reversal of Haman's plot. Context: Esther 6:7–11; 8:15 | Persian period | Shared canon.</x:t>
        </x:is>
      </x:c>
      <x:c r="G37" s="214" t="inlineStr">
        <x:is>
          <x:t xml:space="preserve">Deferred Expansion / Biblical Items / BI-047 / Mordecai's Royal Robe</x:t>
        </x:is>
      </x:c>
    </x:row>
    <x:row r="38" s="202" customFormat="1" ht="48" customHeight="1">
      <x:c r="A38" s="214" t="inlineStr">
        <x:is>
          <x:t xml:space="preserve">Repaired</x:t>
        </x:is>
      </x:c>
      <x:c r="B38" s="214" t="inlineStr">
        <x:is>
          <x:t xml:space="preserve">Recovered information</x:t>
        </x:is>
      </x:c>
      <x:c r="C38" s="214" t="inlineStr">
        <x:is>
          <x:t xml:space="preserve">BE-043 Wedding at Cana</x:t>
        </x:is>
      </x:c>
      <x:c r="D38" s="214" t="inlineStr">
        <x:is>
          <x:t xml:space="preserve">Supporting source: Water Jars and Wine at Cana</x:t>
        </x:is>
      </x:c>
      <x:c r="E38" s="214" t="inlineStr">
        <x:is>
          <x:t xml:space="preserve">Missing from this destination</x:t>
        </x:is>
      </x:c>
      <x:c r="F38" s="214" t="inlineStr">
        <x:is>
          <x:t xml:space="preserve">Combines the stone water jars and the resulting wedding wine into one object-focused card tied to Jesus' first sign at Cana. Context: John 2:1–11 | Gospel ministry | Shared canon.</x:t>
        </x:is>
      </x:c>
      <x:c r="G38" s="214" t="inlineStr">
        <x:is>
          <x:t xml:space="preserve">Deferred Expansion / Biblical Items / BI-051 / Water Jars and Wine at Cana</x:t>
        </x:is>
      </x:c>
    </x:row>
    <x:row r="39" s="202" customFormat="1" ht="48" customHeight="1">
      <x:c r="A39" s="214" t="inlineStr">
        <x:is>
          <x:t xml:space="preserve">Repaired</x:t>
        </x:is>
      </x:c>
      <x:c r="B39" s="214" t="inlineStr">
        <x:is>
          <x:t xml:space="preserve">Recovered information</x:t>
        </x:is>
      </x:c>
      <x:c r="C39" s="214" t="inlineStr">
        <x:is>
          <x:t xml:space="preserve">BE-050 Feeding of the Five Thousand</x:t>
        </x:is>
      </x:c>
      <x:c r="D39" s="214" t="inlineStr">
        <x:is>
          <x:t xml:space="preserve">Supporting source: Five Barley Loaves</x:t>
        </x:is>
      </x:c>
      <x:c r="E39" s="214" t="inlineStr">
        <x:is>
          <x:t xml:space="preserve">Missing from this destination</x:t>
        </x:is>
      </x:c>
      <x:c r="F39" s="214" t="inlineStr">
        <x:is>
          <x:t xml:space="preserve">Five loaves form the larger part of the small meal Jesus multiplies to feed a great crowd. Context: John 6:1–13; Synoptic parallels | Gospel ministry | Shared canon.</x:t>
        </x:is>
      </x:c>
      <x:c r="G39" s="214" t="inlineStr">
        <x:is>
          <x:t xml:space="preserve">Deferred Expansion / Biblical Items / BI-053 / Five Barley Loaves</x:t>
        </x:is>
      </x:c>
    </x:row>
    <x:row r="40" s="202" customFormat="1" ht="48" customHeight="1">
      <x:c r="A40" s="214" t="inlineStr">
        <x:is>
          <x:t xml:space="preserve">Repaired</x:t>
        </x:is>
      </x:c>
      <x:c r="B40" s="214" t="inlineStr">
        <x:is>
          <x:t xml:space="preserve">Recovered information</x:t>
        </x:is>
      </x:c>
      <x:c r="C40" s="214" t="inlineStr">
        <x:is>
          <x:t xml:space="preserve">BE-054 Raising of Lazarus</x:t>
        </x:is>
      </x:c>
      <x:c r="D40" s="214" t="inlineStr">
        <x:is>
          <x:t xml:space="preserve">Supporting source: Lazarus's Grave Cloths</x:t>
        </x:is>
      </x:c>
      <x:c r="E40" s="214" t="inlineStr">
        <x:is>
          <x:t xml:space="preserve">Missing from this destination</x:t>
        </x:is>
      </x:c>
      <x:c r="F40" s="214" t="inlineStr">
        <x:is>
          <x:t xml:space="preserve">Lazarus emerges from the tomb still wrapped in burial cloths after Jesus calls him out. Context: John 11:43–44 | Gospel ministry | Shared canon.</x:t>
        </x:is>
      </x:c>
      <x:c r="G40" s="214" t="inlineStr">
        <x:is>
          <x:t xml:space="preserve">Deferred Expansion / Biblical Items / BI-055 / Lazarus's Grave Cloths</x:t>
        </x:is>
      </x:c>
    </x:row>
    <x:row r="41" s="202" customFormat="1" ht="48" customHeight="1">
      <x:c r="A41" s="214" t="inlineStr">
        <x:is>
          <x:t xml:space="preserve">Repaired</x:t>
        </x:is>
      </x:c>
      <x:c r="B41" s="214" t="inlineStr">
        <x:is>
          <x:t xml:space="preserve">Recovered information</x:t>
        </x:is>
      </x:c>
      <x:c r="C41" s="214" t="inlineStr">
        <x:is>
          <x:t xml:space="preserve">BE-059 Arrest of Jesus</x:t>
        </x:is>
      </x:c>
      <x:c r="D41" s="214" t="inlineStr">
        <x:is>
          <x:t xml:space="preserve">Supporting source: Peter's Sword</x:t>
        </x:is>
      </x:c>
      <x:c r="E41" s="214" t="inlineStr">
        <x:is>
          <x:t xml:space="preserve">Missing from this destination</x:t>
        </x:is>
      </x:c>
      <x:c r="F41" s="214" t="inlineStr">
        <x:is>
          <x:t xml:space="preserve">A disciple's sword is used during Jesus' arrest before Jesus rejects violent resistance. Context: Matthew 26:51–52; John 18:10–11 | Passion | Shared canon.</x:t>
        </x:is>
      </x:c>
      <x:c r="G41" s="214" t="inlineStr">
        <x:is>
          <x:t xml:space="preserve">Deferred Expansion / Biblical Items / BI-059 / Peter's Sword</x:t>
        </x:is>
      </x:c>
    </x:row>
    <x:row r="42" s="202" customFormat="1" ht="56" customHeight="1">
      <x:c r="A42" s="214" t="inlineStr">
        <x:is>
          <x:t xml:space="preserve">Repaired</x:t>
        </x:is>
      </x:c>
      <x:c r="B42" s="214" t="inlineStr">
        <x:is>
          <x:t xml:space="preserve">Recovered information</x:t>
        </x:is>
      </x:c>
      <x:c r="C42" s="214" t="inlineStr">
        <x:is>
          <x:t xml:space="preserve">BE-064 Burial of Jesus</x:t>
        </x:is>
      </x:c>
      <x:c r="D42" s="214" t="inlineStr">
        <x:is>
          <x:t xml:space="preserve">Supporting source: Burial Cloth and Spices of Jesus</x:t>
        </x:is>
      </x:c>
      <x:c r="E42" s="214" t="inlineStr">
        <x:is>
          <x:t xml:space="preserve">Missing from this destination</x:t>
        </x:is>
      </x:c>
      <x:c r="F42" s="214" t="inlineStr">
        <x:is>
          <x:t xml:space="preserve">Combines the linen burial cloth and burial spices associated with Jesus' burial into one tomb-focused still-life card. Context: Matthew 27:59; Mark 15:46; Luke 23:53 | Passion / Burial | Shared canon.</x:t>
        </x:is>
      </x:c>
      <x:c r="G42" s="214" t="inlineStr">
        <x:is>
          <x:t xml:space="preserve">Deferred Expansion / Biblical Items / BI-062 / Burial Cloth and Spices of Jesus</x:t>
        </x:is>
      </x:c>
    </x:row>
    <x:row r="43" s="202" customFormat="1" ht="48" customHeight="1">
      <x:c r="A43" s="214" t="inlineStr">
        <x:is>
          <x:t xml:space="preserve">Repaired</x:t>
        </x:is>
      </x:c>
      <x:c r="B43" s="214" t="inlineStr">
        <x:is>
          <x:t xml:space="preserve">Recovered information</x:t>
        </x:is>
      </x:c>
      <x:c r="C43" s="214" t="inlineStr">
        <x:is>
          <x:t xml:space="preserve">BE-103 Breakfast by the Sea</x:t>
        </x:is>
      </x:c>
      <x:c r="D43" s="214" t="inlineStr">
        <x:is>
          <x:t xml:space="preserve">Supporting source: Net with 153 Fish</x:t>
        </x:is>
      </x:c>
      <x:c r="E43" s="214" t="inlineStr">
        <x:is>
          <x:t xml:space="preserve">Missing from this destination</x:t>
        </x:is>
      </x:c>
      <x:c r="F43" s="214" t="inlineStr">
        <x:is>
          <x:t xml:space="preserve">The unbroken net holding 153 large fish marks the post-resurrection catch in John 21. Context: John 21:1–11 | Resurrection | Shared canon.</x:t>
        </x:is>
      </x:c>
      <x:c r="G43" s="214" t="inlineStr">
        <x:is>
          <x:t xml:space="preserve">Deferred Expansion / Biblical Items / BI-064 / Net with 153 Fish</x:t>
        </x:is>
      </x:c>
    </x:row>
    <x:row r="44" s="202" customFormat="1" ht="56" customHeight="1">
      <x:c r="A44" s="214" t="inlineStr">
        <x:is>
          <x:t xml:space="preserve">Repaired</x:t>
        </x:is>
      </x:c>
      <x:c r="B44" s="214" t="inlineStr">
        <x:is>
          <x:t xml:space="preserve">Recovered information</x:t>
        </x:is>
      </x:c>
      <x:c r="C44" s="214" t="inlineStr">
        <x:is>
          <x:t xml:space="preserve">ECH-002 Martyrdom of Saint Peter</x:t>
        </x:is>
      </x:c>
      <x:c r="D44" s="214" t="inlineStr">
        <x:is>
          <x:t xml:space="preserve">Supporting source: Martyrdom of Peter and Paul in Rome</x:t>
        </x:is>
      </x:c>
      <x:c r="E44" s="214" t="inlineStr">
        <x:is>
          <x:t xml:space="preserve">Missing from this destination</x:t>
        </x:is>
      </x:c>
      <x:c r="F44" s="214" t="inlineStr">
        <x:is>
          <x:t xml:space="preserve">Presents the early Christian tradition of the martyrdoms of both Peter and Paul at Rome under Nero as a single apostolic-martyrdom card. Context: Traditionally mid-60s AD | Rome.</x:t>
        </x:is>
      </x:c>
      <x:c r="G44" s="214" t="inlineStr">
        <x:is>
          <x:t xml:space="preserve">Deferred Expansion / Early Church History / ECH-002 / Martyrdom of Peter and Paul in Rome</x:t>
        </x:is>
      </x:c>
    </x:row>
    <x:row r="45" s="202" customFormat="1" ht="48" customHeight="1">
      <x:c r="A45" s="214" t="inlineStr">
        <x:is>
          <x:t xml:space="preserve">Repaired</x:t>
        </x:is>
      </x:c>
      <x:c r="B45" s="214" t="inlineStr">
        <x:is>
          <x:t xml:space="preserve">Recovered caveat</x:t>
        </x:is>
      </x:c>
      <x:c r="C45" s="214" t="inlineStr">
        <x:is>
          <x:t xml:space="preserve">ECH-002 Martyrdom of Saint Peter</x:t>
        </x:is>
      </x:c>
      <x:c r="D45" s="214" t="inlineStr">
        <x:is>
          <x:t xml:space="preserve">Source caution: Martyrdom of Peter and Paul in Rome</x:t>
        </x:is>
      </x:c>
      <x:c r="E45" s="214" t="inlineStr">
        <x:is>
          <x:t xml:space="preserve">(not carried forward)</x:t>
        </x:is>
      </x:c>
      <x:c r="F45" s="214" t="inlineStr">
        <x:is>
          <x:t xml:space="preserve">The New Testament does not narrate Peter's death; the Roman martyrdom is an early and widely received tradition.</x:t>
        </x:is>
      </x:c>
      <x:c r="G45" s="214" t="inlineStr">
        <x:is>
          <x:t xml:space="preserve">Deferred Expansion / ECH-002 / Martyrdom of Peter and Paul in Rome</x:t>
        </x:is>
      </x:c>
    </x:row>
    <x:row r="46" s="202" customFormat="1" ht="56" customHeight="1">
      <x:c r="A46" s="214" t="inlineStr">
        <x:is>
          <x:t xml:space="preserve">Repaired</x:t>
        </x:is>
      </x:c>
      <x:c r="B46" s="214" t="inlineStr">
        <x:is>
          <x:t xml:space="preserve">Recovered information</x:t>
        </x:is>
      </x:c>
      <x:c r="C46" s="214" t="inlineStr">
        <x:is>
          <x:t xml:space="preserve">ECH-005 Martyrdom of Ignatius</x:t>
        </x:is>
      </x:c>
      <x:c r="D46" s="214" t="inlineStr">
        <x:is>
          <x:t xml:space="preserve">Supporting source: Letters of Ignatius of Antioch</x:t>
        </x:is>
      </x:c>
      <x:c r="E46" s="214" t="inlineStr">
        <x:is>
          <x:t xml:space="preserve">Missing from this destination</x:t>
        </x:is>
      </x:c>
      <x:c r="F46" s="214" t="inlineStr">
        <x:is>
          <x:t xml:space="preserve">Seven letters written en route to martyrdom reveal early teaching on Christ, bishops, unity, Eucharist, and faithful endurance. Context: Early 2nd century | Antioch to Rome | Apostolic Fathers.</x:t>
        </x:is>
      </x:c>
      <x:c r="G46" s="214" t="inlineStr">
        <x:is>
          <x:t xml:space="preserve">Deferred Expansion / Early Church History / ECH-005 / Letters of Ignatius of Antioch</x:t>
        </x:is>
      </x:c>
    </x:row>
    <x:row r="47" s="202" customFormat="1" ht="56" customHeight="1">
      <x:c r="A47" s="214" t="inlineStr">
        <x:is>
          <x:t xml:space="preserve">Repaired</x:t>
        </x:is>
      </x:c>
      <x:c r="B47" s="214" t="inlineStr">
        <x:is>
          <x:t xml:space="preserve">Recovered information</x:t>
        </x:is>
      </x:c>
      <x:c r="C47" s="214" t="inlineStr">
        <x:is>
          <x:t xml:space="preserve">ECH-008 Martyrdom of Justin and Companions</x:t>
        </x:is>
      </x:c>
      <x:c r="D47" s="214" t="inlineStr">
        <x:is>
          <x:t xml:space="preserve">Supporting source: First Apology of Justin Martyr</x:t>
        </x:is>
      </x:c>
      <x:c r="E47" s="214" t="inlineStr">
        <x:is>
          <x:t xml:space="preserve">Missing from this destination</x:t>
        </x:is>
      </x:c>
      <x:c r="F47" s="214" t="inlineStr">
        <x:is>
          <x:t xml:space="preserve">Justin's defense of Christianity explains Christian belief and worship to a Roman audience and preserves an important description of Sunday gathering. Context: Mid-2nd century | Rome.</x:t>
        </x:is>
      </x:c>
      <x:c r="G47" s="214" t="inlineStr">
        <x:is>
          <x:t xml:space="preserve">Deferred Expansion / Early Church History / ECH-008 / First Apology of Justin Martyr</x:t>
        </x:is>
      </x:c>
    </x:row>
    <x:row r="48" s="202" customFormat="1" ht="48" customHeight="1">
      <x:c r="A48" s="214" t="inlineStr">
        <x:is>
          <x:t xml:space="preserve">Repaired</x:t>
        </x:is>
      </x:c>
      <x:c r="B48" s="214" t="inlineStr">
        <x:is>
          <x:t xml:space="preserve">Recovered information</x:t>
        </x:is>
      </x:c>
      <x:c r="C48" s="214" t="inlineStr">
        <x:is>
          <x:t xml:space="preserve">ECH-022 Battle of the Milvian Bridge</x:t>
        </x:is>
      </x:c>
      <x:c r="D48" s="214" t="inlineStr">
        <x:is>
          <x:t xml:space="preserve">Supporting source: The Chi-Rho and Labarum</x:t>
        </x:is>
      </x:c>
      <x:c r="E48" s="214" t="inlineStr">
        <x:is>
          <x:t xml:space="preserve">Missing from this destination</x:t>
        </x:is>
      </x:c>
      <x:c r="F48" s="214" t="inlineStr">
        <x:is>
          <x:t xml:space="preserve">The Christogram became closely associated with Constantine's imperial standard and Christianity's new public visibility. Context: Early 4th century | Roman Empire.</x:t>
        </x:is>
      </x:c>
      <x:c r="G48" s="214" t="inlineStr">
        <x:is>
          <x:t xml:space="preserve">Deferred Expansion / Early Church History / ECH-023 / The Chi-Rho and Labarum</x:t>
        </x:is>
      </x:c>
    </x:row>
    <x:row r="49" s="202" customFormat="1" ht="48" customHeight="1">
      <x:c r="A49" s="214" t="inlineStr">
        <x:is>
          <x:t xml:space="preserve">Repaired</x:t>
        </x:is>
      </x:c>
      <x:c r="B49" s="214" t="inlineStr">
        <x:is>
          <x:t xml:space="preserve">Recovered information</x:t>
        </x:is>
      </x:c>
      <x:c r="C49" s="214" t="inlineStr">
        <x:is>
          <x:t xml:space="preserve">ECH-032 Antony's Withdrawal to the Desert</x:t>
        </x:is>
      </x:c>
      <x:c r="D49" s="214" t="inlineStr">
        <x:is>
          <x:t xml:space="preserve">Supporting source: Life of Antony</x:t>
        </x:is>
      </x:c>
      <x:c r="E49" s="214" t="inlineStr">
        <x:is>
          <x:t xml:space="preserve">Missing from this destination</x:t>
        </x:is>
      </x:c>
      <x:c r="F49" s="214" t="inlineStr">
        <x:is>
          <x:t xml:space="preserve">Athanasius's biography of Antony became enormously influential in spreading the ideals of Egyptian monasticism. Context: 4th century | Egypt and wider Church.</x:t>
        </x:is>
      </x:c>
      <x:c r="G49" s="214" t="inlineStr">
        <x:is>
          <x:t xml:space="preserve">Deferred Expansion / Early Church History / ECH-032 / Life of Antony</x:t>
        </x:is>
      </x:c>
    </x:row>
    <x:row r="50" s="202" customFormat="1" ht="56" customHeight="1">
      <x:c r="A50" s="214" t="inlineStr">
        <x:is>
          <x:t xml:space="preserve">Repaired</x:t>
        </x:is>
      </x:c>
      <x:c r="B50" s="214" t="inlineStr">
        <x:is>
          <x:t xml:space="preserve">Recovered information</x:t>
        </x:is>
      </x:c>
      <x:c r="C50" s="214" t="inlineStr">
        <x:is>
          <x:t xml:space="preserve">CHE-001 Triumph of Orthodoxy / Restoration of the Icons</x:t>
        </x:is>
      </x:c>
      <x:c r="D50" s="214" t="inlineStr">
        <x:is>
          <x:t xml:space="preserve">Supporting source: Byzantine Iconoclasm</x:t>
        </x:is>
      </x:c>
      <x:c r="E50" s="214" t="inlineStr">
        <x:is>
          <x:t xml:space="preserve">Missing from this destination</x:t>
        </x:is>
      </x:c>
      <x:c r="F50" s="214" t="inlineStr">
        <x:is>
          <x:t xml:space="preserve">Imperial and ecclesial struggles over sacred images led to periods of icon destruction and eventual restoration of icon veneration. Context: 8th–9th centuries | Byzantine / Eastern Christianity.</x:t>
        </x:is>
      </x:c>
      <x:c r="G50" s="214" t="inlineStr">
        <x:is>
          <x:t xml:space="preserve">Deferred Expansion / Controversies &amp; Movements / CM-007 / Byzantine Iconoclasm</x:t>
        </x:is>
      </x:c>
    </x:row>
    <x:row r="51" s="202" customFormat="1" ht="56" customHeight="1">
      <x:c r="A51" s="214" t="inlineStr">
        <x:is>
          <x:t xml:space="preserve">Repaired</x:t>
        </x:is>
      </x:c>
      <x:c r="B51" s="214" t="inlineStr">
        <x:is>
          <x:t xml:space="preserve">Recovered information</x:t>
        </x:is>
      </x:c>
      <x:c r="C51" s="214" t="inlineStr">
        <x:is>
          <x:t xml:space="preserve">CHE-002 Henry IV at Canossa</x:t>
        </x:is>
      </x:c>
      <x:c r="D51" s="214" t="inlineStr">
        <x:is>
          <x:t xml:space="preserve">Supporting source: Investiture Controversy</x:t>
        </x:is>
      </x:c>
      <x:c r="E51" s="214" t="inlineStr">
        <x:is>
          <x:t xml:space="preserve">Missing from this destination</x:t>
        </x:is>
      </x:c>
      <x:c r="F51" s="214" t="inlineStr">
        <x:is>
          <x:t xml:space="preserve">Popes and rulers fought over who could appoint and invest bishops, reshaping medieval ideas of papal, imperial, and ecclesial authority. Context: c. 1075–1122 | Latin Christianity / Holy Roman Empire.</x:t>
        </x:is>
      </x:c>
      <x:c r="G51" s="214" t="inlineStr">
        <x:is>
          <x:t xml:space="preserve">Deferred Expansion / Controversies &amp; Movements / CM-009 / Investiture Controversy</x:t>
        </x:is>
      </x:c>
    </x:row>
    <x:row r="52" s="202" customFormat="1" ht="68" customHeight="1">
      <x:c r="A52" s="214" t="inlineStr">
        <x:is>
          <x:t xml:space="preserve">Repaired</x:t>
        </x:is>
      </x:c>
      <x:c r="B52" s="214" t="inlineStr">
        <x:is>
          <x:t xml:space="preserve">Recovered information</x:t>
        </x:is>
      </x:c>
      <x:c r="C52" s="214" t="inlineStr">
        <x:is>
          <x:t xml:space="preserve">CHE-003 Azusa Street Revival</x:t>
        </x:is>
      </x:c>
      <x:c r="D52" s="214" t="inlineStr">
        <x:is>
          <x:t xml:space="preserve">Supporting source: Pentecostal Movement</x:t>
        </x:is>
      </x:c>
      <x:c r="E52" s="214" t="inlineStr">
        <x:is>
          <x:t xml:space="preserve">Missing from this destination</x:t>
        </x:is>
      </x:c>
      <x:c r="F52" s="214" t="inlineStr">
        <x:is>
          <x:t xml:space="preserve">Pentecostalism emphasizes baptism in the Holy Spirit and continuing charismatic gifts, spreading rapidly from early twentieth-century revivals into a major global Christian family. Context: 20th century onward | Global Pentecostal Christianity.</x:t>
        </x:is>
      </x:c>
      <x:c r="G52" s="214" t="inlineStr">
        <x:is>
          <x:t xml:space="preserve">Deferred Expansion / Controversies &amp; Movements / CM-033 / Pentecostal Movement</x:t>
        </x:is>
      </x:c>
    </x:row>
    <x:row r="53" s="202" customFormat="1" ht="48" customHeight="1">
      <x:c r="A53" s="214" t="inlineStr">
        <x:is>
          <x:t xml:space="preserve">Repaired</x:t>
        </x:is>
      </x:c>
      <x:c r="B53" s="214" t="inlineStr">
        <x:is>
          <x:t xml:space="preserve">Recovered caveat</x:t>
        </x:is>
      </x:c>
      <x:c r="C53" s="214" t="inlineStr">
        <x:is>
          <x:t xml:space="preserve">BE-102 Anointing at Bethany</x:t>
        </x:is>
      </x:c>
      <x:c r="D53" s="214" t="inlineStr">
        <x:is>
          <x:t xml:space="preserve">Source caution: Alabaster Jar</x:t>
        </x:is>
      </x:c>
      <x:c r="E53" s="214" t="inlineStr">
        <x:is>
          <x:t xml:space="preserve">(not carried forward)</x:t>
        </x:is>
      </x:c>
      <x:c r="F53" s="214" t="inlineStr">
        <x:is>
          <x:t xml:space="preserve">The Gospels contain distinct anointing accounts; card copy should avoid collapsing all details into one event.</x:t>
        </x:is>
      </x:c>
      <x:c r="G53" s="214" t="inlineStr">
        <x:is>
          <x:t xml:space="preserve">Deferred Expansion / BI-054 / Alabaster Jar</x:t>
        </x:is>
      </x:c>
    </x:row>
    <x:row r="54" s="202" customFormat="1" ht="48" customHeight="1">
      <x:c r="A54" s="214" t="inlineStr">
        <x:is>
          <x:t xml:space="preserve">Repaired</x:t>
        </x:is>
      </x:c>
      <x:c r="B54" s="214" t="inlineStr">
        <x:is>
          <x:t xml:space="preserve">Recovered caveat</x:t>
        </x:is>
      </x:c>
      <x:c r="C54" s="214" t="inlineStr">
        <x:is>
          <x:t xml:space="preserve">ECH-029 Athanasius's 39th Festal Letter</x:t>
        </x:is>
      </x:c>
      <x:c r="D54" s="214" t="inlineStr">
        <x:is>
          <x:t xml:space="preserve">Source caution: Muratorian Fragment</x:t>
        </x:is>
      </x:c>
      <x:c r="E54" s="214" t="inlineStr">
        <x:is>
          <x:t xml:space="preserve">(not carried forward)</x:t>
        </x:is>
      </x:c>
      <x:c r="F54" s="214" t="inlineStr">
        <x:is>
          <x:t xml:space="preserve">The fragment's date and provenance remain debated.</x:t>
        </x:is>
      </x:c>
      <x:c r="G54" s="214" t="inlineStr">
        <x:is>
          <x:t xml:space="preserve">Deferred Expansion / ECH-009 / Muratorian Fragment</x:t>
        </x:is>
      </x:c>
    </x:row>
    <x:row r="55" s="202" customFormat="1" ht="48" customHeight="1">
      <x:c r="A55" s="214" t="inlineStr">
        <x:is>
          <x:t xml:space="preserve">Repaired</x:t>
        </x:is>
      </x:c>
      <x:c r="B55" s="214" t="inlineStr">
        <x:is>
          <x:t xml:space="preserve">Merge destination</x:t>
        </x:is>
      </x:c>
      <x:c r="C55" s="214" t="inlineStr">
        <x:is>
          <x:t xml:space="preserve">Biblical Items / BI-027 / Gideon's Torches</x:t>
        </x:is>
      </x:c>
      <x:c r="D55" s="214" t="inlineStr">
        <x:is>
          <x:t xml:space="preserve">Merged Into Active Card</x:t>
        </x:is>
      </x:c>
      <x:c r="E55" s="214" t="inlineStr">
        <x:is>
          <x:t xml:space="preserve">BI-020 Gideon's Jars and Torches</x:t>
        </x:is>
      </x:c>
      <x:c r="F55" s="214" t="inlineStr">
        <x:is>
          <x:t xml:space="preserve">BE-096 Gideon's Three Hundred</x:t>
        </x:is>
      </x:c>
      <x:c r="G55" s="214" t="inlineStr">
        <x:is>
          <x:t xml:space="preserve">Existing merge chain; approved content destination; current master ID/name.</x:t>
        </x:is>
      </x:c>
    </x:row>
    <x:row r="56" s="202" customFormat="1" ht="48" customHeight="1">
      <x:c r="A56" s="214" t="inlineStr">
        <x:is>
          <x:t xml:space="preserve">Repaired</x:t>
        </x:is>
      </x:c>
      <x:c r="B56" s="214" t="inlineStr">
        <x:is>
          <x:t xml:space="preserve">Merge destination</x:t>
        </x:is>
      </x:c>
      <x:c r="C56" s="214" t="inlineStr">
        <x:is>
          <x:t xml:space="preserve">Biblical Items / BI-046 / Elisha's Mantle</x:t>
        </x:is>
      </x:c>
      <x:c r="D56" s="214" t="inlineStr">
        <x:is>
          <x:t xml:space="preserve">Merged Into Active Card</x:t>
        </x:is>
      </x:c>
      <x:c r="E56" s="214" t="inlineStr">
        <x:is>
          <x:t xml:space="preserve">BI-035 Elijah's Mantle Passed to Elisha</x:t>
        </x:is>
      </x:c>
      <x:c r="F56" s="214" t="inlineStr">
        <x:is>
          <x:t xml:space="preserve">BE-030 Elijah Taken Up in a Whirlwind</x:t>
        </x:is>
      </x:c>
      <x:c r="G56" s="214" t="inlineStr">
        <x:is>
          <x:t xml:space="preserve">Existing merge chain; approved content destination; current master ID/name.</x:t>
        </x:is>
      </x:c>
    </x:row>
    <x:row r="57" s="202" customFormat="1" ht="48" customHeight="1">
      <x:c r="A57" s="214" t="inlineStr">
        <x:is>
          <x:t xml:space="preserve">Repaired</x:t>
        </x:is>
      </x:c>
      <x:c r="B57" s="214" t="inlineStr">
        <x:is>
          <x:t xml:space="preserve">Merge destination</x:t>
        </x:is>
      </x:c>
      <x:c r="C57" s="214" t="inlineStr">
        <x:is>
          <x:t xml:space="preserve">Biblical Items / BI-072 / Wedding Wine at Cana</x:t>
        </x:is>
      </x:c>
      <x:c r="D57" s="214" t="inlineStr">
        <x:is>
          <x:t xml:space="preserve">Merged Into Active Card</x:t>
        </x:is>
      </x:c>
      <x:c r="E57" s="214" t="inlineStr">
        <x:is>
          <x:t xml:space="preserve">BI-051 Water Jars and Wine at Cana</x:t>
        </x:is>
      </x:c>
      <x:c r="F57" s="214" t="inlineStr">
        <x:is>
          <x:t xml:space="preserve">BE-043 Wedding at Cana</x:t>
        </x:is>
      </x:c>
      <x:c r="G57" s="214" t="inlineStr">
        <x:is>
          <x:t xml:space="preserve">Existing merge chain; approved content destination; current master ID/name.</x:t>
        </x:is>
      </x:c>
    </x:row>
    <x:row r="58" s="202" customFormat="1" ht="48" customHeight="1">
      <x:c r="A58" s="214" t="inlineStr">
        <x:is>
          <x:t xml:space="preserve">Repaired</x:t>
        </x:is>
      </x:c>
      <x:c r="B58" s="214" t="inlineStr">
        <x:is>
          <x:t xml:space="preserve">Merge destination</x:t>
        </x:is>
      </x:c>
      <x:c r="C58" s="214" t="inlineStr">
        <x:is>
          <x:t xml:space="preserve">Biblical Items / BI-081 / Cup of the Last Supper</x:t>
        </x:is>
      </x:c>
      <x:c r="D58" s="214" t="inlineStr">
        <x:is>
          <x:t xml:space="preserve">Merged Into Active Card</x:t>
        </x:is>
      </x:c>
      <x:c r="E58" s="214" t="inlineStr">
        <x:is>
          <x:t xml:space="preserve">BI-057 Bread and Cup of the Last Supper</x:t>
        </x:is>
      </x:c>
      <x:c r="F58" s="214" t="inlineStr">
        <x:is>
          <x:t xml:space="preserve">BE-056 The Last Supper</x:t>
        </x:is>
      </x:c>
      <x:c r="G58" s="214" t="inlineStr">
        <x:is>
          <x:t xml:space="preserve">Existing merge chain; approved content destination; current master ID/name.</x:t>
        </x:is>
      </x:c>
    </x:row>
    <x:row r="59" s="202" customFormat="1" ht="48" customHeight="1">
      <x:c r="A59" s="214" t="inlineStr">
        <x:is>
          <x:t xml:space="preserve">Repaired</x:t>
        </x:is>
      </x:c>
      <x:c r="B59" s="214" t="inlineStr">
        <x:is>
          <x:t xml:space="preserve">Merge destination</x:t>
        </x:is>
      </x:c>
      <x:c r="C59" s="214" t="inlineStr">
        <x:is>
          <x:t xml:space="preserve">Biblical Items / BI-070 / Fishing Nets of Galilee</x:t>
        </x:is>
      </x:c>
      <x:c r="D59" s="214" t="inlineStr">
        <x:is>
          <x:t xml:space="preserve">Merged Into Active Card</x:t>
        </x:is>
      </x:c>
      <x:c r="E59" s="214" t="inlineStr">
        <x:is>
          <x:t xml:space="preserve">BI-064 Net with 153 Fish</x:t>
        </x:is>
      </x:c>
      <x:c r="F59" s="214" t="inlineStr">
        <x:is>
          <x:t xml:space="preserve">BE-103 Breakfast by the Sea</x:t>
        </x:is>
      </x:c>
      <x:c r="G59" s="214" t="inlineStr">
        <x:is>
          <x:t xml:space="preserve">Existing merge chain; approved content destination; current master ID/name.</x:t>
        </x:is>
      </x:c>
    </x:row>
    <x:row r="60" s="202" customFormat="1" ht="48" customHeight="1">
      <x:c r="A60" s="214" t="inlineStr">
        <x:is>
          <x:t xml:space="preserve">Repaired</x:t>
        </x:is>
      </x:c>
      <x:c r="B60" s="214" t="inlineStr">
        <x:is>
          <x:t xml:space="preserve">Merge destination</x:t>
        </x:is>
      </x:c>
      <x:c r="C60" s="214" t="inlineStr">
        <x:is>
          <x:t xml:space="preserve">Biblical Items / BI-097 / Paul's Chains</x:t>
        </x:is>
      </x:c>
      <x:c r="D60" s="214" t="inlineStr">
        <x:is>
          <x:t xml:space="preserve">Merged Into Active Card</x:t>
        </x:is>
      </x:c>
      <x:c r="E60" s="214" t="inlineStr">
        <x:is>
          <x:t xml:space="preserve">BI-065 Apostolic Prison Chains</x:t>
        </x:is>
      </x:c>
      <x:c r="F60" s="214" t="inlineStr">
        <x:is>
          <x:t xml:space="preserve">BP-006 Paul</x:t>
        </x:is>
      </x:c>
      <x:c r="G60" s="214" t="inlineStr">
        <x:is>
          <x:t xml:space="preserve">Existing merge chain; approved content destination; current master ID/name.</x:t>
        </x:is>
      </x:c>
    </x:row>
    <x:row r="61" s="202" customFormat="1" ht="48" customHeight="1">
      <x:c r="A61" s="214" t="inlineStr">
        <x:is>
          <x:t xml:space="preserve">Repaired</x:t>
        </x:is>
      </x:c>
      <x:c r="B61" s="214" t="inlineStr">
        <x:is>
          <x:t xml:space="preserve">Merge destination</x:t>
        </x:is>
      </x:c>
      <x:c r="C61" s="214" t="inlineStr">
        <x:is>
          <x:t xml:space="preserve">Early Church History / ECH-003 / Martyrdom of Paul in Rome</x:t>
        </x:is>
      </x:c>
      <x:c r="D61" s="214" t="inlineStr">
        <x:is>
          <x:t xml:space="preserve">Merged Into Active Card</x:t>
        </x:is>
      </x:c>
      <x:c r="E61" s="214" t="inlineStr">
        <x:is>
          <x:t xml:space="preserve">ECH-002 Martyrdom of Peter and Paul in Rome</x:t>
        </x:is>
      </x:c>
      <x:c r="F61" s="214" t="inlineStr">
        <x:is>
          <x:t xml:space="preserve">BP-006 Paul</x:t>
        </x:is>
      </x:c>
      <x:c r="G61" s="214" t="inlineStr">
        <x:is>
          <x:t xml:space="preserve">Existing merge chain; approved content destination; current master ID/name.</x:t>
        </x:is>
      </x:c>
    </x:row>
    <x:row r="62" s="202" customFormat="1" ht="48" customHeight="1">
      <x:c r="A62" s="214" t="inlineStr">
        <x:is>
          <x:t xml:space="preserve">Repaired</x:t>
        </x:is>
      </x:c>
      <x:c r="B62" s="214" t="inlineStr">
        <x:is>
          <x:t xml:space="preserve">Merge destination</x:t>
        </x:is>
      </x:c>
      <x:c r="C62" s="214" t="inlineStr">
        <x:is>
          <x:t xml:space="preserve">Controversies &amp; Movements / CM-014 / Gregorian Reform Movement</x:t>
        </x:is>
      </x:c>
      <x:c r="D62" s="214" t="inlineStr">
        <x:is>
          <x:t xml:space="preserve">Merged Into Active Card</x:t>
        </x:is>
      </x:c>
      <x:c r="E62" s="214" t="inlineStr">
        <x:is>
          <x:t xml:space="preserve">CM-009 Investiture Controversy</x:t>
        </x:is>
      </x:c>
      <x:c r="F62" s="214" t="inlineStr">
        <x:is>
          <x:t xml:space="preserve">CHE-002 Henry IV at Canossa</x:t>
        </x:is>
      </x:c>
      <x:c r="G62" s="214" t="inlineStr">
        <x:is>
          <x:t xml:space="preserve">Existing merge chain; approved content destination; current master ID/name.</x:t>
        </x:is>
      </x:c>
    </x:row>
    <x:row r="63" s="202" customFormat="1" ht="48" customHeight="1">
      <x:c r="A63" s="214" t="inlineStr">
        <x:is>
          <x:t xml:space="preserve">Repaired</x:t>
        </x:is>
      </x:c>
      <x:c r="B63" s="214" t="inlineStr">
        <x:is>
          <x:t xml:space="preserve">Merge destination</x:t>
        </x:is>
      </x:c>
      <x:c r="C63" s="214" t="inlineStr">
        <x:is>
          <x:t xml:space="preserve">Controversies &amp; Movements / CM-046 / Charismatic Renewal</x:t>
        </x:is>
      </x:c>
      <x:c r="D63" s="214" t="inlineStr">
        <x:is>
          <x:t xml:space="preserve">Merged Into Active Card</x:t>
        </x:is>
      </x:c>
      <x:c r="E63" s="214" t="inlineStr">
        <x:is>
          <x:t xml:space="preserve">CM-033 Pentecostal Movement</x:t>
        </x:is>
      </x:c>
      <x:c r="F63" s="214" t="inlineStr">
        <x:is>
          <x:t xml:space="preserve">CHE-003 Azusa Street Revival</x:t>
        </x:is>
      </x:c>
      <x:c r="G63" s="214" t="inlineStr">
        <x:is>
          <x:t xml:space="preserve">Existing merge chain; approved content destination; current master ID/name.</x:t>
        </x:is>
      </x:c>
    </x:row>
    <x:row r="64" s="202" customFormat="1" ht="48" customHeight="1">
      <x:c r="A64" s="214" t="inlineStr">
        <x:is>
          <x:t xml:space="preserve">Repaired</x:t>
        </x:is>
      </x:c>
      <x:c r="B64" s="214" t="inlineStr">
        <x:is>
          <x:t xml:space="preserve">Merge destination</x:t>
        </x:is>
      </x:c>
      <x:c r="C64" s="214" t="inlineStr">
        <x:is>
          <x:t xml:space="preserve">Biblical Items / BI-010 / Tablets of the Covenant</x:t>
        </x:is>
      </x:c>
      <x:c r="D64" s="214" t="inlineStr">
        <x:is>
          <x:t xml:space="preserve">Merged Into Active Card</x:t>
        </x:is>
      </x:c>
      <x:c r="E64" s="214" t="inlineStr">
        <x:is>
          <x:t xml:space="preserve">BE-015 The Ten Commandments</x:t>
        </x:is>
      </x:c>
      <x:c r="F64" s="214" t="inlineStr">
        <x:is>
          <x:t xml:space="preserve">BE-015 The Ten Commandments at Mount Sinai</x:t>
        </x:is>
      </x:c>
      <x:c r="G64" s="214" t="inlineStr">
        <x:is>
          <x:t xml:space="preserve">Existing merge chain; approved content destination; current master ID/name.</x:t>
        </x:is>
      </x:c>
    </x:row>
    <x:row r="65" s="202" customFormat="1" ht="48" customHeight="1">
      <x:c r="A65" s="214" t="inlineStr">
        <x:is>
          <x:t xml:space="preserve">Repaired</x:t>
        </x:is>
      </x:c>
      <x:c r="B65" s="214" t="inlineStr">
        <x:is>
          <x:t xml:space="preserve">Merge destination</x:t>
        </x:is>
      </x:c>
      <x:c r="C65" s="214" t="inlineStr">
        <x:is>
          <x:t xml:space="preserve">Biblical Items / BI-090 / Burial Spices</x:t>
        </x:is>
      </x:c>
      <x:c r="D65" s="214" t="inlineStr">
        <x:is>
          <x:t xml:space="preserve">Merged Into Active Card</x:t>
        </x:is>
      </x:c>
      <x:c r="E65" s="214" t="inlineStr">
        <x:is>
          <x:t xml:space="preserve">BI-062 Burial Cloth and Spices of Jesus</x:t>
        </x:is>
      </x:c>
      <x:c r="F65" s="214" t="inlineStr">
        <x:is>
          <x:t xml:space="preserve">BE-064 Burial of Jesus</x:t>
        </x:is>
      </x:c>
      <x:c r="G65" s="214" t="inlineStr">
        <x:is>
          <x:t xml:space="preserve">Existing merge chain; approved content destination; current master ID/name.</x:t>
        </x:is>
      </x:c>
    </x:row>
    <x:row r="66" s="202" customFormat="1" ht="48" customHeight="1">
      <x:c r="A66" s="214" t="inlineStr">
        <x:is>
          <x:t xml:space="preserve">Repaired</x:t>
        </x:is>
      </x:c>
      <x:c r="B66" s="214" t="inlineStr">
        <x:is>
          <x:t xml:space="preserve">Merge destination</x:t>
        </x:is>
      </x:c>
      <x:c r="C66" s="214" t="inlineStr">
        <x:is>
          <x:t xml:space="preserve">Biblical Items / BI-034 / Five Smooth Stones</x:t>
        </x:is>
      </x:c>
      <x:c r="D66" s="214" t="inlineStr">
        <x:is>
          <x:t xml:space="preserve">Merged Into Active Card</x:t>
        </x:is>
      </x:c>
      <x:c r="E66" s="214" t="inlineStr">
        <x:is>
          <x:t xml:space="preserve">BI-026 David's Sling and Five Smooth Stones</x:t>
        </x:is>
      </x:c>
      <x:c r="F66" s="214" t="inlineStr">
        <x:is>
          <x:t xml:space="preserve">BE-024 David and Goliath</x:t>
        </x:is>
      </x:c>
      <x:c r="G66" s="214" t="inlineStr">
        <x:is>
          <x:t xml:space="preserve">Existing merge chain; approved content destination; current master ID/name.</x:t>
        </x:is>
      </x:c>
    </x:row>
    <x:row r="67" s="202" customFormat="1" ht="48" customHeight="1">
      <x:c r="A67" s="214" t="inlineStr">
        <x:is>
          <x:t xml:space="preserve">Repaired</x:t>
        </x:is>
      </x:c>
      <x:c r="B67" s="214" t="inlineStr">
        <x:is>
          <x:t xml:space="preserve">Merge destination</x:t>
        </x:is>
      </x:c>
      <x:c r="C67" s="214" t="inlineStr">
        <x:is>
          <x:t xml:space="preserve">Biblical Items / BI-026 / David's Sling and Five Smooth Stones</x:t>
        </x:is>
      </x:c>
      <x:c r="D67" s="214" t="inlineStr">
        <x:is>
          <x:t xml:space="preserve">Merged Into Active Card</x:t>
        </x:is>
      </x:c>
      <x:c r="E67" s="214" t="str"/>
      <x:c r="F67" s="214" t="inlineStr">
        <x:is>
          <x:t xml:space="preserve">BE-024 David and Goliath</x:t>
        </x:is>
      </x:c>
      <x:c r="G67" s="214" t="inlineStr">
        <x:is>
          <x:t xml:space="preserve">Existing merge chain; approved content destination; current master ID/name.</x:t>
        </x:is>
      </x:c>
    </x:row>
    <x:row r="68" s="202" customFormat="1" ht="48" customHeight="1">
      <x:c r="A68" s="214" t="inlineStr">
        <x:is>
          <x:t xml:space="preserve">Repaired</x:t>
        </x:is>
      </x:c>
      <x:c r="B68" s="214" t="inlineStr">
        <x:is>
          <x:t xml:space="preserve">Merge destination</x:t>
        </x:is>
      </x:c>
      <x:c r="C68" s="214" t="inlineStr">
        <x:is>
          <x:t xml:space="preserve">Biblical Items / BI-057 / Bread and Cup of the Last Supper</x:t>
        </x:is>
      </x:c>
      <x:c r="D68" s="214" t="inlineStr">
        <x:is>
          <x:t xml:space="preserve">Merged Into Active Card</x:t>
        </x:is>
      </x:c>
      <x:c r="E68" s="214" t="str"/>
      <x:c r="F68" s="214" t="inlineStr">
        <x:is>
          <x:t xml:space="preserve">BE-056 The Last Supper</x:t>
        </x:is>
      </x:c>
      <x:c r="G68" s="214" t="inlineStr">
        <x:is>
          <x:t xml:space="preserve">Existing merge chain; approved content destination; current master ID/name.</x:t>
        </x:is>
      </x:c>
    </x:row>
    <x:row r="69" s="202" customFormat="1" ht="48" customHeight="1">
      <x:c r="A69" s="214" t="inlineStr">
        <x:is>
          <x:t xml:space="preserve">Repaired</x:t>
        </x:is>
      </x:c>
      <x:c r="B69" s="214" t="inlineStr">
        <x:is>
          <x:t xml:space="preserve">Merge destination</x:t>
        </x:is>
      </x:c>
      <x:c r="C69" s="214" t="inlineStr">
        <x:is>
          <x:t xml:space="preserve">Biblical Items / BI-065 / Apostolic Prison Chains</x:t>
        </x:is>
      </x:c>
      <x:c r="D69" s="214" t="inlineStr">
        <x:is>
          <x:t xml:space="preserve">Merged Into Active Card</x:t>
        </x:is>
      </x:c>
      <x:c r="E69" s="214" t="str"/>
      <x:c r="F69" s="214" t="inlineStr">
        <x:is>
          <x:t xml:space="preserve">BP-006 Paul</x:t>
        </x:is>
      </x:c>
      <x:c r="G69" s="214" t="inlineStr">
        <x:is>
          <x:t xml:space="preserve">Existing merge chain; approved content destination; current master ID/name.</x:t>
        </x:is>
      </x:c>
    </x:row>
    <x:row r="70" s="202" customFormat="1" ht="48" customHeight="1">
      <x:c r="A70" s="214" t="inlineStr">
        <x:is>
          <x:t xml:space="preserve">Repaired</x:t>
        </x:is>
      </x:c>
      <x:c r="B70" s="214" t="inlineStr">
        <x:is>
          <x:t xml:space="preserve">Merge destination</x:t>
        </x:is>
      </x:c>
      <x:c r="C70" s="214" t="inlineStr">
        <x:is>
          <x:t xml:space="preserve">Biblical People / BP-082 / Mordecai</x:t>
        </x:is>
      </x:c>
      <x:c r="D70" s="214" t="inlineStr">
        <x:is>
          <x:t xml:space="preserve">Merged Into Active Card</x:t>
        </x:is>
      </x:c>
      <x:c r="E70" s="214" t="inlineStr">
        <x:is>
          <x:t xml:space="preserve">Samson and Delilah</x:t>
        </x:is>
      </x:c>
      <x:c r="F70" s="214" t="inlineStr">
        <x:is>
          <x:t xml:space="preserve">BP-023 Esther</x:t>
        </x:is>
      </x:c>
      <x:c r="G70" s="214" t="inlineStr">
        <x:is>
          <x:t xml:space="preserve">Existing merge chain; approved content destination; current master ID/name.</x:t>
        </x:is>
      </x:c>
    </x:row>
    <x:row r="71" s="202" customFormat="1" ht="48" customHeight="1">
      <x:c r="A71" s="214" t="inlineStr">
        <x:is>
          <x:t xml:space="preserve">Repaired</x:t>
        </x:is>
      </x:c>
      <x:c r="B71" s="214" t="inlineStr">
        <x:is>
          <x:t xml:space="preserve">Merge destination</x:t>
        </x:is>
      </x:c>
      <x:c r="C71" s="214" t="inlineStr">
        <x:is>
          <x:t xml:space="preserve">Biblical Events / BE-051 / Jesus Walks on Water</x:t>
        </x:is>
      </x:c>
      <x:c r="D71" s="214" t="inlineStr">
        <x:is>
          <x:t xml:space="preserve">Merged Into Active Card</x:t>
        </x:is>
      </x:c>
      <x:c r="E71" s="214" t="inlineStr">
        <x:is>
          <x:t xml:space="preserve">Peter Walking on Water</x:t>
        </x:is>
      </x:c>
      <x:c r="F71" s="214" t="inlineStr">
        <x:is>
          <x:t xml:space="preserve">BE-090 Peter Walking on Water</x:t>
        </x:is>
      </x:c>
      <x:c r="G71" s="214" t="inlineStr">
        <x:is>
          <x:t xml:space="preserve">Existing merge chain; approved content destination; current master ID/name.</x:t>
        </x:is>
      </x:c>
    </x:row>
    <x:row r="72" s="202" customFormat="1" ht="48" customHeight="1">
      <x:c r="A72" s="214" t="inlineStr">
        <x:is>
          <x:t xml:space="preserve">Repaired</x:t>
        </x:is>
      </x:c>
      <x:c r="B72" s="214" t="inlineStr">
        <x:is>
          <x:t xml:space="preserve">Merge destination</x:t>
        </x:is>
      </x:c>
      <x:c r="C72" s="214" t="inlineStr">
        <x:is>
          <x:t xml:space="preserve">Biblical Places / BPL-052 / Susa</x:t>
        </x:is>
      </x:c>
      <x:c r="D72" s="214" t="inlineStr">
        <x:is>
          <x:t xml:space="preserve">Merged Into Active Card</x:t>
        </x:is>
      </x:c>
      <x:c r="E72" s="214" t="inlineStr">
        <x:is>
          <x:t xml:space="preserve">Death of Samson</x:t>
        </x:is>
      </x:c>
      <x:c r="F72" s="214" t="inlineStr">
        <x:is>
          <x:t xml:space="preserve">BPL-053 Persia</x:t>
        </x:is>
      </x:c>
      <x:c r="G72" s="214" t="inlineStr">
        <x:is>
          <x:t xml:space="preserve">Existing merge chain; approved content destination; current master ID/name.</x:t>
        </x:is>
      </x:c>
    </x:row>
    <x:row r="73" s="202" customFormat="1" ht="48" customHeight="1">
      <x:c r="A73" s="214" t="inlineStr">
        <x:is>
          <x:t xml:space="preserve">Repaired</x:t>
        </x:is>
      </x:c>
      <x:c r="B73" s="214" t="inlineStr">
        <x:is>
          <x:t xml:space="preserve">Merge destination</x:t>
        </x:is>
      </x:c>
      <x:c r="C73" s="214" t="inlineStr">
        <x:is>
          <x:t xml:space="preserve">Biblical Items / BI-022 / Samuel's Horn of Oil</x:t>
        </x:is>
      </x:c>
      <x:c r="D73" s="214" t="inlineStr">
        <x:is>
          <x:t xml:space="preserve">Merged Into Active Card</x:t>
        </x:is>
      </x:c>
      <x:c r="E73" s="214" t="inlineStr">
        <x:is>
          <x:t xml:space="preserve">David Anointed by Samuel</x:t>
        </x:is>
      </x:c>
      <x:c r="F73" s="214" t="inlineStr">
        <x:is>
          <x:t xml:space="preserve">BE-023 David Anointed by Samuel</x:t>
        </x:is>
      </x:c>
      <x:c r="G73" s="214" t="inlineStr">
        <x:is>
          <x:t xml:space="preserve">Existing merge chain; approved content destination; current master ID/name.</x:t>
        </x:is>
      </x:c>
    </x:row>
    <x:row r="74" s="202" customFormat="1" ht="48" customHeight="1">
      <x:c r="A74" s="214" t="inlineStr">
        <x:is>
          <x:t xml:space="preserve">Repaired</x:t>
        </x:is>
      </x:c>
      <x:c r="B74" s="214" t="inlineStr">
        <x:is>
          <x:t xml:space="preserve">Merge destination</x:t>
        </x:is>
      </x:c>
      <x:c r="C74" s="214" t="inlineStr">
        <x:is>
          <x:t xml:space="preserve">Biblical Items / BI-036 / Water Jars at Carmel</x:t>
        </x:is>
      </x:c>
      <x:c r="D74" s="214" t="inlineStr">
        <x:is>
          <x:t xml:space="preserve">Merged Into Active Card</x:t>
        </x:is>
      </x:c>
      <x:c r="E74" s="214" t="inlineStr">
        <x:is>
          <x:t xml:space="preserve">Elijah on Mount Carmel</x:t>
        </x:is>
      </x:c>
      <x:c r="F74" s="214" t="inlineStr">
        <x:is>
          <x:t xml:space="preserve">BE-029 Elijah on Mount Carmel</x:t>
        </x:is>
      </x:c>
      <x:c r="G74" s="214" t="inlineStr">
        <x:is>
          <x:t xml:space="preserve">Existing merge chain; approved content destination; current master ID/name.</x:t>
        </x:is>
      </x:c>
    </x:row>
    <x:row r="75" s="202" customFormat="1" ht="48" customHeight="1">
      <x:c r="A75" s="214" t="inlineStr">
        <x:is>
          <x:t xml:space="preserve">Repaired</x:t>
        </x:is>
      </x:c>
      <x:c r="B75" s="214" t="inlineStr">
        <x:is>
          <x:t xml:space="preserve">Merge destination</x:t>
        </x:is>
      </x:c>
      <x:c r="C75" s="214" t="inlineStr">
        <x:is>
          <x:t xml:space="preserve">Biblical Items / BI-046 / Ahasuerus's Golden Scepter</x:t>
        </x:is>
      </x:c>
      <x:c r="D75" s="214" t="inlineStr">
        <x:is>
          <x:t xml:space="preserve">Merged Into Active Card</x:t>
        </x:is>
      </x:c>
      <x:c r="E75" s="214" t="inlineStr">
        <x:is>
          <x:t xml:space="preserve">Ahasuerus (Xerxes)</x:t>
        </x:is>
      </x:c>
      <x:c r="F75" s="214" t="inlineStr">
        <x:is>
          <x:t xml:space="preserve">BP-093 Ahasuerus (Xerxes)</x:t>
        </x:is>
      </x:c>
      <x:c r="G75" s="214" t="inlineStr">
        <x:is>
          <x:t xml:space="preserve">Existing merge chain; approved content destination; current master ID/name.</x:t>
        </x:is>
      </x:c>
    </x:row>
    <x:row r="76" s="202" customFormat="1" ht="48" customHeight="1">
      <x:c r="A76" s="214" t="inlineStr">
        <x:is>
          <x:t xml:space="preserve">Repaired</x:t>
        </x:is>
      </x:c>
      <x:c r="B76" s="214" t="inlineStr">
        <x:is>
          <x:t xml:space="preserve">Merge destination</x:t>
        </x:is>
      </x:c>
      <x:c r="C76" s="214" t="inlineStr">
        <x:is>
          <x:t xml:space="preserve">Biblical Items / BI-047 / Mordecai's Royal Robe</x:t>
        </x:is>
      </x:c>
      <x:c r="D76" s="214" t="inlineStr">
        <x:is>
          <x:t xml:space="preserve">Merged Into Active Card</x:t>
        </x:is>
      </x:c>
      <x:c r="E76" s="214" t="inlineStr">
        <x:is>
          <x:t xml:space="preserve">Samson and the Lion</x:t>
        </x:is>
      </x:c>
      <x:c r="F76" s="214" t="inlineStr">
        <x:is>
          <x:t xml:space="preserve">BP-023 Esther</x:t>
        </x:is>
      </x:c>
      <x:c r="G76" s="214" t="inlineStr">
        <x:is>
          <x:t xml:space="preserve">Existing merge chain; approved content destination; current master ID/name.</x:t>
        </x:is>
      </x:c>
    </x:row>
    <x:row r="77" s="202" customFormat="1" ht="48" customHeight="1">
      <x:c r="A77" s="214" t="inlineStr">
        <x:is>
          <x:t xml:space="preserve">Repaired</x:t>
        </x:is>
      </x:c>
      <x:c r="B77" s="214" t="inlineStr">
        <x:is>
          <x:t xml:space="preserve">Merge destination</x:t>
        </x:is>
      </x:c>
      <x:c r="C77" s="214" t="inlineStr">
        <x:is>
          <x:t xml:space="preserve">Biblical Items / BI-051 / Water Jars and Wine at Cana</x:t>
        </x:is>
      </x:c>
      <x:c r="D77" s="214" t="inlineStr">
        <x:is>
          <x:t xml:space="preserve">Merged Into Active Card</x:t>
        </x:is>
      </x:c>
      <x:c r="E77" s="214" t="inlineStr">
        <x:is>
          <x:t xml:space="preserve">Wedding at Cana</x:t>
        </x:is>
      </x:c>
      <x:c r="F77" s="214" t="inlineStr">
        <x:is>
          <x:t xml:space="preserve">BE-043 Wedding at Cana</x:t>
        </x:is>
      </x:c>
      <x:c r="G77" s="214" t="inlineStr">
        <x:is>
          <x:t xml:space="preserve">Existing merge chain; approved content destination; current master ID/name.</x:t>
        </x:is>
      </x:c>
    </x:row>
    <x:row r="78" s="202" customFormat="1" ht="48" customHeight="1">
      <x:c r="A78" s="214" t="inlineStr">
        <x:is>
          <x:t xml:space="preserve">Repaired</x:t>
        </x:is>
      </x:c>
      <x:c r="B78" s="214" t="inlineStr">
        <x:is>
          <x:t xml:space="preserve">Merge destination</x:t>
        </x:is>
      </x:c>
      <x:c r="C78" s="214" t="inlineStr">
        <x:is>
          <x:t xml:space="preserve">Biblical Items / BI-053 / Five Barley Loaves</x:t>
        </x:is>
      </x:c>
      <x:c r="D78" s="214" t="inlineStr">
        <x:is>
          <x:t xml:space="preserve">Merged Into Active Card</x:t>
        </x:is>
      </x:c>
      <x:c r="E78" s="214" t="inlineStr">
        <x:is>
          <x:t xml:space="preserve">Feeding of the Five Thousand</x:t>
        </x:is>
      </x:c>
      <x:c r="F78" s="214" t="inlineStr">
        <x:is>
          <x:t xml:space="preserve">BE-050 Feeding of the Five Thousand</x:t>
        </x:is>
      </x:c>
      <x:c r="G78" s="214" t="inlineStr">
        <x:is>
          <x:t xml:space="preserve">Existing merge chain; approved content destination; current master ID/name.</x:t>
        </x:is>
      </x:c>
    </x:row>
    <x:row r="79" s="202" customFormat="1" ht="48" customHeight="1">
      <x:c r="A79" s="214" t="inlineStr">
        <x:is>
          <x:t xml:space="preserve">Repaired</x:t>
        </x:is>
      </x:c>
      <x:c r="B79" s="214" t="inlineStr">
        <x:is>
          <x:t xml:space="preserve">Merge destination</x:t>
        </x:is>
      </x:c>
      <x:c r="C79" s="214" t="inlineStr">
        <x:is>
          <x:t xml:space="preserve">Biblical Items / BI-055 / Lazarus's Grave Cloths</x:t>
        </x:is>
      </x:c>
      <x:c r="D79" s="214" t="inlineStr">
        <x:is>
          <x:t xml:space="preserve">Merged Into Active Card</x:t>
        </x:is>
      </x:c>
      <x:c r="E79" s="214" t="inlineStr">
        <x:is>
          <x:t xml:space="preserve">Raising of Lazarus</x:t>
        </x:is>
      </x:c>
      <x:c r="F79" s="214" t="inlineStr">
        <x:is>
          <x:t xml:space="preserve">BE-054 Raising of Lazarus</x:t>
        </x:is>
      </x:c>
      <x:c r="G79" s="214" t="inlineStr">
        <x:is>
          <x:t xml:space="preserve">Existing merge chain; approved content destination; current master ID/name.</x:t>
        </x:is>
      </x:c>
    </x:row>
    <x:row r="80" s="202" customFormat="1" ht="48" customHeight="1">
      <x:c r="A80" s="214" t="inlineStr">
        <x:is>
          <x:t xml:space="preserve">Repaired</x:t>
        </x:is>
      </x:c>
      <x:c r="B80" s="214" t="inlineStr">
        <x:is>
          <x:t xml:space="preserve">Merge destination</x:t>
        </x:is>
      </x:c>
      <x:c r="C80" s="214" t="inlineStr">
        <x:is>
          <x:t xml:space="preserve">Biblical Items / BI-059 / Peter's Sword</x:t>
        </x:is>
      </x:c>
      <x:c r="D80" s="214" t="inlineStr">
        <x:is>
          <x:t xml:space="preserve">Merged Into Active Card</x:t>
        </x:is>
      </x:c>
      <x:c r="E80" s="214" t="inlineStr">
        <x:is>
          <x:t xml:space="preserve">Arrest of Jesus</x:t>
        </x:is>
      </x:c>
      <x:c r="F80" s="214" t="inlineStr">
        <x:is>
          <x:t xml:space="preserve">BE-059 Arrest of Jesus</x:t>
        </x:is>
      </x:c>
      <x:c r="G80" s="214" t="inlineStr">
        <x:is>
          <x:t xml:space="preserve">Existing merge chain; approved content destination; current master ID/name.</x:t>
        </x:is>
      </x:c>
    </x:row>
    <x:row r="81" s="202" customFormat="1" ht="48" customHeight="1">
      <x:c r="A81" s="214" t="inlineStr">
        <x:is>
          <x:t xml:space="preserve">Repaired</x:t>
        </x:is>
      </x:c>
      <x:c r="B81" s="214" t="inlineStr">
        <x:is>
          <x:t xml:space="preserve">Merge destination</x:t>
        </x:is>
      </x:c>
      <x:c r="C81" s="214" t="inlineStr">
        <x:is>
          <x:t xml:space="preserve">Biblical Items / BI-062 / Burial Cloth and Spices of Jesus</x:t>
        </x:is>
      </x:c>
      <x:c r="D81" s="214" t="inlineStr">
        <x:is>
          <x:t xml:space="preserve">Merged Into Active Card</x:t>
        </x:is>
      </x:c>
      <x:c r="E81" s="214" t="inlineStr">
        <x:is>
          <x:t xml:space="preserve">Burial of Jesus</x:t>
        </x:is>
      </x:c>
      <x:c r="F81" s="214" t="inlineStr">
        <x:is>
          <x:t xml:space="preserve">BE-064 Burial of Jesus</x:t>
        </x:is>
      </x:c>
      <x:c r="G81" s="214" t="inlineStr">
        <x:is>
          <x:t xml:space="preserve">Existing merge chain; approved content destination; current master ID/name.</x:t>
        </x:is>
      </x:c>
    </x:row>
    <x:row r="82" s="202" customFormat="1" ht="48" customHeight="1">
      <x:c r="A82" s="214" t="inlineStr">
        <x:is>
          <x:t xml:space="preserve">Repaired</x:t>
        </x:is>
      </x:c>
      <x:c r="B82" s="214" t="inlineStr">
        <x:is>
          <x:t xml:space="preserve">Merge destination</x:t>
        </x:is>
      </x:c>
      <x:c r="C82" s="214" t="inlineStr">
        <x:is>
          <x:t xml:space="preserve">Biblical Items / BI-064 / Net with 153 Fish</x:t>
        </x:is>
      </x:c>
      <x:c r="D82" s="214" t="inlineStr">
        <x:is>
          <x:t xml:space="preserve">Merged Into Active Card</x:t>
        </x:is>
      </x:c>
      <x:c r="E82" s="214" t="inlineStr">
        <x:is>
          <x:t xml:space="preserve">Miraculous Catch of Fish</x:t>
        </x:is>
      </x:c>
      <x:c r="F82" s="214" t="inlineStr">
        <x:is>
          <x:t xml:space="preserve">BE-103 Breakfast by the Sea</x:t>
        </x:is>
      </x:c>
      <x:c r="G82" s="214" t="inlineStr">
        <x:is>
          <x:t xml:space="preserve">Existing merge chain; approved content destination; current master ID/name.</x:t>
        </x:is>
      </x:c>
    </x:row>
    <x:row r="83" s="202" customFormat="1" ht="48" customHeight="1">
      <x:c r="A83" s="214" t="inlineStr">
        <x:is>
          <x:t xml:space="preserve">Repaired</x:t>
        </x:is>
      </x:c>
      <x:c r="B83" s="214" t="inlineStr">
        <x:is>
          <x:t xml:space="preserve">Merge destination</x:t>
        </x:is>
      </x:c>
      <x:c r="C83" s="214" t="inlineStr">
        <x:is>
          <x:t xml:space="preserve">Early Church History / ECH-002 / Martyrdom of Peter and Paul in Rome</x:t>
        </x:is>
      </x:c>
      <x:c r="D83" s="214" t="inlineStr">
        <x:is>
          <x:t xml:space="preserve">Merged Into Active Card</x:t>
        </x:is>
      </x:c>
      <x:c r="E83" s="214" t="inlineStr">
        <x:is>
          <x:t xml:space="preserve">Martyrdom of Saint Peter</x:t>
        </x:is>
      </x:c>
      <x:c r="F83" s="214" t="inlineStr">
        <x:is>
          <x:t xml:space="preserve">ECH-002 Martyrdom of Saint Peter</x:t>
        </x:is>
      </x:c>
      <x:c r="G83" s="214" t="inlineStr">
        <x:is>
          <x:t xml:space="preserve">Existing merge chain; approved content destination; current master ID/name.</x:t>
        </x:is>
      </x:c>
    </x:row>
    <x:row r="84" s="202" customFormat="1" ht="48" customHeight="1">
      <x:c r="A84" s="214" t="inlineStr">
        <x:is>
          <x:t xml:space="preserve">Repaired</x:t>
        </x:is>
      </x:c>
      <x:c r="B84" s="214" t="inlineStr">
        <x:is>
          <x:t xml:space="preserve">Merge destination</x:t>
        </x:is>
      </x:c>
      <x:c r="C84" s="214" t="inlineStr">
        <x:is>
          <x:t xml:space="preserve">Early Church History / ECH-005 / Letters of Ignatius of Antioch</x:t>
        </x:is>
      </x:c>
      <x:c r="D84" s="214" t="inlineStr">
        <x:is>
          <x:t xml:space="preserve">Merged Into Active Card</x:t>
        </x:is>
      </x:c>
      <x:c r="E84" s="214" t="inlineStr">
        <x:is>
          <x:t xml:space="preserve">Martyrdom of Ignatius</x:t>
        </x:is>
      </x:c>
      <x:c r="F84" s="214" t="inlineStr">
        <x:is>
          <x:t xml:space="preserve">ECH-005 Martyrdom of Ignatius</x:t>
        </x:is>
      </x:c>
      <x:c r="G84" s="214" t="inlineStr">
        <x:is>
          <x:t xml:space="preserve">Existing merge chain; approved content destination; current master ID/name.</x:t>
        </x:is>
      </x:c>
    </x:row>
    <x:row r="85" s="202" customFormat="1" ht="48" customHeight="1">
      <x:c r="A85" s="214" t="inlineStr">
        <x:is>
          <x:t xml:space="preserve">Repaired</x:t>
        </x:is>
      </x:c>
      <x:c r="B85" s="214" t="inlineStr">
        <x:is>
          <x:t xml:space="preserve">Merge destination</x:t>
        </x:is>
      </x:c>
      <x:c r="C85" s="214" t="inlineStr">
        <x:is>
          <x:t xml:space="preserve">Early Church History / ECH-008 / First Apology of Justin Martyr</x:t>
        </x:is>
      </x:c>
      <x:c r="D85" s="214" t="inlineStr">
        <x:is>
          <x:t xml:space="preserve">Merged Into Active Card</x:t>
        </x:is>
      </x:c>
      <x:c r="E85" s="214" t="inlineStr">
        <x:is>
          <x:t xml:space="preserve">Martyrdom of Justin and Companions</x:t>
        </x:is>
      </x:c>
      <x:c r="F85" s="214" t="inlineStr">
        <x:is>
          <x:t xml:space="preserve">ECH-008 Martyrdom of Justin and Companions</x:t>
        </x:is>
      </x:c>
      <x:c r="G85" s="214" t="inlineStr">
        <x:is>
          <x:t xml:space="preserve">Existing merge chain; approved content destination; current master ID/name.</x:t>
        </x:is>
      </x:c>
    </x:row>
    <x:row r="86" s="202" customFormat="1" ht="48" customHeight="1">
      <x:c r="A86" s="214" t="inlineStr">
        <x:is>
          <x:t xml:space="preserve">Repaired</x:t>
        </x:is>
      </x:c>
      <x:c r="B86" s="214" t="inlineStr">
        <x:is>
          <x:t xml:space="preserve">Merge destination</x:t>
        </x:is>
      </x:c>
      <x:c r="C86" s="214" t="inlineStr">
        <x:is>
          <x:t xml:space="preserve">Early Church History / ECH-023 / The Chi-Rho and Labarum</x:t>
        </x:is>
      </x:c>
      <x:c r="D86" s="214" t="inlineStr">
        <x:is>
          <x:t xml:space="preserve">Merged Into Active Card</x:t>
        </x:is>
      </x:c>
      <x:c r="E86" s="214" t="inlineStr">
        <x:is>
          <x:t xml:space="preserve">Constantine's Baptism</x:t>
        </x:is>
      </x:c>
      <x:c r="F86" s="214" t="inlineStr">
        <x:is>
          <x:t xml:space="preserve">ECH-022 Battle of the Milvian Bridge</x:t>
        </x:is>
      </x:c>
      <x:c r="G86" s="214" t="inlineStr">
        <x:is>
          <x:t xml:space="preserve">Existing merge chain; approved content destination; current master ID/name.</x:t>
        </x:is>
      </x:c>
    </x:row>
    <x:row r="87" s="202" customFormat="1" ht="48" customHeight="1">
      <x:c r="A87" s="214" t="inlineStr">
        <x:is>
          <x:t xml:space="preserve">Repaired</x:t>
        </x:is>
      </x:c>
      <x:c r="B87" s="214" t="inlineStr">
        <x:is>
          <x:t xml:space="preserve">Merge destination</x:t>
        </x:is>
      </x:c>
      <x:c r="C87" s="214" t="inlineStr">
        <x:is>
          <x:t xml:space="preserve">Early Church History / ECH-032 / Life of Antony</x:t>
        </x:is>
      </x:c>
      <x:c r="D87" s="214" t="inlineStr">
        <x:is>
          <x:t xml:space="preserve">Merged Into Active Card</x:t>
        </x:is>
      </x:c>
      <x:c r="E87" s="214" t="inlineStr">
        <x:is>
          <x:t xml:space="preserve">Antony's Withdrawal to the Desert</x:t>
        </x:is>
      </x:c>
      <x:c r="F87" s="214" t="inlineStr">
        <x:is>
          <x:t xml:space="preserve">ECH-032 Antony's Withdrawal to the Desert</x:t>
        </x:is>
      </x:c>
      <x:c r="G87" s="214" t="inlineStr">
        <x:is>
          <x:t xml:space="preserve">Existing merge chain; approved content destination; current master ID/name.</x:t>
        </x:is>
      </x:c>
    </x:row>
    <x:row r="88" s="202" customFormat="1" ht="48" customHeight="1">
      <x:c r="A88" s="214" t="inlineStr">
        <x:is>
          <x:t xml:space="preserve">Repaired</x:t>
        </x:is>
      </x:c>
      <x:c r="B88" s="214" t="inlineStr">
        <x:is>
          <x:t xml:space="preserve">Merge destination</x:t>
        </x:is>
      </x:c>
      <x:c r="C88" s="214" t="inlineStr">
        <x:is>
          <x:t xml:space="preserve">Controversies &amp; Movements / CM-007 / Byzantine Iconoclasm</x:t>
        </x:is>
      </x:c>
      <x:c r="D88" s="214" t="inlineStr">
        <x:is>
          <x:t xml:space="preserve">Merged Into Active Card</x:t>
        </x:is>
      </x:c>
      <x:c r="E88" s="214" t="inlineStr">
        <x:is>
          <x:t xml:space="preserve">Triumph of Orthodoxy / Restoration of the Icons</x:t>
        </x:is>
      </x:c>
      <x:c r="F88" s="214" t="inlineStr">
        <x:is>
          <x:t xml:space="preserve">CHE-001 Triumph of Orthodoxy / Restoration of the Icons</x:t>
        </x:is>
      </x:c>
      <x:c r="G88" s="214" t="inlineStr">
        <x:is>
          <x:t xml:space="preserve">Existing merge chain; approved content destination; current master ID/name.</x:t>
        </x:is>
      </x:c>
    </x:row>
    <x:row r="89" s="202" customFormat="1" ht="48" customHeight="1">
      <x:c r="A89" s="214" t="inlineStr">
        <x:is>
          <x:t xml:space="preserve">Repaired</x:t>
        </x:is>
      </x:c>
      <x:c r="B89" s="214" t="inlineStr">
        <x:is>
          <x:t xml:space="preserve">Merge destination</x:t>
        </x:is>
      </x:c>
      <x:c r="C89" s="214" t="inlineStr">
        <x:is>
          <x:t xml:space="preserve">Controversies &amp; Movements / CM-009 / Investiture Controversy</x:t>
        </x:is>
      </x:c>
      <x:c r="D89" s="214" t="inlineStr">
        <x:is>
          <x:t xml:space="preserve">Merged Into Active Card</x:t>
        </x:is>
      </x:c>
      <x:c r="E89" s="214" t="inlineStr">
        <x:is>
          <x:t xml:space="preserve">Henry IV at Canossa</x:t>
        </x:is>
      </x:c>
      <x:c r="F89" s="214" t="inlineStr">
        <x:is>
          <x:t xml:space="preserve">CHE-002 Henry IV at Canossa</x:t>
        </x:is>
      </x:c>
      <x:c r="G89" s="214" t="inlineStr">
        <x:is>
          <x:t xml:space="preserve">Existing merge chain; approved content destination; current master ID/name.</x:t>
        </x:is>
      </x:c>
    </x:row>
    <x:row r="90" s="202" customFormat="1" ht="48" customHeight="1">
      <x:c r="A90" s="214" t="inlineStr">
        <x:is>
          <x:t xml:space="preserve">Repaired</x:t>
        </x:is>
      </x:c>
      <x:c r="B90" s="214" t="inlineStr">
        <x:is>
          <x:t xml:space="preserve">Merge destination</x:t>
        </x:is>
      </x:c>
      <x:c r="C90" s="214" t="inlineStr">
        <x:is>
          <x:t xml:space="preserve">Controversies &amp; Movements / CM-033 / Pentecostal Movement</x:t>
        </x:is>
      </x:c>
      <x:c r="D90" s="214" t="inlineStr">
        <x:is>
          <x:t xml:space="preserve">Merged Into Active Card</x:t>
        </x:is>
      </x:c>
      <x:c r="E90" s="214" t="inlineStr">
        <x:is>
          <x:t xml:space="preserve">Azusa Street Revival</x:t>
        </x:is>
      </x:c>
      <x:c r="F90" s="214" t="inlineStr">
        <x:is>
          <x:t xml:space="preserve">CHE-003 Azusa Street Revival</x:t>
        </x:is>
      </x:c>
      <x:c r="G90" s="214" t="inlineStr">
        <x:is>
          <x:t xml:space="preserve">Existing merge chain; approved content destination; current master ID/name.</x:t>
        </x:is>
      </x:c>
    </x:row>
    <x:row r="91" s="202" customFormat="1" ht="48" customHeight="1">
      <x:c r="A91" s="214" t="inlineStr">
        <x:is>
          <x:t xml:space="preserve">Repaired</x:t>
        </x:is>
      </x:c>
      <x:c r="B91" s="214" t="inlineStr">
        <x:is>
          <x:t xml:space="preserve">Master metadata</x:t>
        </x:is>
      </x:c>
      <x:c r="C91" s="214" t="inlineStr">
        <x:is>
          <x:t xml:space="preserve">PDV-001 Parable of the Sower</x:t>
        </x:is>
      </x:c>
      <x:c r="D91" s="214" t="inlineStr">
        <x:is>
          <x:t xml:space="preserve">Review Notes</x:t>
        </x:is>
      </x:c>
      <x:c r="E91" s="214" t="str"/>
      <x:c r="F91" s="214" t="inlineStr">
        <x:is>
          <x:t xml:space="preserve">The Growing Seed remains a distinct related parable; it is not a component of the Sower narrative.</x:t>
        </x:is>
      </x:c>
      <x:c r="G91" s="214" t="inlineStr">
        <x:is>
          <x:t xml:space="preserve">Existing catalog distinctions and approved composition decisions; sourcing gaps flagged, not resolved.</x:t>
        </x:is>
      </x:c>
    </x:row>
    <x:row r="92" s="202" customFormat="1" ht="48" customHeight="1">
      <x:c r="A92" s="214" t="inlineStr">
        <x:is>
          <x:t xml:space="preserve">Repaired</x:t>
        </x:is>
      </x:c>
      <x:c r="B92" s="214" t="inlineStr">
        <x:is>
          <x:t xml:space="preserve">Master metadata</x:t>
        </x:is>
      </x:c>
      <x:c r="C92" s="214" t="inlineStr">
        <x:is>
          <x:t xml:space="preserve">PDV-011 Parable of the Unforgiving Servant</x:t>
        </x:is>
      </x:c>
      <x:c r="D92" s="214" t="inlineStr">
        <x:is>
          <x:t xml:space="preserve">Review Notes</x:t>
        </x:is>
      </x:c>
      <x:c r="E92" s="214" t="str"/>
      <x:c r="F92" s="214" t="inlineStr">
        <x:is>
          <x:t xml:space="preserve">The Two Debtors is related context, not the same parable.</x:t>
        </x:is>
      </x:c>
      <x:c r="G92" s="214" t="inlineStr">
        <x:is>
          <x:t xml:space="preserve">Existing catalog distinctions and approved composition decisions; sourcing gaps flagged, not resolved.</x:t>
        </x:is>
      </x:c>
    </x:row>
    <x:row r="93" s="202" customFormat="1" ht="48" customHeight="1">
      <x:c r="A93" s="214" t="inlineStr">
        <x:is>
          <x:t xml:space="preserve">Repaired</x:t>
        </x:is>
      </x:c>
      <x:c r="B93" s="214" t="inlineStr">
        <x:is>
          <x:t xml:space="preserve">Master metadata</x:t>
        </x:is>
      </x:c>
      <x:c r="C93" s="214" t="inlineStr">
        <x:is>
          <x:t xml:space="preserve">PDV-016 Parable of the Ten Virgins</x:t>
        </x:is>
      </x:c>
      <x:c r="D93" s="214" t="inlineStr">
        <x:is>
          <x:t xml:space="preserve">Review Notes</x:t>
        </x:is>
      </x:c>
      <x:c r="E93" s="214" t="str"/>
      <x:c r="F93" s="214" t="inlineStr">
        <x:is>
          <x:t xml:space="preserve">Watchful Servants is a distinct related teaching, not part of this narrative.</x:t>
        </x:is>
      </x:c>
      <x:c r="G93" s="214" t="inlineStr">
        <x:is>
          <x:t xml:space="preserve">Existing catalog distinctions and approved composition decisions; sourcing gaps flagged, not resolved.</x:t>
        </x:is>
      </x:c>
    </x:row>
    <x:row r="94" s="202" customFormat="1" ht="48" customHeight="1">
      <x:c r="A94" s="214" t="inlineStr">
        <x:is>
          <x:t xml:space="preserve">Repaired</x:t>
        </x:is>
      </x:c>
      <x:c r="B94" s="214" t="inlineStr">
        <x:is>
          <x:t xml:space="preserve">Master metadata</x:t>
        </x:is>
      </x:c>
      <x:c r="C94" s="214" t="inlineStr">
        <x:is>
          <x:t xml:space="preserve">PDV-015 Parables of the Wedding and Great Banquets</x:t>
        </x:is>
      </x:c>
      <x:c r="D94" s="214" t="inlineStr">
        <x:is>
          <x:t xml:space="preserve">Review Notes</x:t>
        </x:is>
      </x:c>
      <x:c r="E94" s="214" t="str"/>
      <x:c r="F94" s="214" t="inlineStr">
        <x:is>
          <x:t xml:space="preserve">A combined catalog identity covering two distinct parables; do not present one synthetic Gospel episode.</x:t>
        </x:is>
      </x:c>
      <x:c r="G94" s="214" t="inlineStr">
        <x:is>
          <x:t xml:space="preserve">Existing catalog distinctions and approved composition decisions; sourcing gaps flagged, not resolved.</x:t>
        </x:is>
      </x:c>
    </x:row>
    <x:row r="95" s="202" customFormat="1" ht="48" customHeight="1">
      <x:c r="A95" s="214" t="inlineStr">
        <x:is>
          <x:t xml:space="preserve">Repaired</x:t>
        </x:is>
      </x:c>
      <x:c r="B95" s="214" t="inlineStr">
        <x:is>
          <x:t xml:space="preserve">Master metadata</x:t>
        </x:is>
      </x:c>
      <x:c r="C95" s="214" t="inlineStr">
        <x:is>
          <x:t xml:space="preserve">PDV-005 Parables of the Hidden Treasure and Pearl of Great Price</x:t>
        </x:is>
      </x:c>
      <x:c r="D95" s="214" t="inlineStr">
        <x:is>
          <x:t xml:space="preserve">Review Notes</x:t>
        </x:is>
      </x:c>
      <x:c r="E95" s="214" t="str"/>
      <x:c r="F95" s="214" t="inlineStr">
        <x:is>
          <x:t xml:space="preserve">A paired catalog identity covering distinct parables; keep each story's details separate.</x:t>
        </x:is>
      </x:c>
      <x:c r="G95" s="214" t="inlineStr">
        <x:is>
          <x:t xml:space="preserve">Existing catalog distinctions and approved composition decisions; sourcing gaps flagged, not resolved.</x:t>
        </x:is>
      </x:c>
    </x:row>
    <x:row r="96" s="202" customFormat="1" ht="48" customHeight="1">
      <x:c r="A96" s="214" t="inlineStr">
        <x:is>
          <x:t xml:space="preserve">Repaired</x:t>
        </x:is>
      </x:c>
      <x:c r="B96" s="214" t="inlineStr">
        <x:is>
          <x:t xml:space="preserve">Master metadata</x:t>
        </x:is>
      </x:c>
      <x:c r="C96" s="214" t="inlineStr">
        <x:is>
          <x:t xml:space="preserve">TP-020 Akathist Hymn</x:t>
        </x:is>
      </x:c>
      <x:c r="D96" s="214" t="inlineStr">
        <x:is>
          <x:t xml:space="preserve">Review Notes</x:t>
        </x:is>
      </x:c>
      <x:c r="E96" s="214" t="str"/>
      <x:c r="F96" s="214" t="inlineStr">
        <x:is>
          <x:t xml:space="preserve">Paraklesis is related context, not an equivalent service.</x:t>
        </x:is>
      </x:c>
      <x:c r="G96" s="214" t="inlineStr">
        <x:is>
          <x:t xml:space="preserve">Existing catalog distinctions and approved composition decisions; sourcing gaps flagged, not resolved.</x:t>
        </x:is>
      </x:c>
    </x:row>
    <x:row r="97" s="202" customFormat="1" ht="48" customHeight="1">
      <x:c r="A97" s="214" t="inlineStr">
        <x:is>
          <x:t xml:space="preserve">Repaired</x:t>
        </x:is>
      </x:c>
      <x:c r="B97" s="214" t="inlineStr">
        <x:is>
          <x:t xml:space="preserve">Master metadata</x:t>
        </x:is>
      </x:c>
      <x:c r="C97" s="214" t="inlineStr">
        <x:is>
          <x:t xml:space="preserve">TP-026 Forgiveness Vespers</x:t>
        </x:is>
      </x:c>
      <x:c r="D97" s="214" t="inlineStr">
        <x:is>
          <x:t xml:space="preserve">Review Notes</x:t>
        </x:is>
      </x:c>
      <x:c r="E97" s="214" t="str"/>
      <x:c r="F97" s="214" t="inlineStr">
        <x:is>
          <x:t xml:space="preserve">The Great Canon is related Lenten context, not this rite.</x:t>
        </x:is>
      </x:c>
      <x:c r="G97" s="214" t="inlineStr">
        <x:is>
          <x:t xml:space="preserve">Existing catalog distinctions and approved composition decisions; sourcing gaps flagged, not resolved.</x:t>
        </x:is>
      </x:c>
    </x:row>
    <x:row r="98" s="202" customFormat="1" ht="48" customHeight="1">
      <x:c r="A98" s="214" t="inlineStr">
        <x:is>
          <x:t xml:space="preserve">Repaired</x:t>
        </x:is>
      </x:c>
      <x:c r="B98" s="214" t="inlineStr">
        <x:is>
          <x:t xml:space="preserve">Master metadata</x:t>
        </x:is>
      </x:c>
      <x:c r="C98" s="214" t="inlineStr">
        <x:is>
          <x:t xml:space="preserve">TP-022 Paschal Midnight Service</x:t>
        </x:is>
      </x:c>
      <x:c r="D98" s="214" t="inlineStr">
        <x:is>
          <x:t xml:space="preserve">Review Notes</x:t>
        </x:is>
      </x:c>
      <x:c r="E98" s="214" t="str"/>
      <x:c r="F98" s="214" t="inlineStr">
        <x:is>
          <x:t xml:space="preserve">The All-Night Vigil material is related context, not a blanket equivalence.</x:t>
        </x:is>
      </x:c>
      <x:c r="G98" s="214" t="inlineStr">
        <x:is>
          <x:t xml:space="preserve">Existing catalog distinctions and approved composition decisions; sourcing gaps flagged, not resolved.</x:t>
        </x:is>
      </x:c>
    </x:row>
    <x:row r="99" s="202" customFormat="1" ht="48" customHeight="1">
      <x:c r="A99" s="214" t="inlineStr">
        <x:is>
          <x:t xml:space="preserve">Repaired</x:t>
        </x:is>
      </x:c>
      <x:c r="B99" s="214" t="inlineStr">
        <x:is>
          <x:t xml:space="preserve">Master metadata</x:t>
        </x:is>
      </x:c>
      <x:c r="C99" s="214" t="inlineStr">
        <x:is>
          <x:t xml:space="preserve">TP-016 Anointing of the Sick / Holy Unction</x:t>
        </x:is>
      </x:c>
      <x:c r="D99" s="214" t="inlineStr">
        <x:is>
          <x:t xml:space="preserve">Review Notes</x:t>
        </x:is>
      </x:c>
      <x:c r="E99" s="214" t="str"/>
      <x:c r="F99" s="214" t="inlineStr">
        <x:is>
          <x:t xml:space="preserve">Describe the Catholic and Orthodox forms explicitly; sharing a catalog entry does not make their liturgical forms identical.</x:t>
        </x:is>
      </x:c>
      <x:c r="G99" s="214" t="inlineStr">
        <x:is>
          <x:t xml:space="preserve">Existing catalog distinctions and approved composition decisions; sourcing gaps flagged, not resolved.</x:t>
        </x:is>
      </x:c>
    </x:row>
    <x:row r="100" s="202" customFormat="1" ht="48" customHeight="1">
      <x:c r="A100" s="214" t="inlineStr">
        <x:is>
          <x:t xml:space="preserve">Repaired</x:t>
        </x:is>
      </x:c>
      <x:c r="B100" s="214" t="inlineStr">
        <x:is>
          <x:t xml:space="preserve">Master metadata</x:t>
        </x:is>
      </x:c>
      <x:c r="C100" s="214" t="inlineStr">
        <x:is>
          <x:t xml:space="preserve">BP-043 Stephen</x:t>
        </x:is>
      </x:c>
      <x:c r="D100" s="214" t="inlineStr">
        <x:is>
          <x:t xml:space="preserve">Review Notes</x:t>
        </x:is>
      </x:c>
      <x:c r="E100" s="214" t="str"/>
      <x:c r="F100" s="214" t="inlineStr">
        <x:is>
          <x:t xml:space="preserve">Art direction retained: testimony before the council; reserve the stoning for Martyrdom of Stephen.</x:t>
        </x:is>
      </x:c>
      <x:c r="G100" s="214" t="inlineStr">
        <x:is>
          <x:t xml:space="preserve">Existing catalog distinctions and approved composition decisions; sourcing gaps flagged, not resolved.</x:t>
        </x:is>
      </x:c>
    </x:row>
    <x:row r="101" s="202" customFormat="1" ht="80" customHeight="1">
      <x:c r="A101" s="214" t="inlineStr">
        <x:is>
          <x:t xml:space="preserve">Repaired</x:t>
        </x:is>
      </x:c>
      <x:c r="B101" s="214" t="inlineStr">
        <x:is>
          <x:t xml:space="preserve">Master metadata</x:t>
        </x:is>
      </x:c>
      <x:c r="C101" s="214" t="inlineStr">
        <x:is>
          <x:t xml:space="preserve">ECH-002 Martyrdom of Saint Peter</x:t>
        </x:is>
      </x:c>
      <x:c r="D101" s="214" t="inlineStr">
        <x:is>
          <x:t xml:space="preserve">Review Notes</x:t>
        </x:is>
      </x:c>
      <x:c r="E101" s="214" t="inlineStr">
        <x:is>
          <x:t xml:space="preserve">Replaces the combined Martyrdom of Peter and Paul in Rome with a more focused and visually coherent Peter card.</x:t>
        </x:is>
      </x:c>
      <x:c r="F101" s="214" t="inlineStr">
        <x:is>
          <x:t xml:space="preserve">Replaces the combined Martyrdom of Peter and Paul in Rome with a more focused and visually coherent Peter card. Source-verification pending: distinguish the Roman martyrdom tradition, inverted-crucifixion imagery and humility interpretation. No independent historical verification was performed in this repair.</x:t>
        </x:is>
      </x:c>
      <x:c r="G101" s="214" t="inlineStr">
        <x:is>
          <x:t xml:space="preserve">Existing catalog distinctions and approved composition decisions; sourcing gaps flagged, not resolved.</x:t>
        </x:is>
      </x:c>
    </x:row>
    <x:row r="102" s="202" customFormat="1" ht="56" customHeight="1">
      <x:c r="A102" s="214" t="inlineStr">
        <x:is>
          <x:t xml:space="preserve">Repaired</x:t>
        </x:is>
      </x:c>
      <x:c r="B102" s="214" t="inlineStr">
        <x:is>
          <x:t xml:space="preserve">Archive classification</x:t>
        </x:is>
      </x:c>
      <x:c r="C102" s="214" t="inlineStr">
        <x:is>
          <x:t xml:space="preserve">BE-090 The Sun Stands Still</x:t>
        </x:is>
      </x:c>
      <x:c r="D102" s="214" t="inlineStr">
        <x:is>
          <x:t xml:space="preserve">Reason Deferred</x:t>
        </x:is>
      </x:c>
      <x:c r="E102" s="214" t="inlineStr">
        <x:is>
          <x:t xml:space="preserve">Deferred from the 100-card first-pass active set; reconsider in a later expansion/deep-catalog pass.</x:t>
        </x:is>
      </x:c>
      <x:c r="F102" s="214" t="inlineStr">
        <x:is>
          <x:t xml:space="preserve">Archived former candidate; active counterpart is BE-092 The Sun Stands Still. Not an additional pending card. Previous note: Deferred from the 100-card first-pass active set; reconsider in a later expansion/deep-catalog pass.</x:t>
        </x:is>
      </x:c>
      <x:c r="G102" s="214" t="inlineStr">
        <x:is>
          <x:t xml:space="preserve">Exact active-name/reference match; historical row preserved.</x:t>
        </x:is>
      </x:c>
    </x:row>
    <x:row r="103" s="202" customFormat="1" ht="212" customHeight="1">
      <x:c r="A103" s="214" t="inlineStr">
        <x:is>
          <x:t xml:space="preserve">Repaired</x:t>
        </x:is>
      </x:c>
      <x:c r="B103" s="214" t="inlineStr">
        <x:is>
          <x:t xml:space="preserve">Calibration archive</x:t>
        </x:is>
      </x:c>
      <x:c r="C103" s="214" t="inlineStr">
        <x:is>
          <x:t xml:space="preserve">BI-003 Noah's Ark</x:t>
        </x:is>
      </x:c>
      <x:c r="D103" s="214" t="inlineStr">
        <x:is>
          <x:t xml:space="preserve">Orphan calibration row</x:t>
        </x:is>
      </x:c>
      <x:c r="E103" s="214" t="inlineStr">
        <x:is>
          <x:t xml:space="preserve">{"Rank": 79, "Category": "Biblical Items", "ID": "BI-003", "Name": "Noah's Ark", "Subject Type": "Vessel", "Importance Score": 5, "Legacy Candidate Rarity": "Legendary", "Significance / Recognition": 9.2, "Artwork Potential": 9, "Narrative / Emotional Impact": 5.6, "Collectible Uniqueness": 7.7, "Collectible Impact Score": 82.7, "Proposed Global Rarity": "Rare", "Legacy → Proposed": "Legendary → Rare", "Art Collision Risk": "Low", "Art Family": "Biblical object / still life", "Rarity Rationale": "Flagship subject: exceptional recognition and artwork potential. Scores: significance 9.2, artwork 9.0, narrative 5.6, uniqueness 7.7; weighted impact 82.7 → Rare."}</x:t>
        </x:is>
      </x:c>
      <x:c r="F103" s="214" t="inlineStr">
        <x:is>
          <x:t xml:space="preserve">Removed from active calibration; source snapshot preserved here.</x:t>
        </x:is>
      </x:c>
      <x:c r="G103" s="214" t="inlineStr">
        <x:is>
          <x:t xml:space="preserve">No matching active ID/name in Final Card Catalog.</x:t>
        </x:is>
      </x:c>
    </x:row>
    <x:row r="104" s="202" customFormat="1" ht="48" customHeight="1">
      <x:c r="A104" s="214" t="inlineStr">
        <x:is>
          <x:t xml:space="preserve">Needs decision</x:t>
        </x:is>
      </x:c>
      <x:c r="B104" s="214" t="inlineStr">
        <x:is>
          <x:t xml:space="preserve">Scoring decision</x:t>
        </x:is>
      </x:c>
      <x:c r="C104" s="214" t="inlineStr">
        <x:is>
          <x:t xml:space="preserve">BE-092 The Sun Stands Still</x:t>
        </x:is>
      </x:c>
      <x:c r="D104" s="214" t="inlineStr">
        <x:is>
          <x:t xml:space="preserve">Missing component scores</x:t>
        </x:is>
      </x:c>
      <x:c r="E104" s="214" t="inlineStr">
        <x:is>
          <x:t xml:space="preserve">No active calibration entry</x:t>
        </x:is>
      </x:c>
      <x:c r="F104" s="214" t="inlineStr">
        <x:is>
          <x:t xml:space="preserve">Identity restored; Final Rarity Rare unchanged; component scores left blank.</x:t>
        </x:is>
      </x:c>
      <x:c r="G104" s="214" t="inlineStr">
        <x:is>
          <x:t xml:space="preserve">Final Card Catalog and archived Deferred Expansion candidate; neither has component scores.</x:t>
        </x:is>
      </x:c>
    </x:row>
    <x:row r="105" s="202" customFormat="1" ht="48" customHeight="1">
      <x:c r="A105" s="214" t="inlineStr">
        <x:is>
          <x:t xml:space="preserve">Repaired</x:t>
        </x:is>
      </x:c>
      <x:c r="B105" s="214" t="inlineStr">
        <x:is>
          <x:t xml:space="preserve">Calibration metadata</x:t>
        </x:is>
      </x:c>
      <x:c r="C105" s="214" t="inlineStr">
        <x:is>
          <x:t xml:space="preserve">ECH-008 Martyrdom of Justin and Companions</x:t>
        </x:is>
      </x:c>
      <x:c r="D105" s="214" t="inlineStr">
        <x:is>
          <x:t xml:space="preserve">Importance Score</x:t>
        </x:is>
      </x:c>
      <x:c r="E105" s="214" t="inlineStr">
        <x:is>
          <x:t xml:space="preserve">3</x:t>
        </x:is>
      </x:c>
      <x:c r="F105" s="214" t="inlineStr">
        <x:is>
          <x:t xml:space="preserve">4</x:t>
        </x:is>
      </x:c>
      <x:c r="G105" s="214" t="inlineStr">
        <x:is>
          <x:t xml:space="preserve">Canonical Final Card Catalog.</x:t>
        </x:is>
      </x:c>
    </x:row>
    <x:row r="106" s="202" customFormat="1" ht="48" customHeight="1">
      <x:c r="A106" s="214" t="inlineStr">
        <x:is>
          <x:t xml:space="preserve">Repaired</x:t>
        </x:is>
      </x:c>
      <x:c r="B106" s="214" t="inlineStr">
        <x:is>
          <x:t xml:space="preserve">Calibration metadata</x:t>
        </x:is>
      </x:c>
      <x:c r="C106" s="214" t="inlineStr">
        <x:is>
          <x:t xml:space="preserve">ECH-023 Constantine's Baptism</x:t>
        </x:is>
      </x:c>
      <x:c r="D106" s="214" t="inlineStr">
        <x:is>
          <x:t xml:space="preserve">Importance Score</x:t>
        </x:is>
      </x:c>
      <x:c r="E106" s="214" t="inlineStr">
        <x:is>
          <x:t xml:space="preserve">4</x:t>
        </x:is>
      </x:c>
      <x:c r="F106" s="214" t="inlineStr">
        <x:is>
          <x:t xml:space="preserve">3</x:t>
        </x:is>
      </x:c>
      <x:c r="G106" s="214" t="inlineStr">
        <x:is>
          <x:t xml:space="preserve">Canonical Final Card Catalog.</x:t>
        </x:is>
      </x:c>
    </x:row>
    <x:row r="107" s="202" customFormat="1" ht="48" customHeight="1">
      <x:c r="A107" s="214" t="inlineStr">
        <x:is>
          <x:t xml:space="preserve">Repaired</x:t>
        </x:is>
      </x:c>
      <x:c r="B107" s="214" t="inlineStr">
        <x:is>
          <x:t xml:space="preserve">Calibration metadata</x:t>
        </x:is>
      </x:c>
      <x:c r="C107" s="214" t="inlineStr">
        <x:is>
          <x:t xml:space="preserve">ECH-043 Scillitan Martyrs</x:t>
        </x:is>
      </x:c>
      <x:c r="D107" s="214" t="inlineStr">
        <x:is>
          <x:t xml:space="preserve">Importance Score</x:t>
        </x:is>
      </x:c>
      <x:c r="E107" s="214" t="inlineStr">
        <x:is>
          <x:t xml:space="preserve">3</x:t>
        </x:is>
      </x:c>
      <x:c r="F107" s="214" t="inlineStr">
        <x:is>
          <x:t xml:space="preserve">4</x:t>
        </x:is>
      </x:c>
      <x:c r="G107" s="214" t="inlineStr">
        <x:is>
          <x:t xml:space="preserve">Canonical Final Card Catalog.</x:t>
        </x:is>
      </x:c>
    </x:row>
    <x:row r="108" s="202" customFormat="1" ht="48" customHeight="1">
      <x:c r="A108" s="214" t="inlineStr">
        <x:is>
          <x:t xml:space="preserve">Repaired</x:t>
        </x:is>
      </x:c>
      <x:c r="B108" s="214" t="inlineStr">
        <x:is>
          <x:t xml:space="preserve">Workbook behavior</x:t>
        </x:is>
      </x:c>
      <x:c r="C108" s="214" t="inlineStr">
        <x:is>
          <x:t xml:space="preserve">Rarity Calibration / Set Summary</x:t>
        </x:is>
      </x:c>
      <x:c r="D108" s="214" t="inlineStr">
        <x:is>
          <x:t xml:space="preserve">Static values → formulas</x:t>
        </x:is>
      </x:c>
      <x:c r="E108" s="214" t="inlineStr">
        <x:is>
          <x:t xml:space="preserve">All scores/counts/ranks static</x:t>
        </x:is>
      </x:c>
      <x:c r="F108" s="214" t="inlineStr">
        <x:is>
          <x:t xml:space="preserve">Live score/threshold calculations; summaries and metadata linked to master. Final rarity not auto-overwritten.</x:t>
        </x:is>
      </x:c>
      <x:c r="G108" s="214" t="inlineStr">
        <x:is>
          <x:t xml:space="preserve">Existing weights 40/30/20/10 and cutoffs 89/83/77/67 preserved.</x:t>
        </x:is>
      </x:c>
    </x:row>
    <x:row r="109" s="202" customFormat="1" ht="48" customHeight="1">
      <x:c r="A109" s="214" t="inlineStr">
        <x:is>
          <x:t xml:space="preserve">Repaired</x:t>
        </x:is>
      </x:c>
      <x:c r="B109" s="214" t="inlineStr">
        <x:is>
          <x:t xml:space="preserve">Context classification</x:t>
        </x:is>
      </x:c>
      <x:c r="C109" s="214" t="inlineStr">
        <x:is>
          <x:t xml:space="preserve">Final Card Catalog</x:t>
        </x:is>
      </x:c>
      <x:c r="D109" s="214" t="inlineStr">
        <x:is>
          <x:t xml:space="preserve">Supporting material labels</x:t>
        </x:is>
      </x:c>
      <x:c r="E109" s="214" t="inlineStr">
        <x:is>
          <x:t xml:space="preserve">Merged supporting concepts (mixed relationships)</x:t>
        </x:is>
      </x:c>
      <x:c r="F109" s="214" t="inlineStr">
        <x:is>
          <x:t xml:space="preserve">About this subject / absorbed material; Related context; Former catalog scope.</x:t>
        </x:is>
      </x:c>
      <x:c r="G109" s="214" t="inlineStr">
        <x:is>
          <x:t xml:space="preserve">Existing source descriptions, dates and tradition labels; preserves text while distinguishing separate accounts.</x:t>
        </x:is>
      </x:c>
    </x:row>
    <x:row r="110" s="202" customFormat="1" ht="56" customHeight="1">
      <x:c r="A110" s="214" t="inlineStr">
        <x:is>
          <x:t xml:space="preserve">Needs decision</x:t>
        </x:is>
      </x:c>
      <x:c r="B110" s="214" t="inlineStr">
        <x:is>
          <x:t xml:space="preserve">Editorial follow-up</x:t>
        </x:is>
      </x:c>
      <x:c r="C110" s="214" t="inlineStr">
        <x:is>
          <x:t xml:space="preserve">Rarity calibration — legacy vs later additions</x:t>
        </x:is>
      </x:c>
      <x:c r="D110" s="214" t="inlineStr">
        <x:is>
          <x:t xml:space="preserve">Cross-batch consistency</x:t>
        </x:is>
      </x:c>
      <x:c r="E110" s="214" t="inlineStr">
        <x:is>
          <x:t xml:space="preserve">All 499 existing component-score sets have been preserved; this repair did not determine whether they are comparatively fair.</x:t>
        </x:is>
      </x:c>
      <x:c r="F110" s="214" t="inlineStr">
        <x:is>
          <x:t xml:space="preserve">Review comparable old/new cards together before changing scores, thresholds or final rarity.</x:t>
        </x:is>
      </x:c>
      <x:c r="G110" s="214" t="inlineStr">
        <x:is>
          <x:t xml:space="preserve">Scope boundary of the approved repair; no new editorial scoring or historical fact asserted.</x:t>
        </x:is>
      </x:c>
    </x:row>
    <x:row r="111" s="202" customFormat="1" ht="48" customHeight="1">
      <x:c r="A111" s="214" t="inlineStr">
        <x:is>
          <x:t xml:space="preserve">Deferred by user</x:t>
        </x:is>
      </x:c>
      <x:c r="B111" s="214" t="inlineStr">
        <x:is>
          <x:t xml:space="preserve">Editorial follow-up</x:t>
        </x:is>
      </x:c>
      <x:c r="C111" s="214" t="inlineStr">
        <x:is>
          <x:t xml:space="preserve">Hero flags / art budget</x:t>
        </x:is>
      </x:c>
      <x:c r="D111" s="214" t="inlineStr">
        <x:is>
          <x:t xml:space="preserve">Production-budget decision</x:t>
        </x:is>
      </x:c>
      <x:c r="E111" s="214" t="inlineStr">
        <x:is>
          <x:t xml:space="preserve">221 cards remain Hero = Yes. Existing flags were preserved.</x:t>
        </x:is>
      </x:c>
      <x:c r="F111" s="214" t="inlineStr">
        <x:is>
          <x:t xml:space="preserve">Do not recalibrate or budget hero flags in the current rarity pass. Revisit only when special-art requirements are planned.</x:t>
        </x:is>
      </x:c>
      <x:c r="G111" s="214" t="inlineStr">
        <x:is>
          <x:t xml:space="preserve">Scope boundary of the approved repair; no new editorial scoring or historical fact asserted.</x:t>
        </x:is>
      </x:c>
    </x:row>
    <x:row r="112" s="202" customFormat="1" ht="80" customHeight="1">
      <x:c r="A112" s="214" t="inlineStr">
        <x:is>
          <x:t xml:space="preserve">Needs decision</x:t>
        </x:is>
      </x:c>
      <x:c r="B112" s="214" t="inlineStr">
        <x:is>
          <x:t xml:space="preserve">Editorial follow-up</x:t>
        </x:is>
      </x:c>
      <x:c r="C112" s="214" t="inlineStr">
        <x:is>
          <x:t xml:space="preserve">Historical sources / tradition distinctions</x:t>
        </x:is>
      </x:c>
      <x:c r="D112" s="214" t="inlineStr">
        <x:is>
          <x:t xml:space="preserve">Independent source verification</x:t>
        </x:is>
      </x:c>
      <x:c r="E112" s="214" t="inlineStr">
        <x:is>
          <x:t xml:space="preserve">Recovered source URLs and caveats were carried forward, not independently checked. Peter's martyrdom, inverted-crucifixion imagery and humility interpretation need separately attributable evidence.</x:t>
        </x:is>
      </x:c>
      <x:c r="F112" s="214" t="inlineStr">
        <x:is>
          <x:t xml:space="preserve">Perform a sourced editorial verification pass before publishing historical copy.</x:t>
        </x:is>
      </x:c>
      <x:c r="G112" s="214" t="inlineStr">
        <x:is>
          <x:t xml:space="preserve">Scope boundary of the approved repair; no new editorial scoring or historical fact asserted.</x:t>
        </x:is>
      </x:c>
    </x:row>
    <x:row r="113" s="202" customFormat="1" ht="68" customHeight="1">
      <x:c r="A113" s="214" t="inlineStr">
        <x:is>
          <x:t xml:space="preserve">Needs decision</x:t>
        </x:is>
      </x:c>
      <x:c r="B113" s="214" t="inlineStr">
        <x:is>
          <x:t xml:space="preserve">Editorial follow-up</x:t>
        </x:is>
      </x:c>
      <x:c r="C113" s="214" t="inlineStr">
        <x:is>
          <x:t xml:space="preserve">Deferred archive semantics</x:t>
        </x:is>
      </x:c>
      <x:c r="D113" s="214" t="inlineStr">
        <x:is>
          <x:t xml:space="preserve">Legacy proposals versus reactivated subjects</x:t>
        </x:is>
      </x:c>
      <x:c r="E113" s="214" t="inlineStr">
        <x:is>
          <x:t xml:space="preserve">Historic rows are retained for provenance. The Sun Stands Still archive entry is now marked as already active; other same-name records may represent distinct event/object concepts.</x:t>
        </x:is>
      </x:c>
      <x:c r="F113" s="214" t="inlineStr">
        <x:is>
          <x:t xml:space="preserve">Do not treat archive size or historical IDs as a count of unique future card identities.</x:t>
        </x:is>
      </x:c>
      <x:c r="G113" s="214" t="inlineStr">
        <x:is>
          <x:t xml:space="preserve">Scope boundary of the approved repair; no new editorial scoring or historical fact asserted.</x:t>
        </x:is>
      </x:c>
    </x:row>
    <x:row r="114" s="202" customFormat="1" ht="48" customHeight="1">
      <x:c r="A114" s="214" t="inlineStr">
        <x:is>
          <x:t xml:space="preserve">Repaired</x:t>
        </x:is>
      </x:c>
      <x:c r="B114" s="214" t="inlineStr">
        <x:is>
          <x:t xml:space="preserve">Ledger semantics</x:t>
        </x:is>
      </x:c>
      <x:c r="C114" s="214" t="inlineStr">
        <x:is>
          <x:t xml:space="preserve">Merge Ledger + Deferred Expansion</x:t>
        </x:is>
      </x:c>
      <x:c r="D114" s="214" t="inlineStr">
        <x:is>
          <x:t xml:space="preserve">Replacement versus content recipient</x:t>
        </x:is>
      </x:c>
      <x:c r="E114" s="214" t="inlineStr">
        <x:is>
          <x:t xml:space="preserve">Slot recipients and content destinations shared an ambiguous field</x:t>
        </x:is>
      </x:c>
      <x:c r="F114" s="214" t="inlineStr">
        <x:is>
          <x:t xml:space="preserve">Historical ledger entries retained; new current content/replacement fields populated from approved decisions.</x:t>
        </x:is>
      </x:c>
      <x:c r="G114" s="214" t="inlineStr">
        <x:is>
          <x:t xml:space="preserve">Existing ledger plus conversation-approved content routing; unrelated slot swaps are no longer treated as merges.</x:t>
        </x:is>
      </x:c>
    </x:row>
    <x:row r="115" s="202" customFormat="1" ht="48" customHeight="1">
      <x:c r="A115" s="214" t="inlineStr">
        <x:is>
          <x:t xml:space="preserve">Export limitation</x:t>
        </x:is>
      </x:c>
      <x:c r="B115" s="214" t="inlineStr">
        <x:is>
          <x:t xml:space="preserve">Workbook behavior</x:t>
        </x:is>
      </x:c>
      <x:c r="C115" s="214" t="inlineStr">
        <x:is>
          <x:t xml:space="preserve">All active tables</x:t>
        </x:is>
      </x:c>
      <x:c r="D115" s="214" t="inlineStr">
        <x:is>
          <x:t xml:space="preserve">Filters / freeze / validation</x:t>
        </x:is>
      </x:c>
      <x:c r="E115" s="214" t="inlineStr">
        <x:is>
          <x:t xml:space="preserve">No table definitions, filters or frozen panes; master validation covered rows 2–522</x:t>
        </x:is>
      </x:c>
      <x:c r="F115" s="214" t="inlineStr">
        <x:is>
          <x:t xml:space="preserve">Five standard Excel table definitions were restored and master validation ranges corrected to rows 4–503. Frozen panes and AutoFilter metadata requested through the workbook API did not survive XLSX export; they remain a reader-side layout task.</x:t>
        </x:is>
      </x:c>
      <x:c r="G115" s="214" t="inlineStr">
        <x:is>
          <x:t xml:space="preserve">Verified against the exported XLSX worksheet and table XML.</x:t>
        </x:is>
      </x:c>
    </x:row>
    <x:row r="116" s="202" customFormat="1" ht="94" customHeight="1">
      <x:c r="A116" s="214" t="inlineStr">
        <x:is>
          <x:t xml:space="preserve">Locked</x:t>
        </x:is>
      </x:c>
      <x:c r="B116" s="214" t="inlineStr">
        <x:is>
          <x:t xml:space="preserve">Production completion</x:t>
        </x:is>
      </x:c>
      <x:c r="C116" s="214" t="inlineStr">
        <x:is>
          <x:t xml:space="preserve">BP-045 Timothy</x:t>
        </x:is>
      </x:c>
      <x:c r="D116" s="214" t="inlineStr">
        <x:is>
          <x:t xml:space="preserve">Status / Production Lock</x:t>
        </x:is>
      </x:c>
      <x:c r="E116" s="214" t="inlineStr">
        <x:is>
          <x:t xml:space="preserve">Idea; no lock; final Common</x:t>
        </x:is>
      </x:c>
      <x:c r="F116" s="214" t="inlineStr">
        <x:is>
          <x:t xml:space="preserve">Complete; Locked - complete; final Common unchanged. No artwork, design or existing composition text changed.</x:t>
        </x:is>
      </x:c>
      <x:c r="G116" s="214" t="inlineStr">
        <x:is>
          <x:t xml:space="preserve">Current user message: artwork and card design fully generated and locked. No asset inspection in this update.</x:t>
        </x:is>
      </x:c>
    </x:row>
    <x:row r="117" s="202" customFormat="1" ht="94" customHeight="1">
      <x:c r="A117" s="214" t="inlineStr">
        <x:is>
          <x:t xml:space="preserve">Locked</x:t>
        </x:is>
      </x:c>
      <x:c r="B117" s="214" t="inlineStr">
        <x:is>
          <x:t xml:space="preserve">Production completion</x:t>
        </x:is>
      </x:c>
      <x:c r="C117" s="214" t="inlineStr">
        <x:is>
          <x:t xml:space="preserve">BE-042 Calling of the First Disciples</x:t>
        </x:is>
      </x:c>
      <x:c r="D117" s="214" t="inlineStr">
        <x:is>
          <x:t xml:space="preserve">Status / Production Lock</x:t>
        </x:is>
      </x:c>
      <x:c r="E117" s="214" t="inlineStr">
        <x:is>
          <x:t xml:space="preserve">Idea; no lock; final Uncommon</x:t>
        </x:is>
      </x:c>
      <x:c r="F117" s="214" t="inlineStr">
        <x:is>
          <x:t xml:space="preserve">Complete; Locked - complete; final Uncommon unchanged. No artwork, design or existing composition text changed.</x:t>
        </x:is>
      </x:c>
      <x:c r="G117" s="214" t="inlineStr">
        <x:is>
          <x:t xml:space="preserve">Current user message: artwork and card design fully generated and locked. No asset inspection in this update.</x:t>
        </x:is>
      </x:c>
    </x:row>
    <x:row r="118" s="202" customFormat="1" ht="94" customHeight="1">
      <x:c r="A118" s="214" t="inlineStr">
        <x:is>
          <x:t xml:space="preserve">Locked</x:t>
        </x:is>
      </x:c>
      <x:c r="B118" s="214" t="inlineStr">
        <x:is>
          <x:t xml:space="preserve">Production completion</x:t>
        </x:is>
      </x:c>
      <x:c r="C118" s="214" t="inlineStr">
        <x:is>
          <x:t xml:space="preserve">BE-010 The Burning Bush</x:t>
        </x:is>
      </x:c>
      <x:c r="D118" s="214" t="inlineStr">
        <x:is>
          <x:t xml:space="preserve">Status / Production Lock</x:t>
        </x:is>
      </x:c>
      <x:c r="E118" s="214" t="inlineStr">
        <x:is>
          <x:t xml:space="preserve">Idea; no lock; final Rare</x:t>
        </x:is>
      </x:c>
      <x:c r="F118" s="214" t="inlineStr">
        <x:is>
          <x:t xml:space="preserve">Complete; Locked - complete; final Rare unchanged. No artwork, design or existing composition text changed.</x:t>
        </x:is>
      </x:c>
      <x:c r="G118" s="214" t="inlineStr">
        <x:is>
          <x:t xml:space="preserve">Current user message: artwork and card design fully generated and locked. No asset inspection in this update.</x:t>
        </x:is>
      </x:c>
    </x:row>
    <x:row r="119" s="202" customFormat="1" ht="94" customHeight="1">
      <x:c r="A119" s="214" t="inlineStr">
        <x:is>
          <x:t xml:space="preserve">Locked</x:t>
        </x:is>
      </x:c>
      <x:c r="B119" s="214" t="inlineStr">
        <x:is>
          <x:t xml:space="preserve">Production completion</x:t>
        </x:is>
      </x:c>
      <x:c r="C119" s="214" t="inlineStr">
        <x:is>
          <x:t xml:space="preserve">BE-002 The Fall</x:t>
        </x:is>
      </x:c>
      <x:c r="D119" s="214" t="inlineStr">
        <x:is>
          <x:t xml:space="preserve">Status / Production Lock</x:t>
        </x:is>
      </x:c>
      <x:c r="E119" s="214" t="inlineStr">
        <x:is>
          <x:t xml:space="preserve">Idea; no lock; final Extraordinary</x:t>
        </x:is>
      </x:c>
      <x:c r="F119" s="214" t="inlineStr">
        <x:is>
          <x:t xml:space="preserve">Complete; Locked - complete; final Extraordinary unchanged. No artwork, design or existing composition text changed.</x:t>
        </x:is>
      </x:c>
      <x:c r="G119" s="214" t="inlineStr">
        <x:is>
          <x:t xml:space="preserve">Current user message: artwork and card design fully generated and locked. No asset inspection in this update.</x:t>
        </x:is>
      </x:c>
    </x:row>
    <x:row r="120" s="202" customFormat="1" ht="94" customHeight="1">
      <x:c r="A120" s="214" t="inlineStr">
        <x:is>
          <x:t xml:space="preserve">Locked</x:t>
        </x:is>
      </x:c>
      <x:c r="B120" s="214" t="inlineStr">
        <x:is>
          <x:t xml:space="preserve">Production completion</x:t>
        </x:is>
      </x:c>
      <x:c r="C120" s="214" t="inlineStr">
        <x:is>
          <x:t xml:space="preserve">BP-002 David</x:t>
        </x:is>
      </x:c>
      <x:c r="D120" s="214" t="inlineStr">
        <x:is>
          <x:t xml:space="preserve">Status / Production Lock</x:t>
        </x:is>
      </x:c>
      <x:c r="E120" s="214" t="inlineStr">
        <x:is>
          <x:t xml:space="preserve">Idea; no lock; final Legendary</x:t>
        </x:is>
      </x:c>
      <x:c r="F120" s="214" t="inlineStr">
        <x:is>
          <x:t xml:space="preserve">Complete; Locked - complete; final Legendary unchanged. No artwork, design or existing composition text changed.</x:t>
        </x:is>
      </x:c>
      <x:c r="G120" s="214" t="inlineStr">
        <x:is>
          <x:t xml:space="preserve">Current user message: artwork and card design fully generated and locked. No asset inspection in this update.</x:t>
        </x:is>
      </x:c>
    </x:row>
    <x:row r="121" s="202" customFormat="1" ht="94" customHeight="1">
      <x:c r="A121" s="214" t="inlineStr">
        <x:is>
          <x:t xml:space="preserve">Added</x:t>
        </x:is>
      </x:c>
      <x:c r="B121" s="214" t="inlineStr">
        <x:is>
          <x:t xml:space="preserve">Rarity review</x:t>
        </x:is>
      </x:c>
      <x:c r="C121" s="214" t="inlineStr">
        <x:is>
          <x:t xml:space="preserve">All 495 open cards</x:t>
        </x:is>
      </x:c>
      <x:c r="D121" s="214" t="inlineStr">
        <x:is>
          <x:t xml:space="preserve">Consistency checks and initial comparison queue</x:t>
        </x:is>
      </x:c>
      <x:c r="E121" s="214" t="inlineStr">
        <x:is>
          <x:t xml:space="preserve">No completed-card exclusions</x:t>
        </x:is>
      </x:c>
      <x:c r="F121" s="214" t="inlineStr">
        <x:is>
          <x:t xml:space="preserve">494 open rows have scores; arithmetic and threshold outputs validated. One unscored row retained. 31 detailed entries: 22 compare/input, 9 keep. No revised scores/final rarities committed.</x:t>
        </x:is>
      </x:c>
      <x:c r="G121" s="214" t="inlineStr">
        <x:is>
          <x:t xml:space="preserve">Source workbook fixed-v6 plus user completion instructions; editorial review, not independent source or image verification.</x:t>
        </x:is>
      </x:c>
    </x:row>
    <x:row r="122" s="202" customFormat="1" ht="94" customHeight="1">
      <x:c r="A122" s="214" t="inlineStr">
        <x:is>
          <x:t xml:space="preserve">Deferred by user</x:t>
        </x:is>
      </x:c>
      <x:c r="B122" s="214" t="inlineStr">
        <x:is>
          <x:t xml:space="preserve">Hero budget</x:t>
        </x:is>
      </x:c>
      <x:c r="C122" s="214" t="inlineStr">
        <x:is>
          <x:t xml:space="preserve">Legacy Hero Card? fields</x:t>
        </x:is>
      </x:c>
      <x:c r="D122" s="214" t="inlineStr">
        <x:is>
          <x:t xml:space="preserve">Deferral</x:t>
        </x:is>
      </x:c>
      <x:c r="E122" s="214" t="inlineStr">
        <x:is>
          <x:t xml:space="preserve">Hero flags preserved from previous passes</x:t>
        </x:is>
      </x:c>
      <x:c r="F122" s="214" t="inlineStr">
        <x:is>
          <x:t xml:space="preserve">Legacy cells unchanged. Excluded from this review's eligibility, scoring, priority and budget decisions.</x:t>
        </x:is>
      </x:c>
      <x:c r="G122" s="214" t="inlineStr">
        <x:is>
          <x:t xml:space="preserve">User's explicit prior decision to defer special hero art.</x:t>
        </x:is>
      </x:c>
    </x:row>
    <x:row r="123" s="202" customFormat="1" ht="94" customHeight="1">
      <x:c r="A123" s="214" t="inlineStr">
        <x:is>
          <x:t xml:space="preserve">Added</x:t>
        </x:is>
      </x:c>
      <x:c r="B123" s="214" t="inlineStr">
        <x:is>
          <x:t xml:space="preserve">Workflow safeguard</x:t>
        </x:is>
      </x:c>
      <x:c r="C123" s="214" t="inlineStr">
        <x:is>
          <x:t xml:space="preserve">Final Card Catalog / Rarity Calibration</x:t>
        </x:is>
      </x:c>
      <x:c r="D123" s="214" t="inlineStr">
        <x:is>
          <x:t xml:space="preserve">Editorial lock</x:t>
        </x:is>
      </x:c>
      <x:c r="E123" s="214" t="inlineStr">
        <x:is>
          <x:t xml:space="preserve">No lock field; review status assumed every scored card could be revised</x:t>
        </x:is>
      </x:c>
      <x:c r="F123" s="214" t="inlineStr">
        <x:is>
          <x:t xml:space="preserve">Production Lock field added; five Complete cards take precedence in the scoring register's review status. No password/cell-protection guarantee.</x:t>
        </x:is>
      </x:c>
      <x:c r="G123" s="214" t="inlineStr">
        <x:is>
          <x:t xml:space="preserve">User-approved five locked rarity examples.</x:t>
        </x:is>
      </x:c>
    </x:row>
    <x:row r="124" s="202" customFormat="1" ht="94" customHeight="1">
      <x:c r="A124" s="214" t="inlineStr">
        <x:is>
          <x:t xml:space="preserve">Added</x:t>
        </x:is>
      </x:c>
      <x:c r="B124" s="214" t="inlineStr">
        <x:is>
          <x:t xml:space="preserve">Workbook review</x:t>
        </x:is>
      </x:c>
      <x:c r="C124" s="214" t="inlineStr">
        <x:is>
          <x:t xml:space="preserve">Rarity Review</x:t>
        </x:is>
      </x:c>
      <x:c r="D124" s="214" t="inlineStr">
        <x:is>
          <x:t xml:space="preserve">Review scope / source boundary</x:t>
        </x:is>
      </x:c>
      <x:c r="E124" s="214" t="inlineStr">
        <x:is>
          <x:t xml:space="preserve">No dedicated cross-batch comparison queue</x:t>
        </x:is>
      </x:c>
      <x:c r="F124" s="214" t="inlineStr">
        <x:is>
          <x:t xml:space="preserve">Single compact review sheet; existing eight sheets retained. Source numeric snapshots are labeled. All comparisons are subject to user approval.</x:t>
        </x:is>
      </x:c>
      <x:c r="G124" s="214" t="inlineStr">
        <x:is>
          <x:t xml:space="preserve">Current catalog data and recorded composition/emotional intent, not unseen finished art.</x:t>
        </x:is>
      </x:c>
    </x:row>
    <x:row r="125" s="202" customFormat="1" ht="140" customHeight="1">
      <x:c r="A125" s="205" t="inlineStr">
        <x:is>
          <x:t xml:space="preserve">Deferred by user</x:t>
        </x:is>
      </x:c>
      <x:c r="B125" s="205" t="inlineStr">
        <x:is>
          <x:t xml:space="preserve">Initial set scope</x:t>
        </x:is>
      </x:c>
      <x:c r="C125" s="205" t="inlineStr">
        <x:is>
          <x:t xml:space="preserve">PDV-050 Son of Man Among the Lampstands</x:t>
        </x:is>
      </x:c>
      <x:c r="D125" s="205" t="inlineStr">
        <x:is>
          <x:t xml:space="preserve">Move to Deferred Expansion; remove from active scoring</x:t>
        </x:is>
      </x:c>
      <x:c r="E125" s="205" t="inlineStr">
        <x:is>
          <x:t xml:space="preserve">{"master": {"ID": "PDV-050", "Name": "Son of Man Among the Lampstands", "Category": "Scripture", "Set": "Parables, Dreams &amp; Visions — Shared Canon", "Subject Type": "Apocalyptic Vision", "Short Description / Educational Purpose": "John sees the glorified Son of Man standing among seven golden lampstands with stars in his hand.", "Importance Score": 5, "Importance / Prominence": "5 — Foundational", "Visual Potential": "Exceptional", "Final Rarity": "Rare", "Hero Card?": "Yes", "Relevant Scripture / Historical Period / Tradition": "Revelation 1:9–20 | Shared canon", "Obvious Relationships": "John; Seven Churches; Lampstands; Christ", "Status": "Idea", "Review Notes": null, "Information Box / Merged Concepts": null, "Initial Composition / Art Direction": null, "Emotional Intent / Atmosphere": null, "Production Lock": "Open for review"}, "calibration_values": {"Rank": 83, "Category": "Parables, Dreams &amp; Visions", "ID": "PDV-050", "Name": "Son of Man Among the Lampstands", "Subject Type": "Apocalyptic Vision", "Importance Score": 5, "Legacy Candidate Rarity": "Extraordinary", "Significance / Recognition": 7.8, "Artwork Potential": 9.4, "Narrative / Emotional Impact": 7.3, "Collectible Uniqueness": 8.5, "Collectible Impact Score": 82.5, "Proposed Global Rarity": "Rare", "Legacy → Current Proposal": "Extraordinary → Rare", "Art Collision Risk": "Low", "Art Family": "Dream / vision", "Original Scoring Rationale / Notes": "Artwork-led: the visual concept is substantially stronger than the subject's global recognition. Scores: significance 7.8, artwork 9.4, narrative 7.3, uniqueness 8.5; weighted impact 82.5 → Rare.", "Approved Final Rarity": "Rare", "Review Status": "Aligned"}}</x:t>
        </x:is>
      </x:c>
      <x:c r="F125" s="205" t="inlineStr">
        <x:is>
          <x:t xml:space="preserve">Original identity, content, references and score history preserved. Potential 'Revelations' expansion; not an approved expansion rarity. No merge/content recipient or replacement assigned.</x:t>
        </x:is>
      </x:c>
      <x:c r="G125" s="205" t="inlineStr">
        <x:is>
          <x:t xml:space="preserve">User-approved Revelation-scope decision; three proposed deferrals plus Son of Man Among the Lampstands (four total).</x:t>
        </x:is>
      </x:c>
    </x:row>
    <x:row r="126" s="202" customFormat="1" ht="140" customHeight="1">
      <x:c r="A126" s="205" t="inlineStr">
        <x:is>
          <x:t xml:space="preserve">Deferred by user</x:t>
        </x:is>
      </x:c>
      <x:c r="B126" s="205" t="inlineStr">
        <x:is>
          <x:t xml:space="preserve">Initial set scope</x:t>
        </x:is>
      </x:c>
      <x:c r="C126" s="205" t="inlineStr">
        <x:is>
          <x:t xml:space="preserve">PDV-051 The Heavenly Throne Room</x:t>
        </x:is>
      </x:c>
      <x:c r="D126" s="205" t="inlineStr">
        <x:is>
          <x:t xml:space="preserve">Move to Deferred Expansion; remove from active scoring</x:t>
        </x:is>
      </x:c>
      <x:c r="E126" s="205" t="inlineStr">
        <x:is>
          <x:t xml:space="preserve">{"master": {"ID": "PDV-051", "Name": "The Heavenly Throne Room", "Category": "Scripture", "Set": "Parables, Dreams &amp; Visions — Shared Canon", "Subject Type": "Apocalyptic Vision", "Short Description / Educational Purpose": "John sees God's throne surrounded by elders, living creatures, lightning, crystal-like sea, and ceaseless worship.", "Importance Score": 5, "Importance / Prominence": "5 — Foundational", "Visual Potential": "Exceptional", "Final Rarity": "Extraordinary", "Hero Card?": "Yes", "Relevant Scripture / Historical Period / Tradition": "Revelation 4 | Shared canon", "Obvious Relationships": "Throne; Four Living Creatures; Worship; Revelation", "Status": "Idea", "Review Notes": null, "Information Box / Merged Concepts": null, "Initial Composition / Art Direction": null, "Emotional Intent / Atmosphere": null, "Production Lock": "Open for review"}, "calibration_values": {"Rank": 28, "Category": "Parables, Dreams &amp; Visions", "ID": "PDV-051", "Name": "The Heavenly Throne Room", "Subject Type": "Apocalyptic Vision", "Importance Score": 5, "Legacy Candidate Rarity": "Legendary", "Significance / Recognition": 9.2, "Artwork Potential": 9.4, "Narrative / Emotional Impact": 7.3, "Collectible Uniqueness": 8.5, "Collectible Impact Score": 88.1, "Proposed Global Rarity": "Extraordinary", "Legacy → Current Proposal": "Legendary → Extraordinary", "Art Collision Risk": "Low", "Art Family": "Dream / vision", "Original Scoring Rationale / Notes": "Flagship subject: exceptional recognition and artwork potential. Scores: significance 9.2, artwork 9.4, narrative 7.3, uniqueness 8.5; weighted impact 88.1 → Extraordinary.", "Approved Final Rarity": "Extraordinary", "Review Status": "Aligned"}}</x:t>
        </x:is>
      </x:c>
      <x:c r="F126" s="205" t="inlineStr">
        <x:is>
          <x:t xml:space="preserve">Original identity, content, references and score history preserved. Potential 'Revelations' expansion; not an approved expansion rarity. No merge/content recipient or replacement assigned.</x:t>
        </x:is>
      </x:c>
      <x:c r="G126" s="205" t="inlineStr">
        <x:is>
          <x:t xml:space="preserve">User-approved Revelation-scope decision; three proposed deferrals plus Son of Man Among the Lampstands (four total).</x:t>
        </x:is>
      </x:c>
    </x:row>
    <x:row r="127" s="202" customFormat="1" ht="140" customHeight="1">
      <x:c r="A127" s="205" t="inlineStr">
        <x:is>
          <x:t xml:space="preserve">Deferred by user</x:t>
        </x:is>
      </x:c>
      <x:c r="B127" s="205" t="inlineStr">
        <x:is>
          <x:t xml:space="preserve">Initial set scope</x:t>
        </x:is>
      </x:c>
      <x:c r="C127" s="205" t="inlineStr">
        <x:is>
          <x:t xml:space="preserve">PDV-053 The Woman Clothed with the Sun and the Dragon</x:t>
        </x:is>
      </x:c>
      <x:c r="D127" s="205" t="inlineStr">
        <x:is>
          <x:t xml:space="preserve">Move to Deferred Expansion; remove from active scoring</x:t>
        </x:is>
      </x:c>
      <x:c r="E127" s="205" t="inlineStr">
        <x:is>
          <x:t xml:space="preserve">{"master": {"ID": "PDV-053", "Name": "The Woman Clothed with the Sun and the Dragon", "Category": "Scripture", "Set": "Parables, Dreams &amp; Visions — Shared Canon", "Subject Type": "Apocalyptic Vision", "Short Description / Educational Purpose": "A radiant woman, a child, and a great dragon form one of Revelation's most dramatic symbolic conflicts.", "Importance Score": 5, "Importance / Prominence": "5 — Foundational", "Visual Potential": "Exceptional", "Final Rarity": "Legendary", "Hero Card?": "Yes", "Relevant Scripture / Historical Period / Tradition": "Revelation 12 | Shared canon", "Obvious Relationships": "Dragon; Michael; Messiah; Cosmic Conflict", "Status": "Idea", "Review Notes": null, "Information Box / Merged Concepts": null, "Initial Composition / Art Direction": null, "Emotional Intent / Atmosphere": null, "Production Lock": "Open for review"}, "calibration_values": {"Rank": 5, "Category": "Parables, Dreams &amp; Visions", "ID": "PDV-053", "Name": "The Woman Clothed with the Sun and the Dragon", "Subject Type": "Apocalyptic Vision", "Importance Score": 5, "Legacy Candidate Rarity": "Legendary", "Significance / Recognition": 9.1, "Artwork Potential": 10, "Narrative / Emotional Impact": 8.2, "Collectible Uniqueness": 9.2, "Collectible Impact Score": 92, "Proposed Global Rarity": "Legendary", "Legacy → Current Proposal": "Legendary → Legendary", "Art Collision Risk": "Low", "Art Family": "Dream / vision", "Original Scoring Rationale / Notes": "Flagship subject: exceptional recognition and artwork potential. Scores: significance 9.1, artwork 10.0, narrative 8.2, uniqueness 9.2; weighted impact 92.0 → Legendary.", "Approved Final Rarity": "Legendary", "Review Status": "Aligned"}}</x:t>
        </x:is>
      </x:c>
      <x:c r="F127" s="205" t="inlineStr">
        <x:is>
          <x:t xml:space="preserve">Original identity, content, references and score history preserved. Potential 'Revelations' expansion; not an approved expansion rarity. No merge/content recipient or replacement assigned.</x:t>
        </x:is>
      </x:c>
      <x:c r="G127" s="205" t="inlineStr">
        <x:is>
          <x:t xml:space="preserve">User-approved Revelation-scope decision; three proposed deferrals plus Son of Man Among the Lampstands (four total).</x:t>
        </x:is>
      </x:c>
    </x:row>
    <x:row r="128" s="202" customFormat="1" ht="140" customHeight="1">
      <x:c r="A128" s="205" t="inlineStr">
        <x:is>
          <x:t xml:space="preserve">Deferred by user</x:t>
        </x:is>
      </x:c>
      <x:c r="B128" s="205" t="inlineStr">
        <x:is>
          <x:t xml:space="preserve">Initial set scope</x:t>
        </x:is>
      </x:c>
      <x:c r="C128" s="205" t="inlineStr">
        <x:is>
          <x:t xml:space="preserve">PDV-054 The Lamb and the 144,000 on Mount Zion</x:t>
        </x:is>
      </x:c>
      <x:c r="D128" s="205" t="inlineStr">
        <x:is>
          <x:t xml:space="preserve">Move to Deferred Expansion; remove from active scoring</x:t>
        </x:is>
      </x:c>
      <x:c r="E128" s="205" t="inlineStr">
        <x:is>
          <x:t xml:space="preserve">{"master": {"ID": "PDV-054", "Name": "The Lamb and the 144,000 on Mount Zion", "Category": "Scripture", "Set": "Parables, Dreams &amp; Visions — Shared Canon", "Subject Type": "Apocalyptic Vision", "Short Description / Educational Purpose": "John sees the Lamb standing on Mount Zion with a redeemed multitude bearing divine names and singing a new song.", "Importance Score": 4, "Importance / Prominence": "4 — Major", "Visual Potential": "Exceptional", "Final Rarity": "Rare", "Hero Card?": "Maybe", "Relevant Scripture / Historical Period / Tradition": "Revelation 14:1–5 | Shared canon", "Obvious Relationships": "Lamb; Mount Zion; 144,000; New Song", "Status": "Idea", "Review Notes": null, "Information Box / Merged Concepts": null, "Initial Composition / Art Direction": null, "Emotional Intent / Atmosphere": null, "Production Lock": "Open for review"}, "calibration_values": {"Rank": 193, "Category": "Parables, Dreams &amp; Visions", "ID": "PDV-054", "Name": "The Lamb and the 144,000 on Mount Zion", "Subject Type": "Apocalyptic Vision", "Importance Score": 4, "Legacy Candidate Rarity": "Rare", "Significance / Recognition": 6.6, "Artwork Potential": 9.4, "Narrative / Emotional Impact": 7.3, "Collectible Uniqueness": 8.5, "Collectible Impact Score": 77.7, "Proposed Global Rarity": "Rare", "Legacy → Current Proposal": "Rare → Rare", "Art Collision Risk": "Low", "Art Family": "Dream / vision", "Original Scoring Rationale / Notes": "Artwork-led: the visual concept is substantially stronger than the subject's global recognition. Scores: significance 6.6, artwork 9.4, narrative 7.3, uniqueness 8.5; weighted impact 77.7 → Rare.", "Approved Final Rarity": "Rare", "Review Status": "Aligned"}}</x:t>
        </x:is>
      </x:c>
      <x:c r="F128" s="205" t="inlineStr">
        <x:is>
          <x:t xml:space="preserve">Original identity, content, references and score history preserved. Potential 'Revelations' expansion; not an approved expansion rarity. No merge/content recipient or replacement assigned.</x:t>
        </x:is>
      </x:c>
      <x:c r="G128" s="205" t="inlineStr">
        <x:is>
          <x:t xml:space="preserve">User-approved Revelation-scope decision; three proposed deferrals plus Son of Man Among the Lampstands (four total).</x:t>
        </x:is>
      </x:c>
    </x:row>
    <x:row r="129" s="202" customFormat="1" ht="140" customHeight="1">
      <x:c r="A129" s="205" t="inlineStr">
        <x:is>
          <x:t xml:space="preserve">Updated</x:t>
        </x:is>
      </x:c>
      <x:c r="B129" s="205" t="inlineStr">
        <x:is>
          <x:t xml:space="preserve">Scope bookkeeping</x:t>
        </x:is>
      </x:c>
      <x:c r="C129" s="205" t="inlineStr">
        <x:is>
          <x:t xml:space="preserve">Master / archive / scoring / summary / review</x:t>
        </x:is>
      </x:c>
      <x:c r="D129" s="205" t="inlineStr">
        <x:is>
          <x:t xml:space="preserve">Active scope and protected records</x:t>
        </x:is>
      </x:c>
      <x:c r="E129" s="205" t="inlineStr">
        <x:is>
          <x:t xml:space="preserve">500 active; 495 open; 1,115 archive records; five complete/locked</x:t>
        </x:is>
      </x:c>
      <x:c r="F129" s="205" t="inlineStr">
        <x:is>
          <x:t xml:space="preserve">496 active; 491 open; 1,119 archive records; five complete/locked unchanged. Initial target remains 500 with four open replacement slots. Every surviving row and score input is preserved.</x:t>
        </x:is>
      </x:c>
      <x:c r="G129" s="205" t="inlineStr">
        <x:is>
          <x:t xml:space="preserve">Derived from the four user-approved deferrals; no replacement or rescore decision.</x:t>
        </x:is>
      </x:c>
    </x:row>
    <x:row r="130" s="202" customFormat="1" ht="108" customHeight="1">
      <x:c r="A130" t="inlineStr">
        <x:is>
          <x:t xml:space="preserve">Deferred by user</x:t>
        </x:is>
      </x:c>
      <x:c r="B130" t="inlineStr">
        <x:is>
          <x:t xml:space="preserve">Initial set scope</x:t>
        </x:is>
      </x:c>
      <x:c r="C130" t="inlineStr">
        <x:is>
          <x:t xml:space="preserve">PDV-038 Daniel's Vision of the Ram and Goat</x:t>
        </x:is>
      </x:c>
      <x:c r="D130" t="inlineStr">
        <x:is>
          <x:t xml:space="preserve">Archive identity; remove from active master and scoring</x:t>
        </x:is>
      </x:c>
      <x:c r="E130" t="inlineStr">
        <x:is>
          <x:t xml:space="preserve">{"master": {"ID": "PDV-038", "Name": "Daniel's Vision of the Ram and Goat", "Category": "Scripture", "Set": "Parables, Dreams &amp; Visions — Shared Canon", "Subject Type": "Vision", "Short Description / Educational Purpose": "A ram and a swift goat clash in a symbolic vision interpreted in relation to empires and rulers.", "Importance Score": 4, "Importance / Prominence": "4 — Major", "Visual Potential": "Exceptional", "Final Rarity": "Rare", "Hero Card?": "Maybe", "Relevant Scripture / Historical Period / Tradition": "Daniel 8 | Shared canon", "Obvious Relationships": "Daniel; Empires; Gabriel; Prophecy", "Status": "Idea", "Review Notes": null, "Information Box / Merged Concepts": null, "Initial Composition / Art Direction": null, "Emotional Intent / Atmosphere": null, "Production Lock": "Open for review"}, "calibration_values": {"Rank": null, "Category": "Parables, Dreams &amp; Visions", "ID": "PDV-038", "Name": "Daniel's Vision of the Ram and Goat", "Subject Type": "Vision", "Importance Score": 4, "Legacy Candidate Rarity": "Rare", "Significance / Recognition": 6.6, "Artwork Potential": 9.8, "Narrative / Emotional Impact": 8, "Collectible Uniqueness": 8.5, "Collectible Impact Score": null, "Proposed Global Rarity": null, "Legacy → Current Proposal": null, "Art Collision Risk": "Low", "Art Family": "Dream / vision", "Original Scoring Rationale / Notes": "Artwork-led: the visual concept is substantially stronger than the subject's global recognition. Scores: significance 6.6, artwork 9.8, narrative 8.0, uniqueness 8.5; weighted impact 80.3 → Rare.", "Approved Final Rarity": "Rare", "Review Status": null}, "calibration_formulas": {"Rank": "=IF(L133=\"\",\"\",COUNTIF($L$14:$L$513,\"&gt;\"&amp;L133)+COUNTIF($L$14:L133,L133))", "Category": "=IFERROR(LEFT(IFERROR(INDEX('Final Card Catalog'!$D$4:$D$499,MATCH($C133,'Final Card Catalog'!$A$4:$A$499,0)),\"Missing ID\"),FIND(\" — \",IFERROR(INDEX('Final Card Catalog'!$D$4:$D$499,MATCH($C133,'Final Card Catalog'!$A$4:$A$499,0)),\"Missing ID\"))-1),\"Missing set\")", "ID": "", "Name": "=IFERROR(INDEX('Final Card Catalog'!$B$4:$B$499,MATCH($C133,'Final Card Catalog'!$A$4:$A$499,0)),\"Missing ID\")", "Subject Type": "=IFERROR(INDEX('Final Card Catalog'!$E$4:$E$499,MATCH($C133,'Final Card Catalog'!$A$4:$A$499,0)),\"Missing ID\")", "Importance Score": "=IFERROR(INDEX('Final Card Catalog'!$G$4:$G$499,MATCH($C133,'Final Card Catalog'!$A$4:$A$499,0)),\"Missing ID\")", "Legacy Candidate Rarity": "", "Significance / Recognition": "", "Artwork Potential": "", "Narrative / Emotional Impact": "", "Collectible Uniqueness": "", "Collectible Impact Score": "=IF(COUNT(H133:K133)&lt;COUNT($B$4:$B$7),\"\",ROUND(($B$11/$B$9)*(H133*$B$4+I133*$B$5+J133*$B$6+K133*$B$7),1))", "Proposed Global Rarity": "=IF(L133=\"\",\"\",IF(L133&gt;=$E$4,$D$4,IF(L133&gt;=$E$5,$D$5,IF(L133&gt;=$E$6,$D$6,IF(L133&gt;=$E$7,$D$7,$D$8)))))", "Legacy → Current Proposal": "=IF(M133=\"\",\"Pending scoring\",G133&amp;\" → \"&amp;M133)", "Art Collision Risk": "", "Art Family": "", "Original Scoring Rationale / Notes": "", "Approved Final Rarity": "=IFERROR(INDEX('Final Card Catalog'!$J$4:$J$503,MATCH($C133,'Final Card Catalog'!$A$4:$A$503,0)),\"Missing ID\")", "Review Status": "=IF(IFERROR(INDEX('Final Card Catalog'!$S$4:$S$503,MATCH($C133,'Final Card Catalog'!$A$4:$A$503,0)),\"\")=\"Locked - complete\",\"Locked - complete\",IF(COUNTIF('Final Card Catalog'!$A$4:$A$503,C133)&lt;&gt;1,\"ID mismatch\",IF(COUNT(H133:K133)&lt;COUNT($B$4:$B$7),\"Needs scoring\",IF(M133=R133,\"Aligned\",\"Review rarity\"))))"}}</x:t>
        </x:is>
      </x:c>
      <x:c r="F130" t="inlineStr">
        <x:is>
          <x:t xml:space="preserve">Full record and prior score inputs preserved. No content recipient or replacement assigned; all surviving master records and score inputs unchanged.</x:t>
        </x:is>
      </x:c>
      <x:c r="G130" t="inlineStr">
        <x:is>
          <x:t xml:space="preserve">Current user instruction: remove the ram and goat, eating the scroll, and the high priest. Scope limited to these three named cards.</x:t>
        </x:is>
      </x:c>
    </x:row>
    <x:row r="131" s="202" customFormat="1" ht="108" customHeight="1">
      <x:c r="A131" t="inlineStr">
        <x:is>
          <x:t xml:space="preserve">Deferred by user</x:t>
        </x:is>
      </x:c>
      <x:c r="B131" t="inlineStr">
        <x:is>
          <x:t xml:space="preserve">Initial set scope</x:t>
        </x:is>
      </x:c>
      <x:c r="C131" t="inlineStr">
        <x:is>
          <x:t xml:space="preserve">PDV-042 Ezekiel Eats the Scroll</x:t>
        </x:is>
      </x:c>
      <x:c r="D131" t="inlineStr">
        <x:is>
          <x:t xml:space="preserve">Archive identity; remove from active master and scoring</x:t>
        </x:is>
      </x:c>
      <x:c r="E131" t="inlineStr">
        <x:is>
          <x:t xml:space="preserve">{"master": {"ID": "PDV-042", "Name": "Ezekiel Eats the Scroll", "Category": "Scripture", "Set": "Parables, Dreams &amp; Visions — Shared Canon", "Subject Type": "Vision / Symbolic Act", "Short Description / Educational Purpose": "Ezekiel is commanded to eat a written scroll before speaking God's words to Israel.", "Importance Score": 4, "Importance / Prominence": "4 — Major", "Visual Potential": "Exceptional", "Final Rarity": "Rare", "Hero Card?": "Maybe", "Relevant Scripture / Historical Period / Tradition": "Ezekiel 2:8–3:3 | Shared canon", "Obvious Relationships": "Ezekiel; Scroll; Prophecy; Word of God", "Status": "Idea", "Review Notes": null, "Information Box / Merged Concepts": null, "Initial Composition / Art Direction": null, "Emotional Intent / Atmosphere": null, "Production Lock": "Open for review"}, "calibration_values": {"Rank": null, "Category": "Parables, Dreams &amp; Visions", "ID": "PDV-042", "Name": "Ezekiel Eats the Scroll", "Subject Type": "Vision / Symbolic Act", "Importance Score": 4, "Legacy Candidate Rarity": "Rare", "Significance / Recognition": 6.6, "Artwork Potential": 9.4, "Narrative / Emotional Impact": 7.3, "Collectible Uniqueness": 8.5, "Collectible Impact Score": null, "Proposed Global Rarity": null, "Legacy → Current Proposal": null, "Art Collision Risk": "Low", "Art Family": "Dream / vision", "Original Scoring Rationale / Notes": "Artwork-led: the visual concept is substantially stronger than the subject's global recognition. Scores: significance 6.6, artwork 9.4, narrative 7.3, uniqueness 8.5; weighted impact 77.7 → Rare.", "Approved Final Rarity": "Rare", "Review Status": null}, "calibration_formulas": {"Rank": "=IF(L191=\"\",\"\",COUNTIF($L$14:$L$513,\"&gt;\"&amp;L191)+COUNTIF($L$14:L191,L191))", "Category": "=IFERROR(LEFT(IFERROR(INDEX('Final Card Catalog'!$D$4:$D$499,MATCH($C191,'Final Card Catalog'!$A$4:$A$499,0)),\"Missing ID\"),FIND(\" — \",IFERROR(INDEX('Final Card Catalog'!$D$4:$D$499,MATCH($C191,'Final Card Catalog'!$A$4:$A$499,0)),\"Missing ID\"))-1),\"Missing set\")", "ID": "", "Name": "=IFERROR(INDEX('Final Card Catalog'!$B$4:$B$499,MATCH($C191,'Final Card Catalog'!$A$4:$A$499,0)),\"Missing ID\")", "Subject Type": "=IFERROR(INDEX('Final Card Catalog'!$E$4:$E$499,MATCH($C191,'Final Card Catalog'!$A$4:$A$499,0)),\"Missing ID\")", "Importance Score": "=IFERROR(INDEX('Final Card Catalog'!$G$4:$G$499,MATCH($C191,'Final Card Catalog'!$A$4:$A$499,0)),\"Missing ID\")", "Legacy Candidate Rarity": "", "Significance / Recognition": "", "Artwork Potential": "", "Narrative / Emotional Impact": "", "Collectible Uniqueness": "", "Collectible Impact Score": "=IF(COUNT(H191:K191)&lt;COUNT($B$4:$B$7),\"\",ROUND(($B$11/$B$9)*(H191*$B$4+I191*$B$5+J191*$B$6+K191*$B$7),1))", "Proposed Global Rarity": "=IF(L191=\"\",\"\",IF(L191&gt;=$E$4,$D$4,IF(L191&gt;=$E$5,$D$5,IF(L191&gt;=$E$6,$D$6,IF(L191&gt;=$E$7,$D$7,$D$8)))))", "Legacy → Current Proposal": "=IF(M191=\"\",\"Pending scoring\",G191&amp;\" → \"&amp;M191)", "Art Collision Risk": "", "Art Family": "", "Original Scoring Rationale / Notes": "", "Approved Final Rarity": "=IFERROR(INDEX('Final Card Catalog'!$J$4:$J$503,MATCH($C191,'Final Card Catalog'!$A$4:$A$503,0)),\"Missing ID\")", "Review Status": "=IF(IFERROR(INDEX('Final Card Catalog'!$S$4:$S$503,MATCH($C191,'Final Card Catalog'!$A$4:$A$503,0)),\"\")=\"Locked - complete\",\"Locked - complete\",IF(COUNTIF('Final Card Catalog'!$A$4:$A$503,C191)&lt;&gt;1,\"ID mismatch\",IF(COUNT(H191:K191)&lt;COUNT($B$4:$B$7),\"Needs scoring\",IF(M191=R191,\"Aligned\",\"Review rarity\"))))"}}</x:t>
        </x:is>
      </x:c>
      <x:c r="F131" t="inlineStr">
        <x:is>
          <x:t xml:space="preserve">Full record and prior score inputs preserved. No content recipient or replacement assigned; all surviving master records and score inputs unchanged.</x:t>
        </x:is>
      </x:c>
      <x:c r="G131" t="inlineStr">
        <x:is>
          <x:t xml:space="preserve">Current user instruction: remove the ram and goat, eating the scroll, and the high priest. Scope limited to these three named cards.</x:t>
        </x:is>
      </x:c>
    </x:row>
    <x:row r="132" s="202" customFormat="1" ht="108" customHeight="1">
      <x:c r="A132" t="inlineStr">
        <x:is>
          <x:t xml:space="preserve">Deferred by user</x:t>
        </x:is>
      </x:c>
      <x:c r="B132" t="inlineStr">
        <x:is>
          <x:t xml:space="preserve">Initial set scope</x:t>
        </x:is>
      </x:c>
      <x:c r="C132" t="inlineStr">
        <x:is>
          <x:t xml:space="preserve">PDV-045 Joshua the High Priest Before the Angel</x:t>
        </x:is>
      </x:c>
      <x:c r="D132" t="inlineStr">
        <x:is>
          <x:t xml:space="preserve">Archive identity; remove from active master and scoring</x:t>
        </x:is>
      </x:c>
      <x:c r="E132" t="inlineStr">
        <x:is>
          <x:t xml:space="preserve">{"master": {"ID": "PDV-045", "Name": "Joshua the High Priest Before the Angel", "Category": "Scripture", "Set": "Parables, Dreams &amp; Visions — Shared Canon", "Subject Type": "Vision", "Short Description / Educational Purpose": "The high priest Joshua stands accused in filthy garments before receiving clean garments and a restored turban.", "Importance Score": 4, "Importance / Prominence": "4 — Major", "Visual Potential": "Exceptional", "Final Rarity": "Rare", "Hero Card?": "Maybe", "Relevant Scripture / Historical Period / Tradition": "Zechariah 3 | Shared canon", "Obvious Relationships": "Joshua the High Priest; Accuser; Cleansing; Priesthood", "Status": "Idea", "Review Notes": null, "Information Box / Merged Concepts": null, "Initial Composition / Art Direction": null, "Emotional Intent / Atmosphere": null, "Production Lock": "Open for review"}, "calibration_values": {"Rank": null, "Category": "Parables, Dreams &amp; Visions", "ID": "PDV-045", "Name": "Joshua the High Priest Before the Angel", "Subject Type": "Vision", "Importance Score": 4, "Legacy Candidate Rarity": "Rare", "Significance / Recognition": 6.6, "Artwork Potential": 9.4, "Narrative / Emotional Impact": 7.3, "Collectible Uniqueness": 8.5, "Collectible Impact Score": null, "Proposed Global Rarity": null, "Legacy → Current Proposal": null, "Art Collision Risk": "Low", "Art Family": "Dream / vision", "Original Scoring Rationale / Notes": "Artwork-led: the visual concept is substantially stronger than the subject's global recognition. Scores: significance 6.6, artwork 9.4, narrative 7.3, uniqueness 8.5; weighted impact 77.7 → Rare.", "Approved Final Rarity": "Rare", "Review Status": null}, "calibration_formulas": {"Rank": "=IF(L193=\"\",\"\",COUNTIF($L$14:$L$513,\"&gt;\"&amp;L193)+COUNTIF($L$14:L193,L193))", "Category": "=IFERROR(LEFT(IFERROR(INDEX('Final Card Catalog'!$D$4:$D$499,MATCH($C193,'Final Card Catalog'!$A$4:$A$499,0)),\"Missing ID\"),FIND(\" — \",IFERROR(INDEX('Final Card Catalog'!$D$4:$D$499,MATCH($C193,'Final Card Catalog'!$A$4:$A$499,0)),\"Missing ID\"))-1),\"Missing set\")", "ID": "", "Name": "=IFERROR(INDEX('Final Card Catalog'!$B$4:$B$499,MATCH($C193,'Final Card Catalog'!$A$4:$A$499,0)),\"Missing ID\")", "Subject Type": "=IFERROR(INDEX('Final Card Catalog'!$E$4:$E$499,MATCH($C193,'Final Card Catalog'!$A$4:$A$499,0)),\"Missing ID\")", "Importance Score": "=IFERROR(INDEX('Final Card Catalog'!$G$4:$G$499,MATCH($C193,'Final Card Catalog'!$A$4:$A$499,0)),\"Missing ID\")", "Legacy Candidate Rarity": "", "Significance / Recognition": "", "Artwork Potential": "", "Narrative / Emotional Impact": "", "Collectible Uniqueness": "", "Collectible Impact Score": "=IF(COUNT(H193:K193)&lt;COUNT($B$4:$B$7),\"\",ROUND(($B$11/$B$9)*(H193*$B$4+I193*$B$5+J193*$B$6+K193*$B$7),1))", "Proposed Global Rarity": "=IF(L193=\"\",\"\",IF(L193&gt;=$E$4,$D$4,IF(L193&gt;=$E$5,$D$5,IF(L193&gt;=$E$6,$D$6,IF(L193&gt;=$E$7,$D$7,$D$8)))))", "Legacy → Current Proposal": "=IF(M193=\"\",\"Pending scoring\",G193&amp;\" → \"&amp;M193)", "Art Collision Risk": "", "Art Family": "", "Original Scoring Rationale / Notes": "", "Approved Final Rarity": "=IFERROR(INDEX('Final Card Catalog'!$J$4:$J$503,MATCH($C193,'Final Card Catalog'!$A$4:$A$503,0)),\"Missing ID\")", "Review Status": "=IF(IFERROR(INDEX('Final Card Catalog'!$S$4:$S$503,MATCH($C193,'Final Card Catalog'!$A$4:$A$503,0)),\"\")=\"Locked - complete\",\"Locked - complete\",IF(COUNTIF('Final Card Catalog'!$A$4:$A$503,C193)&lt;&gt;1,\"ID mismatch\",IF(COUNT(H193:K193)&lt;COUNT($B$4:$B$7),\"Needs scoring\",IF(M193=R193,\"Aligned\",\"Review rarity\"))))"}}</x:t>
        </x:is>
      </x:c>
      <x:c r="F132" t="inlineStr">
        <x:is>
          <x:t xml:space="preserve">Full record and prior score inputs preserved. No content recipient or replacement assigned; all surviving master records and score inputs unchanged.</x:t>
        </x:is>
      </x:c>
      <x:c r="G132" t="inlineStr">
        <x:is>
          <x:t xml:space="preserve">Current user instruction: remove the ram and goat, eating the scroll, and the high priest. Scope limited to these three named cards.</x:t>
        </x:is>
      </x:c>
    </x:row>
    <x:row r="133" s="202" customFormat="1" ht="108" customHeight="1">
      <x:c r="A133" t="inlineStr">
        <x:is>
          <x:t xml:space="preserve">Updated</x:t>
        </x:is>
      </x:c>
      <x:c r="B133" t="inlineStr">
        <x:is>
          <x:t xml:space="preserve">Scope bookkeeping</x:t>
        </x:is>
      </x:c>
      <x:c r="C133" t="inlineStr">
        <x:is>
          <x:t xml:space="preserve">Master / archive / calibration / reports</x:t>
        </x:is>
      </x:c>
      <x:c r="D133" t="inlineStr">
        <x:is>
          <x:t xml:space="preserve">Counts and preserved scope</x:t>
        </x:is>
      </x:c>
      <x:c r="E133" t="inlineStr">
        <x:is>
          <x:t xml:space="preserve">500 active; 1,115 archive rows; 17 Legendary / 59 Extraordinary / 125 Rare / 129 Uncommon / 170 Common</x:t>
        </x:is>
      </x:c>
      <x:c r="F133" t="inlineStr">
        <x:is>
          <x:t xml:space="preserve">497 active; 1,118 archive rows (historical BE-167 is marked as an older version of PDV-042); three open slots. All five completed rows and all surviving master rows/score inputs preserved.</x:t>
        </x:is>
      </x:c>
      <x:c r="G133" t="inlineStr">
        <x:is>
          <x:t xml:space="preserve">Computed from the three explicit named deferrals; six prior recommendations left pending.</x:t>
        </x:is>
      </x:c>
    </x:row>
    <x:row r="134" s="202" customFormat="1" ht="108" customHeight="1">
      <x:c r="A134" t="inlineStr">
        <x:is>
          <x:t xml:space="preserve">Repaired</x:t>
        </x:is>
      </x:c>
      <x:c r="B134" t="inlineStr">
        <x:is>
          <x:t xml:space="preserve">Formula dependencies</x:t>
        </x:is>
      </x:c>
      <x:c r="C134" t="inlineStr">
        <x:is>
          <x:t xml:space="preserve">Tables / lookups / counts</x:t>
        </x:is>
      </x:c>
      <x:c r="D134" t="inlineStr">
        <x:is>
          <x:t xml:space="preserve">Endpoints after the v9 additions and current removals</x:t>
        </x:is>
      </x:c>
      <x:c r="E134" t="inlineStr">
        <x:is>
          <x:t xml:space="preserve">Some v9 ranges stopped at master row 499 or calibration row 509 and did not cover the whole roster.</x:t>
        </x:is>
      </x:c>
      <x:c r="F134" t="inlineStr">
        <x:is>
          <x:t xml:space="preserve">Current master data ends at 500, active calibration at 510, archive at 1121. Table extents and dependent formulas updated together. Summary metrics derive from the actual roster.</x:t>
        </x:is>
      </x:c>
      <x:c r="G134" t="inlineStr">
        <x:is>
          <x:t xml:space="preserve">Structural change only; no score input, threshold, final rarity, or card content change.</x:t>
        </x:is>
      </x:c>
    </x:row>
    <x:row r="135" s="202" customFormat="1" ht="100" customHeight="1">
      <x:c r="A135" s="214" t="inlineStr">
        <x:is>
          <x:t xml:space="preserve">Approved roster choice</x:t>
        </x:is>
      </x:c>
      <x:c r="B135" s="214" t="inlineStr">
        <x:is>
          <x:t xml:space="preserve">v11 replacement</x:t>
        </x:is>
      </x:c>
      <x:c r="C135" s="214" t="inlineStr">
        <x:is>
          <x:t xml:space="preserve">BE-122 Battle with Amalek</x:t>
        </x:is>
      </x:c>
      <x:c r="D135" s="214" t="inlineStr">
        <x:is>
          <x:t xml:space="preserve">Identity / art brief / provisional rarity</x:t>
        </x:is>
      </x:c>
      <x:c r="E135" s="214" t="inlineStr">
        <x:is>
          <x:t xml:space="preserve">{"Source Category": "Biblical Events", "Original ID": "BE-063", "Name": "Battle with Amalek", "Category": "Scripture", "Set": "Biblical Events — Shared Canon", "Subject Type": "Event", "Short Description / Educational Purpose": "Israel prevails while Moses' raised hands are supported by Aaron and Hur.", "Importance Score": 3, "Importance / Prominence": "3 — Significant", "Visual Potential": "Exceptional", "Candidate Rarity": "Uncommon", "Hero Card?": "No", "Relevant Scripture / Historical Period / Tradition": "Exodus 17:8–16 | Wilderness period | Shared canon", "Obvious Relationships": "Moses; Joshua; Aaron; Hur; Amalek", "Status": "Idea", "Original Review Notes": null, "Reason Deferred": "Deferred from the 100-card first-pass active set; reconsider in a later expansion/deep-catalog pass.", "Research Source URL(s)": null, "Merged Into Active Card": null, "Merge Notes": null, "Replacement Active Card": null}</x:t>
        </x:is>
      </x:c>
      <x:c r="F135" s="214" t="inlineStr">
        <x:is>
          <x:t xml:space="preserve">Roster approved; Status=Approved; rarity/art remain open. Working tier=Uncommon. Components blank. Composition/emotion captured.</x:t>
        </x:is>
      </x:c>
      <x:c r="G135" s="214" t="inlineStr">
        <x:is>
          <x:t xml:space="preserve">User approval; Scripture reference checked: https://bible.usccb.org/bible/exodus/17</x:t>
        </x:is>
      </x:c>
    </x:row>
    <x:row r="136" s="202" customFormat="1" ht="100" customHeight="1">
      <x:c r="A136" s="214" t="inlineStr">
        <x:is>
          <x:t xml:space="preserve">Approved roster choice</x:t>
        </x:is>
      </x:c>
      <x:c r="B136" s="214" t="inlineStr">
        <x:is>
          <x:t xml:space="preserve">v11 replacement</x:t>
        </x:is>
      </x:c>
      <x:c r="C136" s="214" t="inlineStr">
        <x:is>
          <x:t xml:space="preserve">BE-123 The Boy Jesus in the Temple</x:t>
        </x:is>
      </x:c>
      <x:c r="D136" s="214" t="inlineStr">
        <x:is>
          <x:t xml:space="preserve">Identity / art brief / provisional rarity</x:t>
        </x:is>
      </x:c>
      <x:c r="E136" s="214" t="inlineStr">
        <x:is>
          <x:t xml:space="preserve">{"Source Category": "Biblical Events", "Original ID": "BE-199", "Name": "The Boy Jesus in the Temple", "Category": "Scripture", "Set": "Biblical Events — Shared Canon", "Subject Type": "Event", "Short Description / Educational Purpose": "At twelve years old Jesus remains in the temple discussing with teachers.", "Importance Score": 3, "Importance / Prominence": "3 — Significant", "Visual Potential": "High", "Candidate Rarity": "Uncommon", "Hero Card?": "No", "Relevant Scripture / Historical Period / Tradition": "Luke 2:41–52 | First century AD | Shared canon", "Obvious Relationships": "Jesus Christ; Mary; Joseph; Jerusalem; Temple", "Status": "Idea", "Original Review Notes": null, "Reason Deferred": "Deferred from the 100-card first-pass active set; reconsider in a later expansion/deep-catalog pass.", "Research Source URL(s)": null, "Merged Into Active Card": null, "Merge Notes": null, "Replacement Active Card": null}</x:t>
        </x:is>
      </x:c>
      <x:c r="F136" s="214" t="inlineStr">
        <x:is>
          <x:t xml:space="preserve">Roster approved; Status=Approved; rarity/art remain open. Working tier=Uncommon. Components blank. Composition/emotion captured.</x:t>
        </x:is>
      </x:c>
      <x:c r="G136" s="214" t="inlineStr">
        <x:is>
          <x:t xml:space="preserve">User approval; Scripture reference checked: https://bible.usccb.org/bible/luke/2</x:t>
        </x:is>
      </x:c>
    </x:row>
    <x:row r="137" s="202" customFormat="1" ht="100" customHeight="1">
      <x:c r="A137" s="214" t="inlineStr">
        <x:is>
          <x:t xml:space="preserve">Approved roster choice</x:t>
        </x:is>
      </x:c>
      <x:c r="B137" s="214" t="inlineStr">
        <x:is>
          <x:t xml:space="preserve">v11 replacement</x:t>
        </x:is>
      </x:c>
      <x:c r="C137" s="214" t="inlineStr">
        <x:is>
          <x:t xml:space="preserve">BE-124 Jeremiah's Rescue from the Cistern</x:t>
        </x:is>
      </x:c>
      <x:c r="D137" s="214" t="inlineStr">
        <x:is>
          <x:t xml:space="preserve">Identity / art brief / provisional rarity</x:t>
        </x:is>
      </x:c>
      <x:c r="E137" s="214" t="inlineStr">
        <x:is>
          <x:t xml:space="preserve">No active event; distinct new event selected by user.</x:t>
        </x:is>
      </x:c>
      <x:c r="F137" s="214" t="inlineStr">
        <x:is>
          <x:t xml:space="preserve">Roster approved; Status=Approved; rarity/art remain open. Working tier=Rare. Components blank. Composition/emotion captured.</x:t>
        </x:is>
      </x:c>
      <x:c r="G137" s="214" t="inlineStr">
        <x:is>
          <x:t xml:space="preserve">User approval; Scripture reference checked: https://bible.usccb.org/bible/jeremiah/38</x:t>
        </x:is>
      </x:c>
    </x:row>
    <x:row r="138" s="202" customFormat="1" ht="100" customHeight="1">
      <x:c r="A138" s="214" t="inlineStr">
        <x:is>
          <x:t xml:space="preserve">Preserved</x:t>
        </x:is>
      </x:c>
      <x:c r="B138" s="214" t="inlineStr">
        <x:is>
          <x:t xml:space="preserve">Production constraints</x:t>
        </x:is>
      </x:c>
      <x:c r="C138" s="214" t="inlineStr">
        <x:is>
          <x:t xml:space="preserve">All 497 prior active cards</x:t>
        </x:is>
      </x:c>
      <x:c r="D138" s="214" t="inlineStr">
        <x:is>
          <x:t xml:space="preserve">Before/after comparison</x:t>
        </x:is>
      </x:c>
      <x:c r="E138" s="214" t="inlineStr">
        <x:is>
          <x:t xml:space="preserve">497 active; 5 completed/locked; 17 Legendary; 21 brief pairs.</x:t>
        </x:is>
      </x:c>
      <x:c r="F138" s="214" t="inlineStr">
        <x:is>
          <x:t xml:space="preserve">500 active; 5 completed locks unchanged; 3 roster-only locks; 17 Legendary; 24 brief pairs. All old master cells and component inputs unchanged.</x:t>
        </x:is>
      </x:c>
      <x:c r="G138" s="214" t="inlineStr">
        <x:is>
          <x:t xml:space="preserve">Automated ID-keyed comparisons; no final rarity promotion approved.</x:t>
        </x:is>
      </x:c>
    </x:row>
    <x:row r="139" s="202" customFormat="1" ht="100" customHeight="1">
      <x:c r="A139" s="214" t="inlineStr">
        <x:is>
          <x:t xml:space="preserve">Proposed only</x:t>
        </x:is>
      </x:c>
      <x:c r="B139" s="214" t="inlineStr">
        <x:is>
          <x:t xml:space="preserve">Legendary selection</x:t>
        </x:is>
      </x:c>
      <x:c r="C139" s="214" t="inlineStr">
        <x:is>
          <x:t xml:space="preserve">BI-008 / BE-071 / ECH-002</x:t>
        </x:is>
      </x:c>
      <x:c r="D139" s="214" t="inlineStr">
        <x:is>
          <x:t xml:space="preserve">Discussion queue</x:t>
        </x:is>
      </x:c>
      <x:c r="E139" s="214" t="inlineStr">
        <x:is>
          <x:t xml:space="preserve">Current Extraordinary assignments.</x:t>
        </x:is>
      </x:c>
      <x:c r="F139" s="214" t="inlineStr">
        <x:is>
          <x:t xml:space="preserve">Three candidate compositions added to Rarity Review, not the master; no score or final rarity change.</x:t>
        </x:is>
      </x:c>
      <x:c r="G139" s="214" t="inlineStr">
        <x:is>
          <x:t xml:space="preserve">Existing master descriptions; editorial composition proposals; final promotion requires user approval.</x:t>
        </x:is>
      </x:c>
    </x:row>
    <x:row r="140" s="202" customFormat="1" ht="100" customHeight="1">
      <x:c r="A140" s="214" t="inlineStr">
        <x:is>
          <x:t xml:space="preserve">Updated</x:t>
        </x:is>
      </x:c>
      <x:c r="B140" s="214" t="inlineStr">
        <x:is>
          <x:t xml:space="preserve">Formula boundaries and counts</x:t>
        </x:is>
      </x:c>
      <x:c r="C140" s="214" t="inlineStr">
        <x:is>
          <x:t xml:space="preserve">Master / scoring / archive</x:t>
        </x:is>
      </x:c>
      <x:c r="D140" s="214" t="inlineStr">
        <x:is>
          <x:t xml:space="preserve">v11 dependencies</x:t>
        </x:is>
      </x:c>
      <x:c r="E140" s="214" t="inlineStr">
        <x:is>
          <x:t xml:space="preserve">497 master, 497 calibration and 1,118 archive rows; 3 slots open.</x:t>
        </x:is>
      </x:c>
      <x:c r="F140" s="214" t="inlineStr">
        <x:is>
          <x:t xml:space="preserve">500 master, 500 calibration and 1,118 archive rows, including the two clearly marked reactivated historical candidates; 0 slots. Four unscored cards including the new three; no fabricated score inputs.</x:t>
        </x:is>
      </x:c>
      <x:c r="G140" s="214" t="inlineStr">
        <x:is>
          <x:t xml:space="preserve">Actual record counts and expanded formula/table bounds.</x:t>
        </x:is>
      </x:c>
    </x:row>
    <x:row r="141" s="202" customFormat="1" ht="100" customHeight="1">
      <x:c r="A141" t="inlineStr">
        <x:is>
          <x:t xml:space="preserve">Deferred</x:t>
        </x:is>
      </x:c>
      <x:c r="B141" t="inlineStr">
        <x:is>
          <x:t xml:space="preserve">v12 scope correction</x:t>
        </x:is>
      </x:c>
      <x:c r="C141" t="inlineStr">
        <x:is>
          <x:t xml:space="preserve">PDV-037 Daniel's Vision of Four Beasts and the Ancient of Days</x:t>
        </x:is>
      </x:c>
      <x:c r="D141" t="inlineStr">
        <x:is>
          <x:t xml:space="preserve">Active roster / scoring entry</x:t>
        </x:is>
      </x:c>
      <x:c r="E141" t="inlineStr">
        <x:is>
          <x:t xml:space="preserve">{"master": {"ID": "PDV-037", "Name": "Daniel's Vision of Four Beasts and the Ancient of Days", "Category": "Scripture", "Set": "Parables, Dreams &amp; Visions — Shared Canon", "Subject Type": "Vision", "Short Description / Educational Purpose": "Combines Daniel's four beasts with the heavenly court and Ancient of Days that form the larger vision of kingdoms, judgment, and the Son of Man.", "Importance Score": 5, "Importance / Prominence": "5 — Foundational", "Visual Potential": "Exceptional", "Final Rarity": "Legendary", "Hero Card?": "Yes", "Relevant Scripture / Historical Period / Tradition": "Daniel 7:1–14 | Shared canon", "Obvious Relationships": "Daniel; Kingdoms; Sea; Ancient of Days; Absorbed / related source concepts: The Ancient of Days", "Status": "Idea", "Review Notes": null, "Information Box / Merged Concepts": "About this subject / absorbed material:\n• The Ancient of Days: Daniel sees the Ancient of Days enthroned in fiery majesty as the heavenly court sits in judgment. Context: Daniel 7:9–14 | Shared canon.", "Initial Composition / Art Direction": null, "Emotional Intent / Atmosphere": null, "Production Lock": "Open for review"}, "calibration": {"Rank": 14, "Category": "Parables, Dreams &amp; Visions", "ID": "PDV-037", "Name": "Daniel's Vision of Four Beasts and the Ancient of Days", "Subject Type": "Vision", "Importance Score": 5, "Legacy Candidate Rarity": "Extraordinary", "Significance / Recognition": 9, "Artwork Potential": 9.8, "Narrative / Emotional Impact": 8, "Collectible Uniqueness": 8.5, "Collectible Impact Score": 89.9, "Proposed Global Rarity": "Legendary", "Legacy → Current Proposal": "Extraordinary → Legendary", "Art Collision Risk": "Low", "Art Family": "Dream / vision", "Original Scoring Rationale / Notes": "Flagship subject: exceptional recognition and artwork potential. Scores: significance 9.0, artwork 9.8, narrative 8.0, uniqueness 8.5; weighted impact 89.9 → Legendary.", "Approved Final Rarity": "Legendary", "Review Status": "Aligned"}, "source_workbook": "sanctification-master-card-catalog-fixed-v11.xlsx"}</x:t>
        </x:is>
      </x:c>
      <x:c r="F141" t="inlineStr">
        <x:is>
          <x:t xml:space="preserve">Moved to Deferred Expansion with original ID, source text and historical Legendary rarity. Removed from active calibration. No replacement or rarity promotion selected.</x:t>
        </x:is>
      </x:c>
      <x:c r="G141" t="inlineStr">
        <x:is>
          <x:t xml:space="preserve">User's current removal request; existing v11 source record. No external reinterpretation.</x:t>
        </x:is>
      </x:c>
    </x:row>
    <x:row r="142" s="202" customFormat="1" ht="100" customHeight="1">
      <x:c r="A142" t="inlineStr">
        <x:is>
          <x:t xml:space="preserve">Deferred</x:t>
        </x:is>
      </x:c>
      <x:c r="B142" t="inlineStr">
        <x:is>
          <x:t xml:space="preserve">v12 scope correction</x:t>
        </x:is>
      </x:c>
      <x:c r="C142" t="inlineStr">
        <x:is>
          <x:t xml:space="preserve">PDV-039 Isaiah's Temple Vision</x:t>
        </x:is>
      </x:c>
      <x:c r="D142" t="inlineStr">
        <x:is>
          <x:t xml:space="preserve">Active roster / scoring entry</x:t>
        </x:is>
      </x:c>
      <x:c r="E142" t="inlineStr">
        <x:is>
          <x:t xml:space="preserve">{"master": {"ID": "PDV-039", "Name": "Isaiah's Temple Vision", "Category": "Scripture", "Set": "Parables, Dreams &amp; Visions — Shared Canon", "Subject Type": "Vision", "Short Description / Educational Purpose": "Isaiah sees the Lord enthroned above the temple, seraphim crying 'Holy,' and a coal touching his lips before his prophetic commission.", "Importance Score": 5, "Importance / Prominence": "5 — Foundational", "Visual Potential": "Exceptional", "Final Rarity": "Legendary", "Hero Card?": "Yes", "Relevant Scripture / Historical Period / Tradition": "Isaiah 6:1–8 | Shared canon", "Obvious Relationships": "Isaiah; Seraphim; Temple; Holiness", "Status": "Idea", "Review Notes": "Migrated from Biblical Events.", "Information Box / Merged Concepts": "About this subject / absorbed material:\n• Isaiah's Altar Coal: A burning coal from the altar touches Isaiah's lips in his temple vision of cleansing and commission. Context: Isaiah 6:5–7 | Prophetic period | Shared canon.", "Initial Composition / Art Direction": null, "Emotional Intent / Atmosphere": null, "Production Lock": "Open for review"}, "calibration": {"Rank": 12, "Category": "Parables, Dreams &amp; Visions", "ID": "PDV-039", "Name": "Isaiah's Temple Vision", "Subject Type": "Vision", "Importance Score": 5, "Legacy Candidate Rarity": "Legendary", "Significance / Recognition": 9.1, "Artwork Potential": 9.8, "Narrative / Emotional Impact": 8, "Collectible Uniqueness": 8.5, "Collectible Impact Score": 90.3, "Proposed Global Rarity": "Legendary", "Legacy → Current Proposal": "Legendary → Legendary", "Art Collision Risk": "Low", "Art Family": "Dream / vision", "Original Scoring Rationale / Notes": "Flagship subject: exceptional recognition and artwork potential. Scores: significance 9.1, artwork 9.8, narrative 8.0, uniqueness 8.5; weighted impact 90.3 → Legendary.", "Approved Final Rarity": "Legendary", "Review Status": "Aligned"}, "source_workbook": "sanctification-master-card-catalog-fixed-v11.xlsx"}</x:t>
        </x:is>
      </x:c>
      <x:c r="F142" t="inlineStr">
        <x:is>
          <x:t xml:space="preserve">Moved to Deferred Expansion with original ID, source text and historical Legendary rarity. Removed from active calibration. No replacement or rarity promotion selected.</x:t>
        </x:is>
      </x:c>
      <x:c r="G142" t="inlineStr">
        <x:is>
          <x:t xml:space="preserve">User's current removal request; existing v11 source record. No external reinterpretation.</x:t>
        </x:is>
      </x:c>
    </x:row>
    <x:row r="143" s="202" customFormat="1" ht="100" customHeight="1">
      <x:c r="A143" t="inlineStr">
        <x:is>
          <x:t xml:space="preserve">Deferred</x:t>
        </x:is>
      </x:c>
      <x:c r="B143" t="inlineStr">
        <x:is>
          <x:t xml:space="preserve">v12 scope correction</x:t>
        </x:is>
      </x:c>
      <x:c r="C143" t="inlineStr">
        <x:is>
          <x:t xml:space="preserve">PDV-040 Ezekiel's Throne-Chariot Vision</x:t>
        </x:is>
      </x:c>
      <x:c r="D143" t="inlineStr">
        <x:is>
          <x:t xml:space="preserve">Active roster / scoring entry</x:t>
        </x:is>
      </x:c>
      <x:c r="E143" t="inlineStr">
        <x:is>
          <x:t xml:space="preserve">{"master": {"ID": "PDV-040", "Name": "Ezekiel's Throne-Chariot Vision", "Category": "Scripture", "Set": "Parables, Dreams &amp; Visions — Shared Canon", "Subject Type": "Vision", "Short Description / Educational Purpose": "Ezekiel sees living creatures, wheels within wheels, and a radiant throne revealing God's mobile glory.", "Importance Score": 5, "Importance / Prominence": "5 — Foundational", "Visual Potential": "Exceptional", "Final Rarity": "Legendary", "Hero Card?": "Yes", "Relevant Scripture / Historical Period / Tradition": "Ezekiel 1 | Shared canon", "Obvious Relationships": "Ezekiel; Cherubim; Wheels; Glory of God", "Status": "Idea", "Review Notes": "Migrated from Biblical Events.", "Information Box / Merged Concepts": null, "Initial Composition / Art Direction": null, "Emotional Intent / Atmosphere": null, "Production Lock": "Open for review"}, "calibration": {"Rank": 6, "Category": "Parables, Dreams &amp; Visions", "ID": "PDV-040", "Name": "Ezekiel's Throne-Chariot Vision", "Subject Type": "Vision", "Importance Score": 5, "Legacy Candidate Rarity": "Legendary", "Significance / Recognition": 9.1, "Artwork Potential": 10, "Narrative / Emotional Impact": 8, "Collectible Uniqueness": 9.2, "Collectible Impact Score": 91.6, "Proposed Global Rarity": "Legendary", "Legacy → Current Proposal": "Legendary → Legendary", "Art Collision Risk": "Low", "Art Family": "Dream / vision", "Original Scoring Rationale / Notes": "Flagship subject: exceptional recognition and artwork potential. Scores: significance 9.1, artwork 10.0, narrative 8.0, uniqueness 9.2; weighted impact 91.6 → Legendary.", "Approved Final Rarity": "Legendary", "Review Status": "Aligned"}, "source_workbook": "sanctification-master-card-catalog-fixed-v11.xlsx"}</x:t>
        </x:is>
      </x:c>
      <x:c r="F143" t="inlineStr">
        <x:is>
          <x:t xml:space="preserve">Moved to Deferred Expansion with original ID, source text and historical Legendary rarity. Removed from active calibration. No replacement or rarity promotion selected.</x:t>
        </x:is>
      </x:c>
      <x:c r="G143" t="inlineStr">
        <x:is>
          <x:t xml:space="preserve">User's current removal request; existing v11 source record. No external reinterpretation.</x:t>
        </x:is>
      </x:c>
    </x:row>
    <x:row r="144" s="202" customFormat="1" ht="100" customHeight="1">
      <x:c r="A144" t="inlineStr">
        <x:is>
          <x:t xml:space="preserve">Deferred</x:t>
        </x:is>
      </x:c>
      <x:c r="B144" t="inlineStr">
        <x:is>
          <x:t xml:space="preserve">v12 scope correction</x:t>
        </x:is>
      </x:c>
      <x:c r="C144" t="inlineStr">
        <x:is>
          <x:t xml:space="preserve">PDV-046 Golden Lampstand and Two Olive Trees</x:t>
        </x:is>
      </x:c>
      <x:c r="D144" t="inlineStr">
        <x:is>
          <x:t xml:space="preserve">Active roster / scoring entry</x:t>
        </x:is>
      </x:c>
      <x:c r="E144" t="inlineStr">
        <x:is>
          <x:t xml:space="preserve">{"master": {"ID": "PDV-046", "Name": "Golden Lampstand and Two Olive Trees", "Category": "Scripture", "Set": "Parables, Dreams &amp; Visions — Shared Canon", "Subject Type": "Vision", "Short Description / Educational Purpose": "Zechariah sees a golden lampstand fed by two olive trees, paired with the message 'Not by might, nor by power, but by my Spirit.'", "Importance Score": 4, "Importance / Prominence": "4 — Major", "Visual Potential": "Exceptional", "Final Rarity": "Rare", "Hero Card?": "Maybe", "Relevant Scripture / Historical Period / Tradition": "Zechariah 4 | Shared canon", "Obvious Relationships": "Zechariah; Zerubbabel; Lampstand; Olive Trees; Absorbed / related source concepts: Zechariah's Lampstand", "Status": "Idea", "Review Notes": null, "Information Box / Merged Concepts": "About this subject / absorbed material:\n• Zechariah's Lampstand: A gold lampstand with a bowl and seven lamps anchors Zechariah's vision concerning God's Spirit and Zerubbabel. Context: Zechariah 4:1–14 | Post-exilic period | Shared canon.", "Initial Composition / Art Direction": null, "Emotional Intent / Atmosphere": null, "Production Lock": "Open for review"}, "calibration": {"Rank": 179, "Category": "Parables, Dreams &amp; Visions", "ID": "PDV-046", "Name": "Golden Lampstand and Two Olive Trees", "Subject Type": "Vision", "Importance Score": 4, "Legacy Candidate Rarity": "Rare", "Significance / Recognition": 6.6, "Artwork Potential": 9.4, "Narrative / Emotional Impact": 7.3, "Collectible Uniqueness": 8.5, "Collectible Impact Score": 77.7, "Proposed Global Rarity": "Rare", "Legacy → Current Proposal": "Rare → Rare", "Art Collision Risk": "Low", "Art Family": "Dream / vision", "Original Scoring Rationale / Notes": "Artwork-led: the visual concept is substantially stronger than the subject's global recognition. Scores: significance 6.6, artwork 9.4, narrative 7.3, uniqueness 8.5; weighted impact 77.7 → Rare.", "Approved Final Rarity": "Rare", "Review Status": "Aligned"}, "source_workbook": "sanctification-master-card-catalog-fixed-v11.xlsx"}</x:t>
        </x:is>
      </x:c>
      <x:c r="F144" t="inlineStr">
        <x:is>
          <x:t xml:space="preserve">Moved to Deferred Expansion with original ID, source text and historical Rare rarity. Removed from active calibration. No replacement or rarity promotion selected.</x:t>
        </x:is>
      </x:c>
      <x:c r="G144" t="inlineStr">
        <x:is>
          <x:t xml:space="preserve">User's current removal request; existing v11 source record. No external reinterpretation.</x:t>
        </x:is>
      </x:c>
    </x:row>
    <x:row r="145" s="202" customFormat="1" ht="100" customHeight="1">
      <x:c r="A145" t="inlineStr">
        <x:is>
          <x:t xml:space="preserve">Deferred</x:t>
        </x:is>
      </x:c>
      <x:c r="B145" t="inlineStr">
        <x:is>
          <x:t xml:space="preserve">v12 scope correction</x:t>
        </x:is>
      </x:c>
      <x:c r="C145" t="inlineStr">
        <x:is>
          <x:t xml:space="preserve">PDV-047 Zechariah's Flying Scroll</x:t>
        </x:is>
      </x:c>
      <x:c r="D145" t="inlineStr">
        <x:is>
          <x:t xml:space="preserve">Active roster / scoring entry</x:t>
        </x:is>
      </x:c>
      <x:c r="E145" t="inlineStr">
        <x:is>
          <x:t xml:space="preserve">{"master": {"ID": "PDV-047", "Name": "Zechariah's Flying Scroll", "Category": "Scripture", "Set": "Parables, Dreams &amp; Visions — Shared Canon", "Subject Type": "Vision", "Short Description / Educational Purpose": "A gigantic scroll flies through the air as a sign of judgment against theft and false swearing.", "Importance Score": 3, "Importance / Prominence": "3 — Significant", "Visual Potential": "Exceptional", "Final Rarity": "Uncommon", "Hero Card?": "No", "Relevant Scripture / Historical Period / Tradition": "Zechariah 5:1–4 | Shared canon", "Obvious Relationships": "Zechariah; Scroll; Judgment; Covenant", "Status": "Idea", "Review Notes": null, "Information Box / Merged Concepts": null, "Initial Composition / Art Direction": null, "Emotional Intent / Atmosphere": null, "Production Lock": "Open for review"}, "calibration": {"Rank": 250, "Category": "Parables, Dreams &amp; Visions", "ID": "PDV-047", "Name": "Zechariah's Flying Scroll", "Subject Type": "Vision", "Importance Score": 3, "Legacy Candidate Rarity": "Uncommon", "Significance / Recognition": 5.5, "Artwork Potential": 9.4, "Narrative / Emotional Impact": 7.3, "Collectible Uniqueness": 8.5, "Collectible Impact Score": 73.3, "Proposed Global Rarity": "Uncommon", "Legacy → Current Proposal": "Uncommon → Uncommon", "Art Collision Risk": "Low", "Art Family": "Dream / vision", "Original Scoring Rationale / Notes": "Artwork-led: the visual concept is substantially stronger than the subject's global recognition. Scores: significance 5.5, artwork 9.4, narrative 7.3, uniqueness 8.5; weighted impact 73.3 → Uncommon.", "Approved Final Rarity": "Uncommon", "Review Status": "Aligned"}, "source_workbook": "sanctification-master-card-catalog-fixed-v11.xlsx"}</x:t>
        </x:is>
      </x:c>
      <x:c r="F145" t="inlineStr">
        <x:is>
          <x:t xml:space="preserve">Moved to Deferred Expansion with original ID, source text and historical Uncommon rarity. Removed from active calibration. No replacement or rarity promotion selected.</x:t>
        </x:is>
      </x:c>
      <x:c r="G145" t="inlineStr">
        <x:is>
          <x:t xml:space="preserve">User's current removal request; existing v11 source record. No external reinterpretation.</x:t>
        </x:is>
      </x:c>
    </x:row>
    <x:row r="146" s="202" customFormat="1" ht="100" customHeight="1">
      <x:c r="A146" t="inlineStr">
        <x:is>
          <x:t xml:space="preserve">Deferred</x:t>
        </x:is>
      </x:c>
      <x:c r="B146" t="inlineStr">
        <x:is>
          <x:t xml:space="preserve">v12 scope correction</x:t>
        </x:is>
      </x:c>
      <x:c r="C146" t="inlineStr">
        <x:is>
          <x:t xml:space="preserve">TP-035 Healing Prayer with Expectation of Divine Healing</x:t>
        </x:is>
      </x:c>
      <x:c r="D146" t="inlineStr">
        <x:is>
          <x:t xml:space="preserve">Active roster / scoring entry</x:t>
        </x:is>
      </x:c>
      <x:c r="E146" t="inlineStr">
        <x:is>
          <x:t xml:space="preserve">{"master": {"ID": "TP-035", "Name": "Healing Prayer with Expectation of Divine Healing", "Category": "Christian Practice", "Set": "Traditions &amp; Practices — Christian Life", "Subject Type": "Charismatic / Pastoral Practice", "Short Description / Educational Purpose": "Pentecostal and charismatic communities commonly pray explicitly for supernatural healing while affirming God's sovereignty over the outcome.", "Importance Score": 4, "Importance / Prominence": "4 — Major", "Visual Potential": "Exceptional", "Final Rarity": "Common", "Hero Card?": "Maybe", "Relevant Scripture / Historical Period / Tradition": "20th century onward | Pentecostal / Charismatic", "Obvious Relationships": "Prayer for the Sick; Anointing; Spiritual Gifts", "Status": "Idea", "Review Notes": null, "Information Box / Merged Concepts": null, "Initial Composition / Art Direction": null, "Emotional Intent / Atmosphere": null, "Production Lock": "Open for review"}, "calibration": {"Rank": 334, "Category": "Traditions &amp; Practices", "ID": "TP-035", "Name": "Healing Prayer with Expectation of Divine Healing", "Subject Type": "Charismatic / Pastoral Practice", "Importance Score": 4, "Legacy Candidate Rarity": "Rare", "Significance / Recognition": 6.6, "Artwork Potential": 7.8, "Narrative / Emotional Impact": 5.4, "Collectible Uniqueness": 5.8, "Collectible Impact Score": 66.4, "Proposed Global Rarity": "Common", "Legacy → Current Proposal": "Rare → Common", "Art Collision Risk": "High", "Art Family": "Prayer / office", "Original Scoring Rationale / Notes": "Supporting collectible: useful content, but lower global pull impact than the broader catalog. Scores: significance 6.6, artwork 7.8, narrative 5.4, uniqueness 5.8; weighted impact 66.4 → Common.", "Approved Final Rarity": "Common", "Review Status": "Aligned"}, "source_workbook": "sanctification-master-card-catalog-fixed-v11.xlsx"}</x:t>
        </x:is>
      </x:c>
      <x:c r="F146" t="inlineStr">
        <x:is>
          <x:t xml:space="preserve">Moved to Deferred Expansion with original ID, source text and historical Common rarity. Removed from active calibration. No replacement or rarity promotion selected.</x:t>
        </x:is>
      </x:c>
      <x:c r="G146" t="inlineStr">
        <x:is>
          <x:t xml:space="preserve">User's current removal request; existing v11 source record. No external reinterpretation.</x:t>
        </x:is>
      </x:c>
    </x:row>
    <x:row r="147" s="202" customFormat="1" ht="100" customHeight="1">
      <x:c r="A147" t="inlineStr">
        <x:is>
          <x:t xml:space="preserve">Updated</x:t>
        </x:is>
      </x:c>
      <x:c r="B147" t="inlineStr">
        <x:is>
          <x:t xml:space="preserve">v12 archive dependency links</x:t>
        </x:is>
      </x:c>
      <x:c r="C147" t="inlineStr">
        <x:is>
          <x:t xml:space="preserve">Supporting concepts</x:t>
        </x:is>
      </x:c>
      <x:c r="D147" t="inlineStr">
        <x:is>
          <x:t xml:space="preserve">Current content destinations</x:t>
        </x:is>
      </x:c>
      <x:c r="E147" t="inlineStr">
        <x:is>
          <x:t xml:space="preserve">[["PDV-043", "The Ancient of Days", "PDV-037 Daniel's Vision of Four Beasts and the Ancient of Days"], ["BI-056", "Zechariah's Lampstand", "PDV-046 Golden Lampstand and Two Olive Trees"], ["BI-041", "Isaiah's Altar Coal", "PDV-039 Isaiah's Temple Vision"], [27, "PDV-039 Isaiah's Temple Vision"]]</x:t>
        </x:is>
      </x:c>
      <x:c r="F147" t="inlineStr">
        <x:is>
          <x:t xml:space="preserve">Cleared three archive active-destination cells and one current ledger destination. Former targets remain in historical notes; their full supporting content is preserved with the newly deferred parent records.</x:t>
        </x:is>
      </x:c>
      <x:c r="G147" t="inlineStr">
        <x:is>
          <x:t xml:space="preserve">ID-based dependency check against the six named removals.</x:t>
        </x:is>
      </x:c>
    </x:row>
    <x:row r="148" s="202" customFormat="1" ht="100" customHeight="1">
      <x:c r="A148" t="inlineStr">
        <x:is>
          <x:t xml:space="preserve">Clarified</x:t>
        </x:is>
      </x:c>
      <x:c r="B148" t="inlineStr">
        <x:is>
          <x:t xml:space="preserve">v12 unresolved scope</x:t>
        </x:is>
      </x:c>
      <x:c r="C148" t="inlineStr">
        <x:is>
          <x:t xml:space="preserve">PDV-044 Zechariah's Horsemen Among the Myrtle Trees</x:t>
        </x:is>
      </x:c>
      <x:c r="D148" t="inlineStr">
        <x:is>
          <x:t xml:space="preserve">Earlier proposal versus explicit request</x:t>
        </x:is>
      </x:c>
      <x:c r="E148" t="inlineStr">
        <x:is>
          <x:t xml:space="preserve">One of the earlier six recommendations.</x:t>
        </x:is>
      </x:c>
      <x:c r="F148" t="inlineStr">
        <x:is>
          <x:t xml:space="preserve">Left active and explicitly marked pending because it was not named in the current removal request. Other five recommendations now applied.</x:t>
        </x:is>
      </x:c>
      <x:c r="G148" t="inlineStr">
        <x:is>
          <x:t xml:space="preserve">Current user message and prior discussion; no inferred expansion of removal scope.</x:t>
        </x:is>
      </x:c>
    </x:row>
    <x:row r="149" s="202" customFormat="1" ht="100" customHeight="1">
      <x:c r="A149" t="inlineStr">
        <x:is>
          <x:t xml:space="preserve">Preserved</x:t>
        </x:is>
      </x:c>
      <x:c r="B149" t="inlineStr">
        <x:is>
          <x:t xml:space="preserve">v12 data integrity</x:t>
        </x:is>
      </x:c>
      <x:c r="C149" t="inlineStr">
        <x:is>
          <x:t xml:space="preserve">494 survivors</x:t>
        </x:is>
      </x:c>
      <x:c r="D149" t="inlineStr">
        <x:is>
          <x:t xml:space="preserve">Before/after checks</x:t>
        </x:is>
      </x:c>
      <x:c r="E149" t="inlineStr">
        <x:is>
          <x:t xml:space="preserve">500 active, 5 completed locks, 3 roster-only locks, 24 brief pairs; 17 Legendary.</x:t>
        </x:is>
      </x:c>
      <x:c r="F149" t="inlineStr">
        <x:is>
          <x:t xml:space="preserve">494 active, 6 open slots, 14 Legendary. All surviving master data and scoring inputs unchanged. 494 matching active/calibration IDs; four unscored records remain. The 'Open with score inputs' counter now uses open minus unscored, avoiding blank-formula cells being counted as scored.</x:t>
        </x:is>
      </x:c>
      <x:c r="G149" t="inlineStr">
        <x:is>
          <x:t xml:space="preserve">Programmatic survivor comparisons; no replacement or promotion chosen.</x:t>
        </x:is>
      </x:c>
    </x:row>
    <x:row r="150">
      <x:c r="A150" t="inlineStr">
        <x:is>
          <x:t xml:space="preserve">Deferred</x:t>
        </x:is>
      </x:c>
      <x:c r="B150" t="inlineStr">
        <x:is>
          <x:t xml:space="preserve">v13 final pending vision</x:t>
        </x:is>
      </x:c>
      <x:c r="C150" t="inlineStr">
        <x:is>
          <x:t xml:space="preserve">PDV-044 Zechariah's Horsemen Among the Myrtle Trees</x:t>
        </x:is>
      </x:c>
      <x:c r="D150" t="inlineStr">
        <x:is>
          <x:t xml:space="preserve">Active roster / scoring entry</x:t>
        </x:is>
      </x:c>
      <x:c r="E150" t="inlineStr">
        <x:is>
          <x:t xml:space="preserve">{"master": {"ID": "PDV-044", "Name": "Zechariah's Horsemen Among the Myrtle Trees", "Category": "Scripture", "Set": "Parables, Dreams &amp; Visions — Shared Canon", "Subject Type": "Vision", "Short Description / Educational Purpose": "Zechariah sees mounted messengers among myrtle trees reporting on the earth, beginning a sequence of night visions.", "Importance Score": 3, "Importance / Prominence": "3 — Significant", "Visual Potential": "Exceptional", "Final Rarity": "Uncommon", "Hero Card?": "No", "Relevant Scripture / Historical Period / Tradition": "Zechariah 1:7–17 | Shared canon", "Obvious Relationships": "Zechariah; Horsemen; Jerusalem; Night Visions", "Status": "Idea", "Review Notes": null, "Information Box / Merged Concepts": null, "Initial Composition / Art Direction": null, "Emotional Intent / Atmosphere": null, "Production Lock": "Open for review"}, "calibration": {"Rank": 196, "Category": "Parables, Dreams &amp; Visions", "ID": "PDV-044", "Name": "Zechariah's Horsemen Among the Myrtle Trees", "Subject Type": "Vision", "Importance Score": 3, "Legacy Candidate Rarity": "Uncommon", "Significance / Recognition": 5.5, "Artwork Potential": 9.4, "Narrative / Emotional Impact": 9, "Collectible Uniqueness": 8.5, "Collectible Impact Score": 76.7, "Proposed Global Rarity": "Uncommon", "Legacy → Current Proposal": "Uncommon → Uncommon", "Art Collision Risk": "Low", "Art Family": "Dream / vision", "Original Scoring Rationale / Notes": "Artwork-led: the visual concept is substantially stronger than the subject's global recognition. Scores: significance 5.5, artwork 9.4, narrative 9.0, uniqueness 8.5; weighted impact 76.7 → Uncommon.", "Approved Final Rarity": "Uncommon", "Review Status": "Aligned"}, "source_workbook": "sanctification-master-card-catalog-fixed-v12.xlsx"}</x:t>
        </x:is>
      </x:c>
      <x:c r="F150" t="inlineStr">
        <x:is>
          <x:t xml:space="preserve">Archived intact and removed from active master/calibration. Previous Uncommon assignment and component scores are historical only.</x:t>
        </x:is>
      </x:c>
      <x:c r="G150" t="inlineStr">
        <x:is>
          <x:t xml:space="preserve">User explicitly approved deferral because a trustworthy visual interpretation is not yet established; no external reinterpretation.</x:t>
        </x:is>
      </x:c>
    </x:row>
    <x:row r="151">
      <x:c r="A151" t="inlineStr">
        <x:is>
          <x:t xml:space="preserve">Preserved</x:t>
        </x:is>
      </x:c>
      <x:c r="B151" t="inlineStr">
        <x:is>
          <x:t xml:space="preserve">v13 data integrity</x:t>
        </x:is>
      </x:c>
      <x:c r="C151" t="inlineStr">
        <x:is>
          <x:t xml:space="preserve">493 survivors</x:t>
        </x:is>
      </x:c>
      <x:c r="D151" t="inlineStr">
        <x:is>
          <x:t xml:space="preserve">Before/after checks</x:t>
        </x:is>
      </x:c>
      <x:c r="E151" t="inlineStr">
        <x:is>
          <x:t xml:space="preserve">494 active; six vacancies; five completed locks; three roster-only locks; 24 composition/emotion pairs; 14 Legendary.</x:t>
        </x:is>
      </x:c>
      <x:c r="F151" t="inlineStr">
        <x:is>
          <x:t xml:space="preserve">493 active; seven vacancies; 1125 deferred archive records. All surviving master fields and component inputs preserved; four cards still await scoring. All six earlier vision deferral recommendations are now applied.</x:t>
        </x:is>
      </x:c>
      <x:c r="G151" t="inlineStr">
        <x:is>
          <x:t xml:space="preserve">ID-based source comparison; summary/review formulas updated; no replacement or promotion chosen.</x:t>
        </x:is>
      </x:c>
    </x:row>
    <x:row r="152" ht="78" customHeight="1">
      <x:c r="A152" s="300" t="str">
        <x:v>Applied</x:v>
      </x:c>
      <x:c r="B152" s="300" t="str">
        <x:v>v15 approved swap</x:v>
      </x:c>
      <x:c r="C152" s="300" t="str">
        <x:v>BI-034 Queen of Sheba's Gifts</x:v>
      </x:c>
      <x:c r="D152" s="300" t="str">
        <x:v>Active identity / historical scores</x:v>
      </x:c>
      <x:c r="E152" s="300" t="str">
        <x:v>{"master": {"ID": "BI-034", "Name": "Queen of Sheba's Gifts", "Category": "Scripture", "Set": "Biblical Items — Shared Canon", "Subject Type": "Treasure", "Short Description / Educational Purpose": "Gold, spices, and precious stones given to Solomon embody the international recognition of his wisdom and wealth.", "Importance Score": 3, "Importance / Prominence": "3 — Significant", "Visual Potential": "Exceptional", "Final Rarity": "Common", "Hero Card?": "Maybe", "Relevant Scripture / Historical Period / Tradition": "1 Kings 10:10 | United monarchy | Shared canon", "Obvious Relationships": "Queen of Sheba; Solomon; Jerusalem", "Status": "Idea", "Review Notes": null, "Information Box / Merged Concepts": null, "Initial Composition / Art Direction": null, "Emotional Intent / Atmosphere": null, "Production Lock": "Open for review"}, "calibration": {"Rank": 379, "Category": "Biblical Items", "ID": "BI-034", "Name": "Queen of Sheba's Gifts", "Subject Type": "Treasure", "Importance Score": 3, "Legacy Candidate Rarity": "Uncommon", "Significance / Recognition": 4.9, "Artwork Potential": 9, "Narrative / Emotional Impact": 4.8, "Collectible Uniqueness": 7.7, "Collectible Impact Score": 63.9, "Proposed Global Rarity": "Common", "Legacy → Current Proposal": "Uncommon → Common", "Art Collision Risk": "Low", "Art Family": "Biblical object / still life", "Original Scoring Rationale / Notes": "Artwork-led: the visual concept is substantially stronger than the subject's global recognition. Scores: significance 4.9, artwork 9.0, narrative 4.8, uniqueness 7.7; weighted impact 63.9 → Common.", "Approved Final Rarity": "Common", "Review Status": "Aligned"}}</x:v>
      </x:c>
      <x:c r="F152" s="300" t="str">
        <x:v>Archived intact; educational description/reference copied to BP-012 Solomon. Freed slot promotes BE-127. No content merged into the new event.</x:v>
      </x:c>
      <x:c r="G152" s="300" t="str">
        <x:v>User's explicit swap approval; source v14.</x:v>
      </x:c>
    </x:row>
    <x:row r="153" ht="78" customHeight="1">
      <x:c r="A153" s="300" t="str">
        <x:v>Promoted</x:v>
      </x:c>
      <x:c r="B153" s="300" t="str">
        <x:v>v15 approved swap</x:v>
      </x:c>
      <x:c r="C153" s="300" t="str">
        <x:v>BE-127 The Temple Veil Is Torn</x:v>
      </x:c>
      <x:c r="D153" s="300" t="str">
        <x:v>Deferred event / new art brief</x:v>
      </x:c>
      <x:c r="E153" s="300" t="str">
        <x:v>{"Source Category": "Biblical Events", "Original ID": "BE-255", "Name": "The Veil of the Temple Is Torn", "Category": "Scripture", "Set": "Biblical Events — Shared Canon", "Subject Type": "Event", "Short Description / Educational Purpose": "The temple curtain tears at Jesus' death, a striking sign interpreted theologically in Christian tradition.", "Importance Score": 4, "Importance / Prominence": "4 — Major", "Visual Potential": "Exceptional", "Candidate Rarity": "Rare", "Hero Card?": "Maybe", "Relevant Scripture / Historical Period / Tradition": "Matthew 27:50–54; Mark 15:37–39; Luke 23:44–46 | Passion Week | Shared canon", "Obvious Relationships": "Jesus Christ; Temple; Crucifixion", "Status": "Idea", "Original Review Notes": null, "Reason Deferred": "Deferred from the 100-card first-pass active set; reconsider in a later expansion/deep-catalog pass.", "Research Source URL(s)": null, "Merged Into Active Card": null, "Merge Notes": null, "Replacement Active Card": null}</x:v>
      </x:c>
      <x:c r="F153" s="300" t="str">
        <x:v>Former deferred BE-255 promoted under new active ID; Rare carried as a provisional label; components blank; hero budgeting deferred; composition and emotion added.</x:v>
      </x:c>
      <x:c r="G153" s="300" t="str">
        <x:v>Existing deferred description/references and approved conversation composition; no new historical claims.</x:v>
      </x:c>
    </x:row>
    <x:row r="154" ht="78" customHeight="1">
      <x:c r="A154" s="300" t="str">
        <x:v>Repaired</x:v>
      </x:c>
      <x:c r="B154" s="300" t="str">
        <x:v>v15 review consistency</x:v>
      </x:c>
      <x:c r="C154" s="300" t="str">
        <x:v>Rarity Review row 24</x:v>
      </x:c>
      <x:c r="D154" s="300" t="str">
        <x:v>Mixed card/rationale</x:v>
      </x:c>
      <x:c r="E154" s="300" t="str">
        <x:v>["High", "BI-008", "Ark of the Covenant", "Extraordinary", 88.2, "Legendary shortlist still open", "Review for Legendary promotion", "BP-002 David (locked); CHE-004 Hagia Sophia; BE-071 Pentecost", "Perpetua and Felicity score 75.0 versus 77.2 for Scillitan Martyrs despite the master's emphasis on their vivid narrative. Review emotion and uniqueness together.", "Use personal solidarity or witness with a distinctive setting; a graphic execution is not a requirement for premium treatment."]</x:v>
      </x:c>
      <x:c r="F154" s="300" t="str">
        <x:v>Kept the existing Ark target and aligned its rationale/guardrail to the workbook's existing Ark shortlist (I74:J74), replacing leftover Perpetua text. No score or rarity changed.</x:v>
      </x:c>
      <x:c r="G154" s="300" t="str">
        <x:v>Internal comparison of v14 Rarity Review rows 24 and 74.</x:v>
      </x:c>
    </x:row>
    <x:row r="155" ht="78" customHeight="1">
      <x:c r="A155" s="300" t="str">
        <x:v>Synchronized</x:v>
      </x:c>
      <x:c r="B155" s="300" t="str">
        <x:v>v15 workbook integrity</x:v>
      </x:c>
      <x:c r="C155" s="300" t="str">
        <x:v>Tables, scope summaries and counters</x:v>
      </x:c>
      <x:c r="D155" s="300" t="str">
        <x:v>Formula-driven current state</x:v>
      </x:c>
      <x:c r="E155" s="300" t="str">
        <x:v>v14 master/calibration tables stopped at rows 496/506 although data continued to 503/513; summary said 10 unscored although 11 component sets were incomplete.</x:v>
      </x:c>
      <x:c r="F155" s="300" t="str">
        <x:v>Current tables cover all 500 identities. Unscored count is derived from the scoring register; scope text reflects zero vacancies. The new unscored veil replaces a scored Common item.</x:v>
      </x:c>
      <x:c r="G155" s="300" t="str">
        <x:v>Source workbook dimensions, ID register and component-input checks.</x:v>
      </x:c>
    </x:row>
    <x:row r="156" ht="72" customHeight="1">
      <x:c r="A156" s="309" t="str">
        <x:v>Applied</x:v>
      </x:c>
      <x:c r="B156" s="309" t="str">
        <x:v>v16 rarity decisions</x:v>
      </x:c>
      <x:c r="C156" s="309" t="str">
        <x:v>BE-127 The Temple Veil Is Torn</x:v>
      </x:c>
      <x:c r="D156" s="309" t="str">
        <x:v>Final Rarity</x:v>
      </x:c>
      <x:c r="E156" s="309" t="str">
        <x:v>{"rarity": "Rare", "review_notes": "v15: user-approved roster swap for BI-034 Queen of Sheba's Gifts. Promoted from the deferred BE-255 The Veil of the Temple Is Torn under a new active ID. Rare is the carried-forward working label only; Extraordinary versus Legendary remains a proposal for review. Component scoring and hero-art budgeting are deferred. Artwork and rarity are not production-locked.", "component_scores": [null, null, null, null], "calibration_notes": "v15: approved roster choice. Deferred entry BE-255 carried Rare as a candidate; retain that working label only. Components intentionally blank for an Extraordinary/Legendary comparison. Do not inherit BI-034's scores or raise scores simply to reach a tier."}</x:v>
      </x:c>
      <x:c r="F156" s="309" t="str">
        <x:v>Legendary. The veil's vertical rupture and witness composition was explicitly selected for Legendary. All other master fields except the appended review note are preserved.</x:v>
      </x:c>
      <x:c r="G156" s="309" t="str">
        <x:v>User-approved six promotions and two demotions in this conversation; no outside source or rescoring.</x:v>
      </x:c>
    </x:row>
    <x:row r="157" ht="72" customHeight="1">
      <x:c r="A157" s="309" t="str">
        <x:v>Applied</x:v>
      </x:c>
      <x:c r="B157" s="309" t="str">
        <x:v>v16 rarity decisions</x:v>
      </x:c>
      <x:c r="C157" s="309" t="str">
        <x:v>BI-008 Ark of the Covenant</x:v>
      </x:c>
      <x:c r="D157" s="309" t="str">
        <x:v>Final Rarity</x:v>
      </x:c>
      <x:c r="E157" s="309" t="str">
        <x:v>{"rarity": "Extraordinary", "review_notes": null, "component_scores": [9.5, 9.8, 6.2, 8.4], "calibration_notes": "Flagship subject: exceptional recognition and artwork potential. Scores: significance 9.5, artwork 9.8, narrative 6.2, uniqueness 8.4; weighted impact 88.2 → Extraordinary."}</x:v>
      </x:c>
      <x:c r="F157" s="309" t="str">
        <x:v>Legendary. A distinct object-centered Legendary was approved; preserve the separation from Ark narrative scenes. All other master fields except the appended review note are preserved.</x:v>
      </x:c>
      <x:c r="G157" s="309" t="str">
        <x:v>User-approved six promotions and two demotions in this conversation; no outside source or rescoring.</x:v>
      </x:c>
    </x:row>
    <x:row r="158" ht="72" customHeight="1">
      <x:c r="A158" s="309" t="str">
        <x:v>Applied</x:v>
      </x:c>
      <x:c r="B158" s="309" t="str">
        <x:v>v16 rarity decisions</x:v>
      </x:c>
      <x:c r="C158" s="309" t="str">
        <x:v>ECH-002 Martyrdom of Saint Peter</x:v>
      </x:c>
      <x:c r="D158" s="309" t="str">
        <x:v>Final Rarity</x:v>
      </x:c>
      <x:c r="E158" s="309" t="str">
        <x:v>{"rarity": "Extraordinary", "review_notes": "Replaces the combined Martyrdom of Peter and Paul in Rome with a more focused and visually coherent Peter card. Source-verification pending: distinguish the Roman martyrdom tradition, inverted-crucifixion imagery and humility interpretation. No independent historical verification was performed in this repair.", "component_scores": [8.3, 9, 8.5, 8.3], "calibration_notes": "High-drama card: strong visual and narrative impact. Scores: significance 8.3, artwork 9.0, narrative 8.5, uniqueness 8.3; weighted impact 85.5 → Extraordinary."}</x:v>
      </x:c>
      <x:c r="F158" s="309" t="str">
        <x:v>Legendary. The humility and fidelity treatment was explicitly approved for Legendary; historical caveats remain. All other master fields except the appended review note are preserved.</x:v>
      </x:c>
      <x:c r="G158" s="309" t="str">
        <x:v>User-approved six promotions and two demotions in this conversation; no outside source or rescoring.</x:v>
      </x:c>
    </x:row>
    <x:row r="159" ht="72" customHeight="1">
      <x:c r="A159" s="309" t="str">
        <x:v>Applied</x:v>
      </x:c>
      <x:c r="B159" s="309" t="str">
        <x:v>v16 rarity decisions</x:v>
      </x:c>
      <x:c r="C159" s="309" t="str">
        <x:v>BE-036 Daniel in the Lions' Den</x:v>
      </x:c>
      <x:c r="D159" s="309" t="str">
        <x:v>Final Rarity</x:v>
      </x:c>
      <x:c r="E159" s="309" t="str">
        <x:v>{"rarity": "Extraordinary", "review_notes": null, "component_scores": [8.9, 9.9, 7.8, 7.5], "calibration_notes": "Balanced collectible profile across significance, visual potential, and impact. Scores: significance 8.9, artwork 9.9, narrative 7.8, uniqueness 7.5; weighted impact 88.4 → Extraordinary."}</x:v>
      </x:c>
      <x:c r="F159" s="309" t="str">
        <x:v>Legendary. User selected Daniel's recognizable den scene and trust-amid-danger composition for Legendary. All other master fields except the appended review note are preserved.</x:v>
      </x:c>
      <x:c r="G159" s="309" t="str">
        <x:v>User-approved six promotions and two demotions in this conversation; no outside source or rescoring.</x:v>
      </x:c>
    </x:row>
    <x:row r="160" ht="72" customHeight="1">
      <x:c r="A160" s="309" t="str">
        <x:v>Applied</x:v>
      </x:c>
      <x:c r="B160" s="309" t="str">
        <x:v>v16 rarity decisions</x:v>
      </x:c>
      <x:c r="C160" s="309" t="str">
        <x:v>CHE-004 Dedication of Hagia Sophia</x:v>
      </x:c>
      <x:c r="D160" s="309" t="str">
        <x:v>Final Rarity</x:v>
      </x:c>
      <x:c r="E160" s="309" t="str">
        <x:v>{"rarity": "Extraordinary", "review_notes": "Added in the master-catalog refinement pass as a flagship church-history event card.", "component_scores": [8, 9.1, 7.8, 8.7], "calibration_notes": "Highly distinctive collectible concept with unusually strong visual identity. Scores: significance 8.0, artwork 9.1, narrative 7.8, uniqueness 8.7; weighted impact 83.6 → Extraordinary."}</x:v>
      </x:c>
      <x:c r="F160" s="309" t="str">
        <x:v>Legendary. User selected the dedication's architectural and communal composition for Legendary. All other master fields except the appended review note are preserved.</x:v>
      </x:c>
      <x:c r="G160" s="309" t="str">
        <x:v>User-approved six promotions and two demotions in this conversation; no outside source or rescoring.</x:v>
      </x:c>
    </x:row>
    <x:row r="161" ht="72" customHeight="1">
      <x:c r="A161" s="309" t="str">
        <x:v>Applied</x:v>
      </x:c>
      <x:c r="B161" s="309" t="str">
        <x:v>v16 rarity decisions</x:v>
      </x:c>
      <x:c r="C161" s="309" t="str">
        <x:v>BE-056 The Last Supper</x:v>
      </x:c>
      <x:c r="D161" s="309" t="str">
        <x:v>Final Rarity</x:v>
      </x:c>
      <x:c r="E161" s="309" t="str">
        <x:v>{"rarity": "Extraordinary", "review_notes": null, "component_scores": [9.7, 9.1, 7, 7.5], "calibration_notes": "Flagship subject: exceptional recognition and artwork potential. Scores: significance 9.7, artwork 9.1, narrative 7.0, uniqueness 7.5; weighted impact 87.6 → Extraordinary."}</x:v>
      </x:c>
      <x:c r="F161" s="309" t="str">
        <x:v>Legendary. User chose the Last Supper as the Legendary alternative to Pentecost. All other master fields except the appended review note are preserved.</x:v>
      </x:c>
      <x:c r="G161" s="309" t="str">
        <x:v>User-approved six promotions and two demotions in this conversation; no outside source or rescoring.</x:v>
      </x:c>
    </x:row>
    <x:row r="162" ht="72" customHeight="1">
      <x:c r="A162" s="309" t="str">
        <x:v>Applied</x:v>
      </x:c>
      <x:c r="B162" s="309" t="str">
        <x:v>v16 rarity decisions</x:v>
      </x:c>
      <x:c r="C162" s="309" t="str">
        <x:v>PDV-010 Parable of the Good Samaritan</x:v>
      </x:c>
      <x:c r="D162" s="309" t="str">
        <x:v>Final Rarity</x:v>
      </x:c>
      <x:c r="E162" s="309" t="str">
        <x:v>{"rarity": "Legendary", "review_notes": "Migrated from the former Biblical Events card.", "component_scores": [9.4, 10, 7.3, 8.5], "calibration_notes": "Flagship subject: exceptional recognition and artwork potential. Scores: significance 9.4, artwork 10.0, narrative 7.3, uniqueness 8.5; weighted impact 90.7 → Legendary."}</x:v>
      </x:c>
      <x:c r="F162" s="309" t="str">
        <x:v>Extraordinary. User chose to remove this card from Legendary; retain it as Extraordinary, not as a roster cut. All other master fields except the appended review note are preserved.</x:v>
      </x:c>
      <x:c r="G162" s="309" t="str">
        <x:v>User-approved six promotions and two demotions in this conversation; no outside source or rescoring.</x:v>
      </x:c>
    </x:row>
    <x:row r="163" ht="72" customHeight="1">
      <x:c r="A163" s="309" t="str">
        <x:v>Applied</x:v>
      </x:c>
      <x:c r="B163" s="309" t="str">
        <x:v>v16 rarity decisions</x:v>
      </x:c>
      <x:c r="C163" s="309" t="str">
        <x:v>CM-014 Protestant Reformation</x:v>
      </x:c>
      <x:c r="D163" s="309" t="str">
        <x:v>Final Rarity</x:v>
      </x:c>
      <x:c r="E163" s="309" t="str">
        <x:v>{"rarity": "Legendary", "review_notes": null, "component_scores": [9.6, 9, 8, 8], "calibration_notes": "Flagship subject: exceptional recognition and artwork potential. Scores: significance 9.6, artwork 9.0, narrative 8.0, uniqueness 8.0; weighted impact 89.4 → Legendary."}</x:v>
      </x:c>
      <x:c r="F163" s="309" t="str">
        <x:v>Extraordinary. User chose Extraordinary rather than Legendary for the broad movement's planned art treatment. All other master fields except the appended review note are preserved.</x:v>
      </x:c>
      <x:c r="G163" s="309" t="str">
        <x:v>User-approved six promotions and two demotions in this conversation; no outside source or rescoring.</x:v>
      </x:c>
    </x:row>
    <x:row r="164" ht="72" customHeight="1">
      <x:c r="A164" s="309" t="str">
        <x:v>Preserved</x:v>
      </x:c>
      <x:c r="B164" s="309" t="str">
        <x:v>v16 locked examples</x:v>
      </x:c>
      <x:c r="C164" s="309" t="str">
        <x:v>BE-002 The Fall and four other completed cards</x:v>
      </x:c>
      <x:c r="D164" s="309" t="str">
        <x:v>Complete production locks</x:v>
      </x:c>
      <x:c r="E164" s="309" t="str">
        <x:v>Five completed identities with fixed tiers.</x:v>
      </x:c>
      <x:c r="F164" s="309" t="str">
        <x:v>All five complete rows are unchanged. The Fall remains Extraordinary; the preceding conversational Legendary listing was incorrect.</x:v>
      </x:c>
      <x:c r="G164" s="309" t="str">
        <x:v>User's earlier explicit completed-card tiers; v15 source comparison.</x:v>
      </x:c>
    </x:row>
    <x:row r="165" ht="72" customHeight="1">
      <x:c r="A165" s="309" t="str">
        <x:v>Retained</x:v>
      </x:c>
      <x:c r="B165" s="309" t="str">
        <x:v>v16 alternatives</x:v>
      </x:c>
      <x:c r="C165" s="309" t="str">
        <x:v>BE-071 Pentecost; Lost Sheep and other alternatives</x:v>
      </x:c>
      <x:c r="D165" s="309" t="str">
        <x:v>Final Rarity</x:v>
      </x:c>
      <x:c r="E165" s="309" t="str">
        <x:v>Pentecost Extraordinary; no approved promotion for other alternatives.</x:v>
      </x:c>
      <x:c r="F165" s="309" t="str">
        <x:v>No changes to these records. Last Supper selected for promotion instead of Pentecost.</x:v>
      </x:c>
      <x:c r="G165" s="309" t="str">
        <x:v>User-approved promotion/demotion scope; not a roster removal.</x:v>
      </x:c>
    </x:row>
    <x:row r="166" ht="72" customHeight="1">
      <x:c r="A166" s="309" t="str">
        <x:v>Preserved</x:v>
      </x:c>
      <x:c r="B166" s="309" t="str">
        <x:v>v16 scoring integrity</x:v>
      </x:c>
      <x:c r="C166" s="309" t="str">
        <x:v>500-card master / 500-row calibration</x:v>
      </x:c>
      <x:c r="D166" s="309" t="str">
        <x:v>Existing scoring inputs and formulas</x:v>
      </x:c>
      <x:c r="E166" s="309" t="str">
        <x:v>14 Legendary / 61 Extraordinary / 128 Rare / 129 Uncommon / 168 Common; 12 unscored.</x:v>
      </x:c>
      <x:c r="F166" s="309" t="str">
        <x:v>18 Legendary / 58 Extraordinary / 127 Rare / 129 Uncommon / 168 Common. All components and calculation formulas preserved. Seven scored final/proposal differences now intentionally remain; 12 entries remain unscored, including the newly approved Legendary veil.</x:v>
      </x:c>
      <x:c r="G166" s="309" t="str">
        <x:v>Eight explicit final-tier changes and ID-based before/after checks; no back-solving.</x:v>
      </x:c>
    </x:row>
    <x:row r="167">
      <x:c r="A167" t="str">
        <x:v>Applied</x:v>
      </x:c>
      <x:c r="B167" t="str">
        <x:v>v17 rarity swap</x:v>
      </x:c>
      <x:c r="C167" t="str">
        <x:v>BE-013 The Exodus</x:v>
      </x:c>
      <x:c r="D167" t="str">
        <x:v>Final Rarity</x:v>
      </x:c>
      <x:c r="E167" t="str">
        <x:v>{"rarity": "Legendary", "review_notes": null, "component_scores": [10, 9.1, 8.1, 7.5], "calibration_notes": "Flagship subject: exceptional recognition and artwork potential. Scores: significance 10.0, artwork 9.1, narrative 8.1, uniqueness 7.5; weighted impact 91.0 → Legendary."}</x:v>
      </x:c>
      <x:c r="F167" t="str">
        <x:v>Extraordinary. User selected Sinai for the Legendary position; The Exodus remains active at Extraordinary, with departure/liberation distinct from the Red Sea crossing. No roster, status, production-lock or art-note change.</x:v>
      </x:c>
      <x:c r="G167" t="str">
        <x:v>User approval of the proposed Exodus → Extraordinary / Ten Commandments at Mount Sinai → Legendary swap; fixed-v16 source.</x:v>
      </x:c>
    </x:row>
    <x:row r="168">
      <x:c r="A168" t="str">
        <x:v>Applied</x:v>
      </x:c>
      <x:c r="B168" t="str">
        <x:v>v17 rarity swap</x:v>
      </x:c>
      <x:c r="C168" t="str">
        <x:v>BE-015 The Ten Commandments at Mount Sinai</x:v>
      </x:c>
      <x:c r="D168" t="str">
        <x:v>Final Rarity</x:v>
      </x:c>
      <x:c r="E168" t="str">
        <x:v>{"rarity": "Extraordinary", "review_notes": null, "component_scores": [10, 9.1, 7, 7.5], "calibration_notes": "Flagship subject: exceptional recognition and artwork potential. Scores: significance 10.0, artwork 9.1, narrative 7.0, uniqueness 7.5; weighted impact 88.8 → Extraordinary."}</x:v>
      </x:c>
      <x:c r="F168" t="str">
        <x:v>Legendary. User approved the Ten Commandments at Mount Sinai for Legendary; covenant/tablets distinguish it from the Red Sea deliverance image. No roster, status, production-lock or art-note change.</x:v>
      </x:c>
      <x:c r="G168" t="str">
        <x:v>User approval of the proposed Exodus → Extraordinary / Ten Commandments at Mount Sinai → Legendary swap; fixed-v16 source.</x:v>
      </x:c>
    </x:row>
    <x:row r="169">
      <x:c r="A169" t="str">
        <x:v>Preserved</x:v>
      </x:c>
      <x:c r="B169" t="str">
        <x:v>v17 integrity</x:v>
      </x:c>
      <x:c r="C169" t="str">
        <x:v>500-card master / 18-card Legendary tier</x:v>
      </x:c>
      <x:c r="D169" t="str">
        <x:v>Unaffected records and inputs</x:v>
      </x:c>
      <x:c r="E169" t="str">
        <x:v>v16: 500 active; 18 Legendary; 7 scored tier differences; 12 unscored.</x:v>
      </x:c>
      <x:c r="F169" t="str">
        <x:v>v17: 500 active; 18 Legendary; 9 scored tier differences; 12 unscored. Red Sea and all five completed rows unchanged. All component inputs and existing composition/emotion notes preserved.</x:v>
      </x:c>
      <x:c r="G169" t="str">
        <x:v>ID-based before/after checks; only two approved rarity changes plus decision metadata.</x:v>
      </x:c>
    </x:row>
    <x:row r="170" ht="132" customHeight="1">
      <x:c r="A170" s="449" t="str">
        <x:v>Reviewed</x:v>
      </x:c>
      <x:c r="B170" s="449" t="str">
        <x:v>v18 baseline</x:v>
      </x:c>
      <x:c r="C170" s="449" t="str">
        <x:v>All 500 active identities</x:v>
      </x:c>
      <x:c r="D170" s="449" t="str">
        <x:v>Review-only recommendation register</x:v>
      </x:c>
      <x:c r="E170" s="449" t="str">
        <x:v>Partial comparison queue; 500 master tiers and legacy inputs unchanged.</x:v>
      </x:c>
      <x:c r="F170" s="449" t="str">
        <x:v>500 outcomes: 26 fixed, 343 keep, 55 change proposed, 76 provisional. 82 tier changes proposed, not applied. Prior queue archived in Rarity History v17.</x:v>
      </x:c>
      <x:c r="G170" s="449" t="str">
        <x:v>fixed-v17 master, existing briefs, source calibration and recorded user decisions. No external verification or new artwork.</x:v>
      </x:c>
    </x:row>
    <x:row r="171" ht="132" customHeight="1">
      <x:c r="A171" s="449" t="str">
        <x:v>Documented</x:v>
      </x:c>
      <x:c r="B171" s="449" t="str">
        <x:v>v18 source-counter check</x:v>
      </x:c>
      <x:c r="C171" s="449" t="str">
        <x:v>Rarity Calibration!L9</x:v>
      </x:c>
      <x:c r="D171" s="449" t="str">
        <x:v>Truncated count range</x:v>
      </x:c>
      <x:c r="E171" s="449" t="str">
        <x:v>=COUNTIF($S$14:$S$509,"Needs scoring") displays 8 while the register extends to row 513.</x:v>
      </x:c>
      <x:c r="F171" s="449" t="str">
        <x:v>Full register contains 12 unscored component sets. New baseline notes record this; original calibration formula intentionally remains unchanged in the review-only copy.</x:v>
      </x:c>
      <x:c r="G171" s="449" t="str">
        <x:v>Read-only comparison of source H:K completeness and Review Status across rows14:513.</x:v>
      </x:c>
    </x:row>
    <x:row r="172" ht="132" customHeight="1">
      <x:c r="A172" s="449" t="str">
        <x:v>Proposed</x:v>
      </x:c>
      <x:c r="B172" s="449" t="str">
        <x:v>v18 component review</x:v>
      </x:c>
      <x:c r="C172" s="449" t="str">
        <x:v>474 nonfixed identities</x:v>
      </x:c>
      <x:c r="D172" s="449" t="str">
        <x:v>Separate draft component estimates</x:v>
      </x:c>
      <x:c r="E172" s="449" t="str">
        <x:v>Source scores include category-default patterns and 11 open missing component sets, plus the protected unscored veil.</x:v>
      </x:c>
      <x:c r="F172" s="449" t="str">
        <x:v>474 independent review-only vectors; 11 fill open missing inputs provisionally. 26 fixed decisions not rescored. Eight diagnostic/tier exceptions documented; no back-solving.</x:v>
      </x:c>
      <x:c r="G172" s="449" t="str">
        <x:v>Existing 40/30/20/10 rubric and 67/77/83/89 thresholds; subjective editorial judgments under stated image premises.</x:v>
      </x:c>
    </x:row>
    <x:row r="173" ht="132" customHeight="1">
      <x:c r="A173" s="449" t="str">
        <x:v>Preserved</x:v>
      </x:c>
      <x:c r="B173" s="449" t="str">
        <x:v>v18 scope protection</x:v>
      </x:c>
      <x:c r="C173" s="449" t="str">
        <x:v>Master, calibration, archive and merge ledger</x:v>
      </x:c>
      <x:c r="D173" s="449" t="str">
        <x:v>No applied roster or rarity edit</x:v>
      </x:c>
      <x:c r="E173" s="449" t="str">
        <x:v>500 source identities; 18 Legendary, 5 complete, 11 roster-only locks; 32 master composition/emotion pairs.</x:v>
      </x:c>
      <x:c r="F173" s="449" t="str">
        <x:v>Master fields, Final Rarity, legacy numerical inputs, archive records, merge destinations and approved art notes preserved. New proposed wording exists only in Rarity Review.</x:v>
      </x:c>
      <x:c r="G173" s="449" t="str">
        <x:v>Programmatic before/after equality checks and 500-ID coverage checks.</x:v>
      </x:c>
    </x:row>
    <x:row r="174">
      <x:c r="A174" s="300" t="str">
        <x:v>Approved retention</x:v>
      </x:c>
      <x:c r="B174" s="300" t="str">
        <x:v>v19 rarity-review decisions</x:v>
      </x:c>
      <x:c r="C174" s="300" t="str">
        <x:v>BP-028 Elisha</x:v>
      </x:c>
      <x:c r="D174" s="300" t="str">
        <x:v>Review recommendation / approval state</x:v>
      </x:c>
      <x:c r="E174" s="300" t="str">
        <x:v>{"C": "Common", "D": "Common", "E": "Fixed", "F": "Fixed by approved decision", "G": "High - decision fixed", "H": "v19 user-approved retention: Elisha stays Common. Withdraw the v18 Common-to-Uncommon promotion. A meaningful person-centered image does not itself require a higher rarity; preserve the image premise for art development.", "T": "v18 diagnostic Uncommon (70.5)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74" s="300" t="str">
        <x:v>Keep Common; earlier Common -&gt; Common proposal withdrawn. Review outcome is fixed by user decision. Master, art notes and component scores remain unchanged.</x:v>
      </x:c>
      <x:c r="G174" s="300" t="str">
        <x:v>User response to v18: keep all people proposed Common -&gt; Uncommon at Common (biblical individuals/pairs and theologians); keep East–West Schism Extraordinary.</x:v>
      </x:c>
    </x:row>
    <x:row r="175">
      <x:c r="A175" s="300" t="str">
        <x:v>Approved retention</x:v>
      </x:c>
      <x:c r="B175" s="300" t="str">
        <x:v>v19 rarity-review decisions</x:v>
      </x:c>
      <x:c r="C175" s="300" t="str">
        <x:v>BP-029 Deborah</x:v>
      </x:c>
      <x:c r="D175" s="300" t="str">
        <x:v>Review recommendation / approval state</x:v>
      </x:c>
      <x:c r="E175" s="300" t="str">
        <x:v>{"C": "Common", "D": "Common", "E": "Fixed", "F": "Fixed by approved decision", "G": "High - decision fixed", "H": "v19 user-approved retention: Deborah stays Common. Withdraw the v18 Common-to-Uncommon promotion. A meaningful person-centered image does not itself require a higher rarity; preserve the image premise for art development.", "T": "v18 diagnostic Uncommon (71)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75" s="300" t="str">
        <x:v>Keep Common; earlier Common -&gt; Common proposal withdrawn. Review outcome is fixed by user decision. Master, art notes and component scores remain unchanged.</x:v>
      </x:c>
      <x:c r="G175" s="300" t="str">
        <x:v>User response to v18: keep all people proposed Common -&gt; Uncommon at Common (biblical individuals/pairs and theologians); keep East–West Schism Extraordinary.</x:v>
      </x:c>
    </x:row>
    <x:row r="176">
      <x:c r="A176" s="300" t="str">
        <x:v>Approved retention</x:v>
      </x:c>
      <x:c r="B176" s="300" t="str">
        <x:v>v19 rarity-review decisions</x:v>
      </x:c>
      <x:c r="C176" s="300" t="str">
        <x:v>BP-032 Saul</x:v>
      </x:c>
      <x:c r="D176" s="300" t="str">
        <x:v>Review recommendation / approval state</x:v>
      </x:c>
      <x:c r="E176" s="300" t="str">
        <x:v>{"C": "Common", "D": "Common", "E": "Fixed", "F": "Fixed by approved decision", "G": "High - decision fixed", "H": "v19 user-approved retention: Saul stays Common. Withdraw the v18 Common-to-Uncommon promotion. A meaningful person-centered image does not itself require a higher rarity; preserve the image premise for art development.", "T": "v18 diagnostic Uncommon (71.5)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76" s="300" t="str">
        <x:v>Keep Common; earlier Common -&gt; Common proposal withdrawn. Review outcome is fixed by user decision. Master, art notes and component scores remain unchanged.</x:v>
      </x:c>
      <x:c r="G176" s="300" t="str">
        <x:v>User response to v18: keep all people proposed Common -&gt; Uncommon at Common (biblical individuals/pairs and theologians); keep East–West Schism Extraordinary.</x:v>
      </x:c>
    </x:row>
    <x:row r="177">
      <x:c r="A177" s="300" t="str">
        <x:v>Approved retention</x:v>
      </x:c>
      <x:c r="B177" s="300" t="str">
        <x:v>v19 rarity-review decisions</x:v>
      </x:c>
      <x:c r="C177" s="300" t="str">
        <x:v>BP-048 Cain and Abel</x:v>
      </x:c>
      <x:c r="D177" s="300" t="str">
        <x:v>Review recommendation / approval state</x:v>
      </x:c>
      <x:c r="E177" s="300" t="str">
        <x:v>{"C": "Common", "D": "Common", "E": "Fixed", "F": "Fixed by approved decision", "G": "High - decision fixed", "H": "v19 user-approved retention: Cain and Abel stays Common. Withdraw the v18 Common-to-Uncommon promotion. A meaningful person-centered image does not itself require a higher rarity; preserve the image premise for art development.", "T": "v18 diagnostic Uncommon (69.5)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77" s="300" t="str">
        <x:v>Keep Common; earlier Common -&gt; Common proposal withdrawn. Review outcome is fixed by user decision. Master, art notes and component scores remain unchanged.</x:v>
      </x:c>
      <x:c r="G177" s="300" t="str">
        <x:v>User response to v18: keep all people proposed Common -&gt; Uncommon at Common (biblical individuals/pairs and theologians); keep East–West Schism Extraordinary.</x:v>
      </x:c>
    </x:row>
    <x:row r="178">
      <x:c r="A178" s="300" t="str">
        <x:v>Approved retention</x:v>
      </x:c>
      <x:c r="B178" s="300" t="str">
        <x:v>v19 rarity-review decisions</x:v>
      </x:c>
      <x:c r="C178" s="300" t="str">
        <x:v>BP-051 Hagar</x:v>
      </x:c>
      <x:c r="D178" s="300" t="str">
        <x:v>Review recommendation / approval state</x:v>
      </x:c>
      <x:c r="E178" s="300" t="str">
        <x:v>{"C": "Common", "D": "Common", "E": "Fixed", "F": "Fixed by approved decision", "G": "High - decision fixed", "H": "v19 user-approved retention: Hagar stays Common. Withdraw the v18 Common-to-Uncommon promotion. A meaningful person-centered image does not itself require a higher rarity; preserve the image premise for art development.", "T": "v18 diagnostic Uncommon (68)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78" s="300" t="str">
        <x:v>Keep Common; earlier Common -&gt; Common proposal withdrawn. Review outcome is fixed by user decision. Master, art notes and component scores remain unchanged.</x:v>
      </x:c>
      <x:c r="G178" s="300" t="str">
        <x:v>User response to v18: keep all people proposed Common -&gt; Uncommon at Common (biblical individuals/pairs and theologians); keep East–West Schism Extraordinary.</x:v>
      </x:c>
    </x:row>
    <x:row r="179">
      <x:c r="A179" s="300" t="str">
        <x:v>Approved retention</x:v>
      </x:c>
      <x:c r="B179" s="300" t="str">
        <x:v>v19 rarity-review decisions</x:v>
      </x:c>
      <x:c r="C179" s="300" t="str">
        <x:v>BP-059 Miriam</x:v>
      </x:c>
      <x:c r="D179" s="300" t="str">
        <x:v>Review recommendation / approval state</x:v>
      </x:c>
      <x:c r="E179" s="300" t="str">
        <x:v>{"C": "Common", "D": "Common", "E": "Fixed", "F": "Fixed by approved decision", "G": "High - decision fixed", "H": "v19 user-approved retention: Miriam stays Common. Withdraw the v18 Common-to-Uncommon promotion. A meaningful person-centered image does not itself require a higher rarity; preserve the image premise for art development.", "T": "v18 diagnostic Uncommon (68.5)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79" s="300" t="str">
        <x:v>Keep Common; earlier Common -&gt; Common proposal withdrawn. Review outcome is fixed by user decision. Master, art notes and component scores remain unchanged.</x:v>
      </x:c>
      <x:c r="G179" s="300" t="str">
        <x:v>User response to v18: keep all people proposed Common -&gt; Uncommon at Common (biblical individuals/pairs and theologians); keep East–West Schism Extraordinary.</x:v>
      </x:c>
    </x:row>
    <x:row r="180">
      <x:c r="A180" s="300" t="str">
        <x:v>Approved retention</x:v>
      </x:c>
      <x:c r="B180" s="300" t="str">
        <x:v>v19 rarity-review decisions</x:v>
      </x:c>
      <x:c r="C180" s="300" t="str">
        <x:v>BP-061 Rahab</x:v>
      </x:c>
      <x:c r="D180" s="300" t="str">
        <x:v>Review recommendation / approval state</x:v>
      </x:c>
      <x:c r="E180" s="300" t="str">
        <x:v>{"C": "Common", "D": "Common", "E": "Fixed", "F": "Fixed by approved decision", "G": "High - decision fixed", "H": "v19 user-approved retention: Rahab stays Common. Withdraw the v18 Common-to-Uncommon promotion. A meaningful person-centered image does not itself require a higher rarity; preserve the image premise for art development.", "T": "v18 diagnostic Uncommon (69)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0" s="300" t="str">
        <x:v>Keep Common; earlier Common -&gt; Common proposal withdrawn. Review outcome is fixed by user decision. Master, art notes and component scores remain unchanged.</x:v>
      </x:c>
      <x:c r="G180" s="300" t="str">
        <x:v>User response to v18: keep all people proposed Common -&gt; Uncommon at Common (biblical individuals/pairs and theologians); keep East–West Schism Extraordinary.</x:v>
      </x:c>
    </x:row>
    <x:row r="181">
      <x:c r="A181" s="300" t="str">
        <x:v>Approved retention</x:v>
      </x:c>
      <x:c r="B181" s="300" t="str">
        <x:v>v19 rarity-review decisions</x:v>
      </x:c>
      <x:c r="C181" s="300" t="str">
        <x:v>BP-064 Hannah</x:v>
      </x:c>
      <x:c r="D181" s="300" t="str">
        <x:v>Review recommendation / approval state</x:v>
      </x:c>
      <x:c r="E181" s="300" t="str">
        <x:v>{"C": "Common", "D": "Common", "E": "Fixed", "F": "Fixed by approved decision", "G": "High - decision fixed", "H": "v19 user-approved retention: Hannah stays Common. Withdraw the v18 Common-to-Uncommon promotion. A meaningful person-centered image does not itself require a higher rarity; preserve the image premise for art development.", "T": "v18 diagnostic Uncommon (68.5)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1" s="300" t="str">
        <x:v>Keep Common; earlier Common -&gt; Common proposal withdrawn. Review outcome is fixed by user decision. Master, art notes and component scores remain unchanged.</x:v>
      </x:c>
      <x:c r="G181" s="300" t="str">
        <x:v>User response to v18: keep all people proposed Common -&gt; Uncommon at Common (biblical individuals/pairs and theologians); keep East–West Schism Extraordinary.</x:v>
      </x:c>
    </x:row>
    <x:row r="182">
      <x:c r="A182" s="300" t="str">
        <x:v>Approved retention</x:v>
      </x:c>
      <x:c r="B182" s="300" t="str">
        <x:v>v19 rarity-review decisions</x:v>
      </x:c>
      <x:c r="C182" s="300" t="str">
        <x:v>BP-089 Judas Iscariot</x:v>
      </x:c>
      <x:c r="D182" s="300" t="str">
        <x:v>Review recommendation / approval state</x:v>
      </x:c>
      <x:c r="E182" s="300" t="str">
        <x:v>{"C": "Common", "D": "Common", "E": "Fixed", "F": "Fixed by approved decision", "G": "High - decision fixed", "H": "v19 user-approved retention: Judas Iscariot stays Common. Withdraw the v18 Common-to-Uncommon promotion. A meaningful person-centered image does not itself require a higher rarity; preserve the image premise for art development.", "T": "v18 diagnostic Uncommon (72.5)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2" s="300" t="str">
        <x:v>Keep Common; earlier Common -&gt; Common proposal withdrawn. Review outcome is fixed by user decision. Master, art notes and component scores remain unchanged.</x:v>
      </x:c>
      <x:c r="G182" s="300" t="str">
        <x:v>User response to v18: keep all people proposed Common -&gt; Uncommon at Common (biblical individuals/pairs and theologians); keep East–West Schism Extraordinary.</x:v>
      </x:c>
    </x:row>
    <x:row r="183">
      <x:c r="A183" s="300" t="str">
        <x:v>Approved retention</x:v>
      </x:c>
      <x:c r="B183" s="300" t="str">
        <x:v>v19 rarity-review decisions</x:v>
      </x:c>
      <x:c r="C183" s="300" t="str">
        <x:v>TH-002 Tertullian</x:v>
      </x:c>
      <x:c r="D183" s="300" t="str">
        <x:v>Review recommendation / approval state</x:v>
      </x:c>
      <x:c r="E183" s="300" t="str">
        <x:v>{"C": "Common", "D": "Common", "E": "Fixed", "F": "Fixed by approved decision", "G": "High - decision fixed", "H": "v19 user-approved retention: Tertullian stays Common. Withdraw the v18 Common-to-Uncommon promotion. A meaningful person-centered image does not itself require a higher rarity; preserve the image premise for art development.", "T": "v18 diagnostic Uncommon (68.5)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3" s="300" t="str">
        <x:v>Keep Common; earlier Common -&gt; Common proposal withdrawn. Review outcome is fixed by user decision. Master, art notes and component scores remain unchanged.</x:v>
      </x:c>
      <x:c r="G183" s="300" t="str">
        <x:v>User response to v18: keep all people proposed Common -&gt; Uncommon at Common (biblical individuals/pairs and theologians); keep East–West Schism Extraordinary.</x:v>
      </x:c>
    </x:row>
    <x:row r="184">
      <x:c r="A184" s="300" t="str">
        <x:v>Approved retention</x:v>
      </x:c>
      <x:c r="B184" s="300" t="str">
        <x:v>v19 rarity-review decisions</x:v>
      </x:c>
      <x:c r="C184" s="300" t="str">
        <x:v>TH-003 Origen of Alexandria</x:v>
      </x:c>
      <x:c r="D184" s="300" t="str">
        <x:v>Review recommendation / approval state</x:v>
      </x:c>
      <x:c r="E184" s="300" t="str">
        <x:v>{"C": "Common", "D": "Common", "E": "Fixed", "F": "Fixed by approved decision", "G": "High - decision fixed", "H": "v19 user-approved retention: Origen of Alexandria stays Common. Withdraw the v18 Common-to-Uncommon promotion. A meaningful person-centered image does not itself require a higher rarity; preserve the image premise for art development.", "T": "v18 diagnostic Uncommon (73.5)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"Production detail / source check"}</x:v>
      </x:c>
      <x:c r="F184" s="300" t="str">
        <x:v>Keep Common; earlier Common -&gt; Common proposal withdrawn. Review outcome is fixed by user decision. Master, art notes and component scores remain unchanged.</x:v>
      </x:c>
      <x:c r="G184" s="300" t="str">
        <x:v>User response to v18: keep all people proposed Common -&gt; Uncommon at Common (biblical individuals/pairs and theologians); keep East–West Schism Extraordinary.</x:v>
      </x:c>
    </x:row>
    <x:row r="185">
      <x:c r="A185" s="300" t="str">
        <x:v>Approved retention</x:v>
      </x:c>
      <x:c r="B185" s="300" t="str">
        <x:v>v19 rarity-review decisions</x:v>
      </x:c>
      <x:c r="C185" s="300" t="str">
        <x:v>TH-005 Ephrem the Syrian</x:v>
      </x:c>
      <x:c r="D185" s="300" t="str">
        <x:v>Review recommendation / approval state</x:v>
      </x:c>
      <x:c r="E185" s="300" t="str">
        <x:v>{"C": "Common", "D": "Common", "E": "Fixed", "F": "Fixed by approved decision", "G": "High - decision fixed", "H": "v19 user-approved retention: Ephrem the Syrian stays Common. Withdraw the v18 Common-to-Uncommon promotion. A meaningful person-centered image does not itself require a higher rarity; preserve the image premise for art development.", "T": "v18 diagnostic Uncommon (72.5)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5" s="300" t="str">
        <x:v>Keep Common; earlier Common -&gt; Common proposal withdrawn. Review outcome is fixed by user decision. Master, art notes and component scores remain unchanged.</x:v>
      </x:c>
      <x:c r="G185" s="300" t="str">
        <x:v>User response to v18: keep all people proposed Common -&gt; Uncommon at Common (biblical individuals/pairs and theologians); keep East–West Schism Extraordinary.</x:v>
      </x:c>
    </x:row>
    <x:row r="186">
      <x:c r="A186" s="300" t="str">
        <x:v>Approved retention</x:v>
      </x:c>
      <x:c r="B186" s="300" t="str">
        <x:v>v19 rarity-review decisions</x:v>
      </x:c>
      <x:c r="C186" s="300" t="str">
        <x:v>TH-009 Cyril of Alexandria</x:v>
      </x:c>
      <x:c r="D186" s="300" t="str">
        <x:v>Review recommendation / approval state</x:v>
      </x:c>
      <x:c r="E186" s="300" t="str">
        <x:v>{"C": "Common", "D": "Common", "E": "Fixed", "F": "Fixed by approved decision", "G": "High - decision fixed", "H": "v19 user-approved retention: Cyril of Alexandria stays Common. Withdraw the v18 Common-to-Uncommon promotion. A meaningful person-centered image does not itself require a higher rarity; preserve the image premise for art development.", "T": "v18 diagnostic Uncommon (72.5)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6" s="300" t="str">
        <x:v>Keep Common; earlier Common -&gt; Common proposal withdrawn. Review outcome is fixed by user decision. Master, art notes and component scores remain unchanged.</x:v>
      </x:c>
      <x:c r="G186" s="300" t="str">
        <x:v>User response to v18: keep all people proposed Common -&gt; Uncommon at Common (biblical individuals/pairs and theologians); keep East–West Schism Extraordinary.</x:v>
      </x:c>
    </x:row>
    <x:row r="187">
      <x:c r="A187" s="300" t="str">
        <x:v>Approved retention</x:v>
      </x:c>
      <x:c r="B187" s="300" t="str">
        <x:v>v19 rarity-review decisions</x:v>
      </x:c>
      <x:c r="C187" s="300" t="str">
        <x:v>TH-010 Maximus the Confessor</x:v>
      </x:c>
      <x:c r="D187" s="300" t="str">
        <x:v>Review recommendation / approval state</x:v>
      </x:c>
      <x:c r="E187" s="300" t="str">
        <x:v>{"C": "Common", "D": "Common", "E": "Fixed", "F": "Fixed by approved decision", "G": "High - decision fixed", "H": "v19 user-approved retention: Maximus the Confessor stays Common. Withdraw the v18 Common-to-Uncommon promotion. A meaningful person-centered image does not itself require a higher rarity; preserve the image premise for art development.", "T": "v18 diagnostic Uncommon (73)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7" s="300" t="str">
        <x:v>Keep Common; earlier Common -&gt; Common proposal withdrawn. Review outcome is fixed by user decision. Master, art notes and component scores remain unchanged.</x:v>
      </x:c>
      <x:c r="G187" s="300" t="str">
        <x:v>User response to v18: keep all people proposed Common -&gt; Uncommon at Common (biblical individuals/pairs and theologians); keep East–West Schism Extraordinary.</x:v>
      </x:c>
    </x:row>
    <x:row r="188">
      <x:c r="A188" s="300" t="str">
        <x:v>Approved retention</x:v>
      </x:c>
      <x:c r="B188" s="300" t="str">
        <x:v>v19 rarity-review decisions</x:v>
      </x:c>
      <x:c r="C188" s="300" t="str">
        <x:v>TH-011 John of Damascus</x:v>
      </x:c>
      <x:c r="D188" s="300" t="str">
        <x:v>Review recommendation / approval state</x:v>
      </x:c>
      <x:c r="E188" s="300" t="str">
        <x:v>{"C": "Common", "D": "Common", "E": "Fixed", "F": "Fixed by approved decision", "G": "High - decision fixed", "H": "v19 user-approved retention: John of Damascus stays Common. Withdraw the v18 Common-to-Uncommon promotion. A meaningful person-centered image does not itself require a higher rarity; preserve the image premise for art development.", "T": "v18 diagnostic Uncommon (71)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8" s="300" t="str">
        <x:v>Keep Common; earlier Common -&gt; Common proposal withdrawn. Review outcome is fixed by user decision. Master, art notes and component scores remain unchanged.</x:v>
      </x:c>
      <x:c r="G188" s="300" t="str">
        <x:v>User response to v18: keep all people proposed Common -&gt; Uncommon at Common (biblical individuals/pairs and theologians); keep East–West Schism Extraordinary.</x:v>
      </x:c>
    </x:row>
    <x:row r="189">
      <x:c r="A189" s="300" t="str">
        <x:v>Approved retention</x:v>
      </x:c>
      <x:c r="B189" s="300" t="str">
        <x:v>v19 rarity-review decisions</x:v>
      </x:c>
      <x:c r="C189" s="300" t="str">
        <x:v>TH-012 Anselm of Canterbury</x:v>
      </x:c>
      <x:c r="D189" s="300" t="str">
        <x:v>Review recommendation / approval state</x:v>
      </x:c>
      <x:c r="E189" s="300" t="str">
        <x:v>{"C": "Common", "D": "Common", "E": "Fixed", "F": "Fixed by approved decision", "G": "High - decision fixed", "H": "v19 user-approved retention: Anselm of Canterbury stays Common. Withdraw the v18 Common-to-Uncommon promotion. A meaningful person-centered image does not itself require a higher rarity; preserve the image premise for art development.", "T": "v18 diagnostic Uncommon (68.5)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89" s="300" t="str">
        <x:v>Keep Common; earlier Common -&gt; Common proposal withdrawn. Review outcome is fixed by user decision. Master, art notes and component scores remain unchanged.</x:v>
      </x:c>
      <x:c r="G189" s="300" t="str">
        <x:v>User response to v18: keep all people proposed Common -&gt; Uncommon at Common (biblical individuals/pairs and theologians); keep East–West Schism Extraordinary.</x:v>
      </x:c>
    </x:row>
    <x:row r="190">
      <x:c r="A190" s="300" t="str">
        <x:v>Approved retention</x:v>
      </x:c>
      <x:c r="B190" s="300" t="str">
        <x:v>v19 rarity-review decisions</x:v>
      </x:c>
      <x:c r="C190" s="300" t="str">
        <x:v>TH-015 Catherine of Siena</x:v>
      </x:c>
      <x:c r="D190" s="300" t="str">
        <x:v>Review recommendation / approval state</x:v>
      </x:c>
      <x:c r="E190" s="300" t="str">
        <x:v>{"C": "Common", "D": "Common", "E": "Fixed", "F": "Fixed by approved decision", "G": "High - decision fixed", "H": "v19 user-approved retention: Catherine of Siena stays Common. Withdraw the v18 Common-to-Uncommon promotion. A meaningful person-centered image does not itself require a higher rarity; preserve the image premise for art development.", "T": "v18 diagnostic Uncommon (75.5)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90" s="300" t="str">
        <x:v>Keep Common; earlier Common -&gt; Common proposal withdrawn. Review outcome is fixed by user decision. Master, art notes and component scores remain unchanged.</x:v>
      </x:c>
      <x:c r="G190" s="300" t="str">
        <x:v>User response to v18: keep all people proposed Common -&gt; Uncommon at Common (biblical individuals/pairs and theologians); keep East–West Schism Extraordinary.</x:v>
      </x:c>
    </x:row>
    <x:row r="191">
      <x:c r="A191" s="300" t="str">
        <x:v>Approved retention</x:v>
      </x:c>
      <x:c r="B191" s="300" t="str">
        <x:v>v19 rarity-review decisions</x:v>
      </x:c>
      <x:c r="C191" s="300" t="str">
        <x:v>TH-020 John Henry Newman</x:v>
      </x:c>
      <x:c r="D191" s="300" t="str">
        <x:v>Review recommendation / approval state</x:v>
      </x:c>
      <x:c r="E191" s="300" t="str">
        <x:v>{"C": "Common", "D": "Common", "E": "Fixed", "F": "Fixed by approved decision", "G": "High - decision fixed", "H": "v19 user-approved retention: John Henry Newman stays Common. Withdraw the v18 Common-to-Uncommon promotion. A meaningful person-centered image does not itself require a higher rarity; preserve the image premise for art development.", "T": "v18 diagnostic Uncommon (71.5)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91" s="300" t="str">
        <x:v>Keep Common; earlier Common -&gt; Common proposal withdrawn. Review outcome is fixed by user decision. Master, art notes and component scores remain unchanged.</x:v>
      </x:c>
      <x:c r="G191" s="300" t="str">
        <x:v>User response to v18: keep all people proposed Common -&gt; Uncommon at Common (biblical individuals/pairs and theologians); keep East–West Schism Extraordinary.</x:v>
      </x:c>
    </x:row>
    <x:row r="192">
      <x:c r="A192" s="300" t="str">
        <x:v>Approved retention</x:v>
      </x:c>
      <x:c r="B192" s="300" t="str">
        <x:v>v19 rarity-review decisions</x:v>
      </x:c>
      <x:c r="C192" s="300" t="str">
        <x:v>TH-021 Karl Barth</x:v>
      </x:c>
      <x:c r="D192" s="300" t="str">
        <x:v>Review recommendation / approval state</x:v>
      </x:c>
      <x:c r="E192" s="300" t="str">
        <x:v>{"C": "Common", "D": "Common", "E": "Fixed", "F": "Fixed by approved decision", "G": "High - decision fixed", "H": "v19 user-approved retention: Karl Barth stays Common. Withdraw the v18 Common-to-Uncommon promotion. A meaningful person-centered image does not itself require a higher rarity; preserve the image premise for art development.", "T": "v18 diagnostic Uncommon (71.5)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"None"}</x:v>
      </x:c>
      <x:c r="F192" s="300" t="str">
        <x:v>Keep Common; earlier Common -&gt; Common proposal withdrawn. Review outcome is fixed by user decision. Master, art notes and component scores remain unchanged.</x:v>
      </x:c>
      <x:c r="G192" s="300" t="str">
        <x:v>User response to v18: keep all people proposed Common -&gt; Uncommon at Common (biblical individuals/pairs and theologians); keep East–West Schism Extraordinary.</x:v>
      </x:c>
    </x:row>
    <x:row r="193">
      <x:c r="A193" s="300" t="str">
        <x:v>Approved retention</x:v>
      </x:c>
      <x:c r="B193" s="300" t="str">
        <x:v>v19 rarity-review decisions</x:v>
      </x:c>
      <x:c r="C193" s="300" t="str">
        <x:v>TH-022 Dietrich Bonhoeffer</x:v>
      </x:c>
      <x:c r="D193" s="300" t="str">
        <x:v>Review recommendation / approval state</x:v>
      </x:c>
      <x:c r="E193" s="300" t="str">
        <x:v>{"C": "Common", "D": "Common", "E": "Fixed", "F": "Fixed by approved decision", "G": "High - decision fixed", "H": "v19 user-approved retention: Dietrich Bonhoeffer stays Common. Withdraw the v18 Common-to-Uncommon promotion. A meaningful person-centered image does not itself require a higher rarity; preserve the image premise for art development.", "T": "v18 diagnostic Uncommon (75.5) is retained as historical draft evidence; the user explicitly retained Common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"Production detail / source check"}</x:v>
      </x:c>
      <x:c r="F193" s="300" t="str">
        <x:v>Keep Common; earlier Common -&gt; Common proposal withdrawn. Review outcome is fixed by user decision. Master, art notes and component scores remain unchanged.</x:v>
      </x:c>
      <x:c r="G193" s="300" t="str">
        <x:v>User response to v18: keep all people proposed Common -&gt; Uncommon at Common (biblical individuals/pairs and theologians); keep East–West Schism Extraordinary.</x:v>
      </x:c>
    </x:row>
    <x:row r="194">
      <x:c r="A194" s="300" t="str">
        <x:v>Approved retention</x:v>
      </x:c>
      <x:c r="B194" s="300" t="str">
        <x:v>v19 rarity-review decisions</x:v>
      </x:c>
      <x:c r="C194" s="300" t="str">
        <x:v>CM-008 East–West Schism</x:v>
      </x:c>
      <x:c r="D194" s="300" t="str">
        <x:v>Review recommendation / approval state</x:v>
      </x:c>
      <x:c r="E194" s="300" t="str">
        <x:v>{"C": "Extraordinary", "D": "Extraordinary", "E": "Fixed", "F": "Fixed by approved decision", "G": "High - decision fixed", "H": "v19 user-approved retention: East–West Schism stays Extraordinary. Its major historical significance and lasting ecclesial consequences justify retaining the tier; the absence of an agreed spectacular composition is not a sufficient reason to demote it. Preserve the source's long-process framing.", "T": "v18 diagnostic Rare (80.5) is retained as historical draft evidence; the user explicitly retained Extraordinary in v19. The tier decision is fixed; do not back-solve component inputs or treat this discrepancy as a pending promotion/demotion.", "W": "v18 review-only component estimates retained without rescoring; v19 user-approved retention supersedes the earlier tier recommendation. Legacy calibration unchanged.", "AA": "Approved retention v19 - already matches master", "AB": "Source / production check"}</x:v>
      </x:c>
      <x:c r="F194" s="300" t="str">
        <x:v>Keep Extraordinary; earlier Extraordinary -&gt; Extraordinary proposal withdrawn. Review outcome is fixed by user decision. Master, art notes and component scores remain unchanged.</x:v>
      </x:c>
      <x:c r="G194" s="300" t="str">
        <x:v>User response to v18: keep all people proposed Common -&gt; Uncommon at Common (biblical individuals/pairs and theologians); keep East–West Schism Extraordinary.</x:v>
      </x:c>
    </x:row>
    <x:row r="195" ht="92" customHeight="1">
      <x:c r="A195" s="300" t="str">
        <x:v>Applied</x:v>
      </x:c>
      <x:c r="B195" s="300" t="str">
        <x:v>v20 approved rarity baseline</x:v>
      </x:c>
      <x:c r="C195" s="300" t="str">
        <x:v>BP-009 Jacob (Israel)</x:v>
      </x:c>
      <x:c r="D195" s="300" t="str">
        <x:v>Final Rarity</x:v>
      </x:c>
      <x:c r="E195" s="300" t="str">
        <x:v>Uncommon</x:v>
      </x:c>
      <x:c r="F195" s="300" t="str">
        <x:v>Rare; approved v20. Working tier; original condition retained: Approve the family-portrait premise; do not make this another wrestling or dream image.</x:v>
      </x:c>
      <x:c r="G195" s="300" t="str">
        <x:v>User approval of sanctification-v19-rarity-review-report.md in this conversation; source workbook v19-rarity-review. Rarity Review row 41. Rationale: Family leadership and a distinct mature portrait support Rare more credibly than the inherited flat emotion/uniqueness defaults.</x:v>
      </x:c>
    </x:row>
    <x:row r="196" ht="92" customHeight="1">
      <x:c r="A196" s="300" t="str">
        <x:v>Applied</x:v>
      </x:c>
      <x:c r="B196" s="300" t="str">
        <x:v>v20 approved rarity baseline</x:v>
      </x:c>
      <x:c r="C196" s="300" t="str">
        <x:v>BP-015 Isaiah</x:v>
      </x:c>
      <x:c r="D196" s="300" t="str">
        <x:v>Final Rarity</x:v>
      </x:c>
      <x:c r="E196" s="300" t="str">
        <x:v>Uncommon</x:v>
      </x:c>
      <x:c r="F196" s="300" t="str">
        <x:v>Rare; approved v20. Artwork and source-detail checks remain separate.</x:v>
      </x:c>
      <x:c r="G196" s="300" t="str">
        <x:v>User approval of sanctification-v19-rarity-review-report.md in this conversation; source workbook v19-rarity-review. Rarity Review row 47. Rationale: The catalog's judgment-and-restoration scope supports Rare through prophetic expression, not through depicting God.</x:v>
      </x:c>
    </x:row>
    <x:row r="197" ht="92" customHeight="1">
      <x:c r="A197" s="300" t="str">
        <x:v>Applied</x:v>
      </x:c>
      <x:c r="B197" s="300" t="str">
        <x:v>v20 approved rarity baseline</x:v>
      </x:c>
      <x:c r="C197" s="300" t="str">
        <x:v>BP-016 Jeremiah</x:v>
      </x:c>
      <x:c r="D197" s="300" t="str">
        <x:v>Final Rarity</x:v>
      </x:c>
      <x:c r="E197" s="300" t="str">
        <x:v>Uncommon</x:v>
      </x:c>
      <x:c r="F197" s="300" t="str">
        <x:v>Rare; approved v20. Artwork and source-detail checks remain separate.</x:v>
      </x:c>
      <x:c r="G197" s="300" t="str">
        <x:v>User approval of sanctification-v19-rarity-review-report.md in this conversation; source workbook v19-rarity-review. Rarity Review row 48. Rationale: A sustained grief-and-hope portrait can carry Rare impact; it should not inherit rescue imagery already allocated elsewhere.</x:v>
      </x:c>
    </x:row>
    <x:row r="198" ht="92" customHeight="1">
      <x:c r="A198" s="300" t="str">
        <x:v>Applied</x:v>
      </x:c>
      <x:c r="B198" s="300" t="str">
        <x:v>v20 approved rarity baseline</x:v>
      </x:c>
      <x:c r="C198" s="300" t="str">
        <x:v>BP-019 Joshua</x:v>
      </x:c>
      <x:c r="D198" s="300" t="str">
        <x:v>Final Rarity</x:v>
      </x:c>
      <x:c r="E198" s="300" t="str">
        <x:v>Uncommon</x:v>
      </x:c>
      <x:c r="F198" s="300" t="str">
        <x:v>Rare; approved v20. Working tier; original condition retained: Establish a portrait distinct from Jericho and the prolonged-daylight event.</x:v>
      </x:c>
      <x:c r="G198" s="300" t="str">
        <x:v>User approval of sanctification-v19-rarity-review-report.md in this conversation; source workbook v19-rarity-review. Rarity Review row 51. Rationale: The successor's leadership can justify Rare if the portrait has its own presence rather than a generic armed figure.</x:v>
      </x:c>
    </x:row>
    <x:row r="199" ht="92" customHeight="1">
      <x:c r="A199" s="300" t="str">
        <x:v>Applied</x:v>
      </x:c>
      <x:c r="B199" s="300" t="str">
        <x:v>v20 approved rarity baseline</x:v>
      </x:c>
      <x:c r="C199" s="300" t="str">
        <x:v>BP-023 Esther</x:v>
      </x:c>
      <x:c r="D199" s="300" t="str">
        <x:v>Final Rarity</x:v>
      </x:c>
      <x:c r="E199" s="300" t="str">
        <x:v>Uncommon</x:v>
      </x:c>
      <x:c r="F199" s="300" t="str">
        <x:v>Rare; approved v20. Working tier; original condition retained: Approve the face-led treatment so it does not duplicate the standalone regalia.</x:v>
      </x:c>
      <x:c r="G199" s="300" t="str">
        <x:v>User approval of sanctification-v19-rarity-review-report.md in this conversation; source workbook v19-rarity-review. Rarity Review row 55. Rationale: The catalog's personal risk and court setting support Rare; rarity need not rise merely because the regalia is ornate.</x:v>
      </x:c>
    </x:row>
    <x:row r="200" ht="92" customHeight="1">
      <x:c r="A200" s="300" t="str">
        <x:v>Applied</x:v>
      </x:c>
      <x:c r="B200" s="300" t="str">
        <x:v>v20 approved rarity baseline</x:v>
      </x:c>
      <x:c r="C200" s="300" t="str">
        <x:v>BP-027 Job</x:v>
      </x:c>
      <x:c r="D200" s="300" t="str">
        <x:v>Final Rarity</x:v>
      </x:c>
      <x:c r="E200" s="300" t="str">
        <x:v>Uncommon</x:v>
      </x:c>
      <x:c r="F200" s="300" t="str">
        <x:v>Rare; approved v20. Artwork and source-detail checks remain separate.</x:v>
      </x:c>
      <x:c r="G200" s="300" t="str">
        <x:v>User approval of sanctification-v19-rarity-review-report.md in this conversation; source workbook v19-rarity-review. Rarity Review row 59. Rationale: Rare better reflects the catalog's sustained human suffering and questioning than the inherited modest emotion score.</x:v>
      </x:c>
    </x:row>
    <x:row r="201" ht="92" customHeight="1">
      <x:c r="A201" s="300" t="str">
        <x:v>Applied</x:v>
      </x:c>
      <x:c r="B201" s="300" t="str">
        <x:v>v20 approved rarity baseline</x:v>
      </x:c>
      <x:c r="C201" s="300" t="str">
        <x:v>BE-004 Tower of Babel</x:v>
      </x:c>
      <x:c r="D201" s="300" t="str">
        <x:v>Final Rarity</x:v>
      </x:c>
      <x:c r="E201" s="300" t="str">
        <x:v>Uncommon</x:v>
      </x:c>
      <x:c r="F201" s="300" t="str">
        <x:v>Rare; approved v20. Artwork and source-detail checks remain separate.</x:v>
      </x:c>
      <x:c r="G201" s="300" t="str">
        <x:v>User approval of sanctification-v19-rarity-review-report.md in this conversation; source workbook v19-rarity-review. Rarity Review row 125. Rationale: The large structural image and scattering theme support Rare beyond a generic Uncommon construction scene.</x:v>
      </x:c>
    </x:row>
    <x:row r="202" ht="92" customHeight="1">
      <x:c r="A202" s="300" t="str">
        <x:v>Applied</x:v>
      </x:c>
      <x:c r="B202" s="300" t="str">
        <x:v>v20 approved rarity baseline</x:v>
      </x:c>
      <x:c r="C202" s="300" t="str">
        <x:v>BE-018 The Twelve Spies</x:v>
      </x:c>
      <x:c r="D202" s="300" t="str">
        <x:v>Final Rarity</x:v>
      </x:c>
      <x:c r="E202" s="300" t="str">
        <x:v>Rare</x:v>
      </x:c>
      <x:c r="F202" s="300" t="str">
        <x:v>Uncommon; approved v20. Working tier; original condition retained: Confirm the report as focal moment rather than a generic twelve-person lineup.</x:v>
      </x:c>
      <x:c r="G202" s="300" t="str">
        <x:v>User approval of sanctification-v19-rarity-review-report.md in this conversation; source workbook v19-rarity-review. Rarity Review row 139. Rationale: Uncommon better fits the currently broad report premise; a more specific visual discovery could justify revisiting Rare.</x:v>
      </x:c>
    </x:row>
    <x:row r="203" ht="92" customHeight="1">
      <x:c r="A203" s="300" t="str">
        <x:v>Applied</x:v>
      </x:c>
      <x:c r="B203" s="300" t="str">
        <x:v>v20 approved rarity baseline</x:v>
      </x:c>
      <x:c r="C203" s="300" t="str">
        <x:v>BE-025 Davidic Covenant</x:v>
      </x:c>
      <x:c r="D203" s="300" t="str">
        <x:v>Final Rarity</x:v>
      </x:c>
      <x:c r="E203" s="300" t="str">
        <x:v>Rare</x:v>
      </x:c>
      <x:c r="F203" s="300" t="str">
        <x:v>Uncommon; approved v20. Working tier; original condition retained: Approve a specific messenger/response scene from the supplied references before any renewed Rare claim.</x:v>
      </x:c>
      <x:c r="G203" s="300" t="str">
        <x:v>User approval of sanctification-v19-rarity-review-report.md in this conversation; source workbook v19-rarity-review. Rarity Review row 146. Rationale: The conceptual score reaches Rare, but the combined promise scope lacks a selected event image; use Uncommon provisionally until the human focal moment is approved.</x:v>
      </x:c>
    </x:row>
    <x:row r="204" ht="92" customHeight="1">
      <x:c r="A204" s="300" t="str">
        <x:v>Applied</x:v>
      </x:c>
      <x:c r="B204" s="300" t="str">
        <x:v>v20 approved rarity baseline</x:v>
      </x:c>
      <x:c r="C204" s="300" t="str">
        <x:v>BE-028 Division of the Kingdom</x:v>
      </x:c>
      <x:c r="D204" s="300" t="str">
        <x:v>Final Rarity</x:v>
      </x:c>
      <x:c r="E204" s="300" t="str">
        <x:v>Rare</x:v>
      </x:c>
      <x:c r="F204" s="300" t="str">
        <x:v>Uncommon; approved v20. Working tier; original condition retained: Choose one supported encounter; avoid a diagram masquerading as a historical event.</x:v>
      </x:c>
      <x:c r="G204" s="300" t="str">
        <x:v>User approval of sanctification-v19-rarity-review-report.md in this conversation; source workbook v19-rarity-review. Rarity Review row 149. Rationale: Uncommon suits a broad institutional turning point until a specific readable human moment is selected.</x:v>
      </x:c>
    </x:row>
    <x:row r="205" ht="92" customHeight="1">
      <x:c r="A205" s="300" t="str">
        <x:v>Applied</x:v>
      </x:c>
      <x:c r="B205" s="300" t="str">
        <x:v>v20 approved rarity baseline</x:v>
      </x:c>
      <x:c r="C205" s="300" t="str">
        <x:v>BE-031 Fall of Samaria</x:v>
      </x:c>
      <x:c r="D205" s="300" t="str">
        <x:v>Final Rarity</x:v>
      </x:c>
      <x:c r="E205" s="300" t="str">
        <x:v>Rare</x:v>
      </x:c>
      <x:c r="F205" s="300" t="str">
        <x:v>Uncommon; approved v20. Working tier; original condition retained: Establish a source-bounded scene that distinguishes Samaria from other siege images.</x:v>
      </x:c>
      <x:c r="G205" s="300" t="str">
        <x:v>User approval of sanctification-v19-rarity-review-report.md in this conversation; source workbook v19-rarity-review. Rarity Review row 152. Rationale: Uncommon separates this history scene from the more central Jerusalem destruction unless a stronger distinctive premise is approved.</x:v>
      </x:c>
    </x:row>
    <x:row r="206" ht="92" customHeight="1">
      <x:c r="A206" s="300" t="str">
        <x:v>Applied</x:v>
      </x:c>
      <x:c r="B206" s="300" t="str">
        <x:v>v20 approved rarity baseline</x:v>
      </x:c>
      <x:c r="C206" s="300" t="str">
        <x:v>BE-043 Wedding at Cana</x:v>
      </x:c>
      <x:c r="D206" s="300" t="str">
        <x:v>Final Rarity</x:v>
      </x:c>
      <x:c r="E206" s="300" t="str">
        <x:v>Uncommon</x:v>
      </x:c>
      <x:c r="F206" s="300" t="str">
        <x:v>Rare; approved v20. Artwork and source-detail checks remain separate.</x:v>
      </x:c>
      <x:c r="G206" s="300" t="str">
        <x:v>User approval of sanctification-v19-rarity-review-report.md in this conversation; source workbook v19-rarity-review. Rarity Review row 164. Rationale: Rare better fits a clear transformation-and-response premise than the inherited Uncommon score, without making every miracle premium.</x:v>
      </x:c>
    </x:row>
    <x:row r="207" ht="92" customHeight="1">
      <x:c r="A207" s="300" t="str">
        <x:v>Applied</x:v>
      </x:c>
      <x:c r="B207" s="300" t="str">
        <x:v>v20 approved rarity baseline</x:v>
      </x:c>
      <x:c r="C207" s="300" t="str">
        <x:v>BE-062 The Scourging and Mocking of Jesus</x:v>
      </x:c>
      <x:c r="D207" s="300" t="str">
        <x:v>Final Rarity</x:v>
      </x:c>
      <x:c r="E207" s="300" t="str">
        <x:v>Uncommon</x:v>
      </x:c>
      <x:c r="F207" s="300" t="str">
        <x:v>Rare; approved v20. Artwork and source-detail checks remain separate.</x:v>
      </x:c>
      <x:c r="G207" s="300" t="str">
        <x:v>User approval of sanctification-v19-rarity-review-report.md in this conversation; source workbook v19-rarity-review. Rarity Review row 182. Rationale: Rare better credits the source's emotional gravity, but the non-graphic composition needs deliberate approval.</x:v>
      </x:c>
    </x:row>
    <x:row r="208" ht="92" customHeight="1">
      <x:c r="A208" s="300" t="str">
        <x:v>Applied</x:v>
      </x:c>
      <x:c r="B208" s="300" t="str">
        <x:v>v20 approved rarity baseline</x:v>
      </x:c>
      <x:c r="C208" s="300" t="str">
        <x:v>BE-077 Paul and Silas in the Philippian Prison</x:v>
      </x:c>
      <x:c r="D208" s="300" t="str">
        <x:v>Final Rarity</x:v>
      </x:c>
      <x:c r="E208" s="300" t="str">
        <x:v>Uncommon</x:v>
      </x:c>
      <x:c r="F208" s="300" t="str">
        <x:v>Rare; approved v20. Artwork and source-detail checks remain separate.</x:v>
      </x:c>
      <x:c r="G208" s="300" t="str">
        <x:v>User approval of sanctification-v19-rarity-review-report.md in this conversation; source workbook v19-rarity-review. Rarity Review row 197. Rationale: Rare better reflects the distinctive singing-and-imprisonment premise; Peter's angel-led escape remains a different Extraordinary action.</x:v>
      </x:c>
    </x:row>
    <x:row r="209" ht="92" customHeight="1">
      <x:c r="A209" s="300" t="str">
        <x:v>Applied</x:v>
      </x:c>
      <x:c r="B209" s="300" t="str">
        <x:v>v20 approved rarity baseline</x:v>
      </x:c>
      <x:c r="C209" s="300" t="str">
        <x:v>BE-078 Paul in Athens</x:v>
      </x:c>
      <x:c r="D209" s="300" t="str">
        <x:v>Final Rarity</x:v>
      </x:c>
      <x:c r="E209" s="300" t="str">
        <x:v>Rare</x:v>
      </x:c>
      <x:c r="F209" s="300" t="str">
        <x:v>Uncommon; approved v20. Working tier; original condition retained: Confirm a distinct speaking/listening arrangement rather than a generic preacher before classical columns.</x:v>
      </x:c>
      <x:c r="G209" s="300" t="str">
        <x:v>User approval of sanctification-v19-rarity-review-report.md in this conversation; source workbook v19-rarity-review. Rarity Review row 198. Rationale: Uncommon better fits this restrained address than the inherited broad spectacle score; the city should not do all the work.</x:v>
      </x:c>
    </x:row>
    <x:row r="210" ht="92" customHeight="1">
      <x:c r="A210" s="300" t="str">
        <x:v>Applied</x:v>
      </x:c>
      <x:c r="B210" s="300" t="str">
        <x:v>v20 approved rarity baseline</x:v>
      </x:c>
      <x:c r="C210" s="300" t="str">
        <x:v>BE-081 Paul Arrives in Rome</x:v>
      </x:c>
      <x:c r="D210" s="300" t="str">
        <x:v>Final Rarity</x:v>
      </x:c>
      <x:c r="E210" s="300" t="str">
        <x:v>Rare</x:v>
      </x:c>
      <x:c r="F210" s="300" t="str">
        <x:v>Uncommon; approved v20. Working tier; original condition retained: Title says arrival while description centers on house arrest; choose the canonical focus before art.</x:v>
      </x:c>
      <x:c r="G210" s="300" t="str">
        <x:v>User approval of sanctification-v19-rarity-review-report.md in this conversation; source workbook v19-rarity-review. Rarity Review row 201. Rationale: Uncommon fits the master description's house-arrest proclamation more closely than an unrecorded grand arrival scene.</x:v>
      </x:c>
    </x:row>
    <x:row r="211" ht="92" customHeight="1">
      <x:c r="A211" s="300" t="str">
        <x:v>Applied</x:v>
      </x:c>
      <x:c r="B211" s="300" t="str">
        <x:v>v20 approved rarity baseline</x:v>
      </x:c>
      <x:c r="C211" s="300" t="str">
        <x:v>BE-087 The Gerasene Demoniac</x:v>
      </x:c>
      <x:c r="D211" s="300" t="str">
        <x:v>Final Rarity</x:v>
      </x:c>
      <x:c r="E211" s="300" t="str">
        <x:v>Extraordinary</x:v>
      </x:c>
      <x:c r="F211" s="300" t="str">
        <x:v>Rare; approved v20. Working tier; original condition retained: Approve restored-humanity focus; do not invent demon anatomy to justify higher rarity.</x:v>
      </x:c>
      <x:c r="G211" s="300" t="str">
        <x:v>User approval of sanctification-v19-rarity-review-report.md in this conversation; source workbook v19-rarity-review. Rarity Review row 207. Rationale: Rare is the more defensible baseline for a humane restoration image; spectacle-based Extraordinary requires a separate justified brief.</x:v>
      </x:c>
    </x:row>
    <x:row r="212" ht="92" customHeight="1">
      <x:c r="A212" s="300" t="str">
        <x:v>Applied</x:v>
      </x:c>
      <x:c r="B212" s="300" t="str">
        <x:v>v20 approved rarity baseline</x:v>
      </x:c>
      <x:c r="C212" s="300" t="str">
        <x:v>BE-103 Breakfast by the Sea</x:v>
      </x:c>
      <x:c r="D212" s="300" t="str">
        <x:v>Final Rarity</x:v>
      </x:c>
      <x:c r="E212" s="300" t="str">
        <x:v>Extraordinary</x:v>
      </x:c>
      <x:c r="F212" s="300" t="str">
        <x:v>Rare; approved v20. Artwork and source-detail checks remain separate.</x:v>
      </x:c>
      <x:c r="G212" s="300" t="str">
        <x:v>User approval of sanctification-v19-rarity-review-report.md in this conversation; source workbook v19-rarity-review. Rarity Review row 223. Rationale: Recommend Rare for the intimate restoration premise; the separate catch already owns Extraordinary net-and-boat spectacle.</x:v>
      </x:c>
    </x:row>
    <x:row r="213" ht="92" customHeight="1">
      <x:c r="A213" s="300" t="str">
        <x:v>Applied</x:v>
      </x:c>
      <x:c r="B213" s="300" t="str">
        <x:v>v20 approved rarity baseline</x:v>
      </x:c>
      <x:c r="C213" s="300" t="str">
        <x:v>BE-120 Jonathan's Victory at Michmash</x:v>
      </x:c>
      <x:c r="D213" s="300" t="str">
        <x:v>Final Rarity</x:v>
      </x:c>
      <x:c r="E213" s="300" t="str">
        <x:v>Uncommon</x:v>
      </x:c>
      <x:c r="F213" s="300" t="str">
        <x:v>Rare; approved v20. Artwork and source-detail checks remain separate.</x:v>
      </x:c>
      <x:c r="G213" s="300" t="str">
        <x:v>User approval of sanctification-v19-rarity-review-report.md in this conversation; source workbook v19-rarity-review. Rarity Review row 240. Rationale: Recommend Rare for the approved vertical approach and mutual dependence rather than the legacy Uncommon action template.</x:v>
      </x:c>
    </x:row>
    <x:row r="214" ht="92" customHeight="1">
      <x:c r="A214" s="300" t="str">
        <x:v>Applied</x:v>
      </x:c>
      <x:c r="B214" s="300" t="str">
        <x:v>v20 approved rarity baseline</x:v>
      </x:c>
      <x:c r="C214" s="300" t="str">
        <x:v>BE-125 Jonah Delivered from the Great Fish</x:v>
      </x:c>
      <x:c r="D214" s="300" t="str">
        <x:v>Final Rarity</x:v>
      </x:c>
      <x:c r="E214" s="300" t="str">
        <x:v>Rare</x:v>
      </x:c>
      <x:c r="F214" s="300" t="str">
        <x:v>Extraordinary; approved v20. Artwork and source-detail checks remain separate.</x:v>
      </x:c>
      <x:c r="G214" s="300" t="str">
        <x:v>User approval of sanctification-v19-rarity-review-report.md in this conversation; source workbook v19-rarity-review. Rarity Review row 242. Rationale: Recommend Extraordinary for a coherent scale contrast and mercy-focused aftermath, not for making the creature more monstrous.</x:v>
      </x:c>
    </x:row>
    <x:row r="215" ht="92" customHeight="1">
      <x:c r="A215" s="300" t="str">
        <x:v>Applied</x:v>
      </x:c>
      <x:c r="B215" s="300" t="str">
        <x:v>v20 approved rarity baseline</x:v>
      </x:c>
      <x:c r="C215" s="300" t="str">
        <x:v>BPL-062 Mount of Olives</x:v>
      </x:c>
      <x:c r="D215" s="300" t="str">
        <x:v>Final Rarity</x:v>
      </x:c>
      <x:c r="E215" s="300" t="str">
        <x:v>Common</x:v>
      </x:c>
      <x:c r="F215" s="300" t="str">
        <x:v>Uncommon; approved v20. Artwork and source-detail checks remain separate.</x:v>
      </x:c>
      <x:c r="G215" s="300" t="str">
        <x:v>User approval of sanctification-v19-rarity-review-report.md in this conversation; source workbook v19-rarity-review. Rarity Review row 287. Rationale: Recommend Uncommon for recurring, emotionally meaningful geography, while the specific Passion and Ascension events remain separate.</x:v>
      </x:c>
    </x:row>
    <x:row r="216" ht="92" customHeight="1">
      <x:c r="A216" s="300" t="str">
        <x:v>Applied</x:v>
      </x:c>
      <x:c r="B216" s="300" t="str">
        <x:v>v20 approved rarity baseline</x:v>
      </x:c>
      <x:c r="C216" s="300" t="str">
        <x:v>BPL-064 The Jerusalem Temple</x:v>
      </x:c>
      <x:c r="D216" s="300" t="str">
        <x:v>Final Rarity</x:v>
      </x:c>
      <x:c r="E216" s="300" t="str">
        <x:v>Uncommon</x:v>
      </x:c>
      <x:c r="F216" s="300" t="str">
        <x:v>Rare; approved v20. Working tier; original condition retained: Select one historical phase; the source cannot support a single literal hybrid reconstruction.</x:v>
      </x:c>
      <x:c r="G216" s="300" t="str">
        <x:v>User approval of sanctification-v19-rarity-review-report.md in this conversation; source workbook v19-rarity-review. Rarity Review row 288. Rationale: Provisional Rare recognizes architectural identity, but the source itself spans different temples and needs an era decision.</x:v>
      </x:c>
    </x:row>
    <x:row r="217" ht="92" customHeight="1">
      <x:c r="A217" s="300" t="str">
        <x:v>Applied</x:v>
      </x:c>
      <x:c r="B217" s="300" t="str">
        <x:v>v20 approved rarity baseline</x:v>
      </x:c>
      <x:c r="C217" s="300" t="str">
        <x:v>BPL-072 Antioch in Syria</x:v>
      </x:c>
      <x:c r="D217" s="300" t="str">
        <x:v>Final Rarity</x:v>
      </x:c>
      <x:c r="E217" s="300" t="str">
        <x:v>Common</x:v>
      </x:c>
      <x:c r="F217" s="300" t="str">
        <x:v>Uncommon; approved v20. Working tier; original condition retained: Define a place-led scene distinct from the Antioch commissioning group.</x:v>
      </x:c>
      <x:c r="G217" s="300" t="str">
        <x:v>User approval of sanctification-v19-rarity-review-report.md in this conversation; source workbook v19-rarity-review. Rarity Review row 291. Rationale: Recommend Uncommon for the clear community/mission hub identity, conditional on a specific local composition.</x:v>
      </x:c>
    </x:row>
    <x:row r="218" ht="92" customHeight="1">
      <x:c r="A218" s="300" t="str">
        <x:v>Applied</x:v>
      </x:c>
      <x:c r="B218" s="300" t="str">
        <x:v>v20 approved rarity baseline</x:v>
      </x:c>
      <x:c r="C218" s="300" t="str">
        <x:v>BPL-077 Corinth</x:v>
      </x:c>
      <x:c r="D218" s="300" t="str">
        <x:v>Final Rarity</x:v>
      </x:c>
      <x:c r="E218" s="300" t="str">
        <x:v>Common</x:v>
      </x:c>
      <x:c r="F218" s="300" t="str">
        <x:v>Uncommon; approved v20. Working tier; original condition retained: Establish a source-informed city premise rather than a generic classical skyline.</x:v>
      </x:c>
      <x:c r="G218" s="300" t="str">
        <x:v>User approval of sanctification-v19-rarity-review-report.md in this conversation; source workbook v19-rarity-review. Rarity Review row 294. Rationale: Uncommon better recognizes a distinct commercial/community setting than the blanket low-emotion geography default.</x:v>
      </x:c>
    </x:row>
    <x:row r="219" ht="92" customHeight="1">
      <x:c r="A219" s="300" t="str">
        <x:v>Applied</x:v>
      </x:c>
      <x:c r="B219" s="300" t="str">
        <x:v>v20 approved rarity baseline</x:v>
      </x:c>
      <x:c r="C219" s="300" t="str">
        <x:v>BPL-083 The New Jerusalem</x:v>
      </x:c>
      <x:c r="D219" s="300" t="str">
        <x:v>Final Rarity</x:v>
      </x:c>
      <x:c r="E219" s="300" t="str">
        <x:v>Uncommon</x:v>
      </x:c>
      <x:c r="F219" s="300" t="str">
        <x:v>Extraordinary; approved v20. Working tier; original condition retained: Agree a non-literal visual treatment and interpretation label before adopting the promotion or generating art.</x:v>
      </x:c>
      <x:c r="G219" s="300" t="str">
        <x:v>User approval of sanctification-v19-rarity-review-report.md in this conversation; source workbook v19-rarity-review. Rarity Review row 297. Rationale: Provisional Extraordinary better reflects the catalog's restorative vision than a generic place's low emotional score.</x:v>
      </x:c>
    </x:row>
    <x:row r="220" ht="92" customHeight="1">
      <x:c r="A220" s="300" t="str">
        <x:v>Applied</x:v>
      </x:c>
      <x:c r="B220" s="300" t="str">
        <x:v>v20 approved rarity baseline</x:v>
      </x:c>
      <x:c r="C220" s="300" t="str">
        <x:v>BI-014 The High Priest's Ephod and Breastpiece</x:v>
      </x:c>
      <x:c r="D220" s="300" t="str">
        <x:v>Final Rarity</x:v>
      </x:c>
      <x:c r="E220" s="300" t="str">
        <x:v>Uncommon</x:v>
      </x:c>
      <x:c r="F220" s="300" t="str">
        <x:v>Rare; approved v20. Artwork and source-detail checks remain separate.</x:v>
      </x:c>
      <x:c r="G220" s="300" t="str">
        <x:v>User approval of sanctification-v19-rarity-review-report.md in this conversation; source workbook v19-rarity-review. Rarity Review row 310. Rationale: Provisional Rare better reflects the distinct layered material identity, but uncertain hidden details must not be invented.</x:v>
      </x:c>
    </x:row>
    <x:row r="221" ht="92" customHeight="1">
      <x:c r="A221" s="300" t="str">
        <x:v>Applied</x:v>
      </x:c>
      <x:c r="B221" s="300" t="str">
        <x:v>v20 approved rarity baseline</x:v>
      </x:c>
      <x:c r="C221" s="300" t="str">
        <x:v>PDV-002 Parable of the Weeds Among the Wheat</x:v>
      </x:c>
      <x:c r="D221" s="300" t="str">
        <x:v>Final Rarity</x:v>
      </x:c>
      <x:c r="E221" s="300" t="str">
        <x:v>Rare</x:v>
      </x:c>
      <x:c r="F221" s="300" t="str">
        <x:v>Uncommon; approved v20. Artwork and source-detail checks remain separate.</x:v>
      </x:c>
      <x:c r="G221" s="300" t="str">
        <x:v>User approval of sanctification-v19-rarity-review-report.md in this conversation; source workbook v19-rarity-review. Rarity Review row 335. Rationale: Uncommon better fits a focused growing-field image than the repeated Rare parable template.</x:v>
      </x:c>
    </x:row>
    <x:row r="222" ht="92" customHeight="1">
      <x:c r="A222" s="300" t="str">
        <x:v>Applied</x:v>
      </x:c>
      <x:c r="B222" s="300" t="str">
        <x:v>v20 approved rarity baseline</x:v>
      </x:c>
      <x:c r="C222" s="300" t="str">
        <x:v>PDV-003 Parable of the Mustard Seed</x:v>
      </x:c>
      <x:c r="D222" s="300" t="str">
        <x:v>Final Rarity</x:v>
      </x:c>
      <x:c r="E222" s="300" t="str">
        <x:v>Rare</x:v>
      </x:c>
      <x:c r="F222" s="300" t="str">
        <x:v>Uncommon; approved v20. Artwork and source-detail checks remain separate.</x:v>
      </x:c>
      <x:c r="G222" s="300" t="str">
        <x:v>User approval of sanctification-v19-rarity-review-report.md in this conversation; source workbook v19-rarity-review. Rarity Review row 336. Rationale: Uncommon is a strong baseline for one clear comparison; added glitter or exaggerated botany should not manufacture Rare.</x:v>
      </x:c>
    </x:row>
    <x:row r="223" ht="92" customHeight="1">
      <x:c r="A223" s="300" t="str">
        <x:v>Applied</x:v>
      </x:c>
      <x:c r="B223" s="300" t="str">
        <x:v>v20 approved rarity baseline</x:v>
      </x:c>
      <x:c r="C223" s="300" t="str">
        <x:v>PDV-008 Parable of the Lost Coin</x:v>
      </x:c>
      <x:c r="D223" s="300" t="str">
        <x:v>Final Rarity</x:v>
      </x:c>
      <x:c r="E223" s="300" t="str">
        <x:v>Rare</x:v>
      </x:c>
      <x:c r="F223" s="300" t="str">
        <x:v>Uncommon; approved v20. Artwork and source-detail checks remain separate.</x:v>
      </x:c>
      <x:c r="G223" s="300" t="str">
        <x:v>User approval of sanctification-v19-rarity-review-report.md in this conversation; source workbook v19-rarity-review. Rarity Review row 341. Rationale: Uncommon fits a focused domestic discovery; the repeated Rare template overstates complexity without a sharper premise.</x:v>
      </x:c>
    </x:row>
    <x:row r="224" ht="92" customHeight="1">
      <x:c r="A224" s="300" t="str">
        <x:v>Applied</x:v>
      </x:c>
      <x:c r="B224" s="300" t="str">
        <x:v>v20 approved rarity baseline</x:v>
      </x:c>
      <x:c r="C224" s="300" t="str">
        <x:v>PDV-012 Parable of the Laborers in the Vineyard</x:v>
      </x:c>
      <x:c r="D224" s="300" t="str">
        <x:v>Final Rarity</x:v>
      </x:c>
      <x:c r="E224" s="300" t="str">
        <x:v>Rare</x:v>
      </x:c>
      <x:c r="F224" s="300" t="str">
        <x:v>Uncommon; approved v20. Artwork and source-detail checks remain separate.</x:v>
      </x:c>
      <x:c r="G224" s="300" t="str">
        <x:v>User approval of sanctification-v19-rarity-review-report.md in this conversation; source workbook v19-rarity-review. Rarity Review row 345. Rationale: Uncommon is the more restrained baseline for a focused pay-and-response scene, though its meaning remains substantial.</x:v>
      </x:c>
    </x:row>
    <x:row r="225" ht="92" customHeight="1">
      <x:c r="A225" s="300" t="str">
        <x:v>Applied</x:v>
      </x:c>
      <x:c r="B225" s="300" t="str">
        <x:v>v20 approved rarity baseline</x:v>
      </x:c>
      <x:c r="C225" s="300" t="str">
        <x:v>PDV-019 Parable of the Rich Fool</x:v>
      </x:c>
      <x:c r="D225" s="300" t="str">
        <x:v>Final Rarity</x:v>
      </x:c>
      <x:c r="E225" s="300" t="str">
        <x:v>Rare</x:v>
      </x:c>
      <x:c r="F225" s="300" t="str">
        <x:v>Uncommon; approved v20. Artwork and source-detail checks remain separate.</x:v>
      </x:c>
      <x:c r="G225" s="300" t="str">
        <x:v>User approval of sanctification-v19-rarity-review-report.md in this conversation; source workbook v19-rarity-review. Rarity Review row 352. Rationale: Uncommon fits the current single barn/owner premise better than an automatic Rare for a vivid warning.</x:v>
      </x:c>
    </x:row>
    <x:row r="226" ht="92" customHeight="1">
      <x:c r="A226" s="300" t="str">
        <x:v>Applied</x:v>
      </x:c>
      <x:c r="B226" s="300" t="str">
        <x:v>v20 approved rarity baseline</x:v>
      </x:c>
      <x:c r="C226" s="300" t="str">
        <x:v>PDV-029 The Strong Man's House</x:v>
      </x:c>
      <x:c r="D226" s="300" t="str">
        <x:v>Final Rarity</x:v>
      </x:c>
      <x:c r="E226" s="300" t="str">
        <x:v>Rare</x:v>
      </x:c>
      <x:c r="F226" s="300" t="str">
        <x:v>Uncommon; approved v20. Working tier; original condition retained: Agree a non-graphic metaphor treatment and keep its teaching status explicit.</x:v>
      </x:c>
      <x:c r="G226" s="300" t="str">
        <x:v>User approval of sanctification-v19-rarity-review-report.md in this conversation; source workbook v19-rarity-review. Rarity Review row 362. Rationale: Recommend Uncommon for a compact metaphor; generic combat spectacle would be a weak reason to retain Rare.</x:v>
      </x:c>
    </x:row>
    <x:row r="227" ht="92" customHeight="1">
      <x:c r="A227" s="300" t="str">
        <x:v>Applied</x:v>
      </x:c>
      <x:c r="B227" s="300" t="str">
        <x:v>v20 approved rarity baseline</x:v>
      </x:c>
      <x:c r="C227" s="300" t="str">
        <x:v>PDV-033 Pharaoh's Dreams of Cows and Grain</x:v>
      </x:c>
      <x:c r="D227" s="300" t="str">
        <x:v>Final Rarity</x:v>
      </x:c>
      <x:c r="E227" s="300" t="str">
        <x:v>Extraordinary</x:v>
      </x:c>
      <x:c r="F227" s="300" t="str">
        <x:v>Rare; approved v20. Working tier; original condition retained: Agree one motif or clearly divided teaching treatment; do not sensationalize consumption imagery.</x:v>
      </x:c>
      <x:c r="G227" s="300" t="str">
        <x:v>User approval of sanctification-v19-rarity-review-report.md in this conversation; source workbook v19-rarity-review. Rarity Review row 366. Rationale: Rare is a better baseline than Extraordinary until two compressed dreams have a clear, trustworthy composition.</x:v>
      </x:c>
    </x:row>
    <x:row r="228" ht="92" customHeight="1">
      <x:c r="A228" s="300" t="str">
        <x:v>Applied</x:v>
      </x:c>
      <x:c r="B228" s="300" t="str">
        <x:v>v20 approved rarity baseline</x:v>
      </x:c>
      <x:c r="C228" s="300" t="str">
        <x:v>PDV-034 Solomon's Dream at Gibeon</x:v>
      </x:c>
      <x:c r="D228" s="300" t="str">
        <x:v>Final Rarity</x:v>
      </x:c>
      <x:c r="E228" s="300" t="str">
        <x:v>Rare</x:v>
      </x:c>
      <x:c r="F228" s="300" t="str">
        <x:v>Uncommon; approved v20. Working tier; original condition retained: Scope check required: source explicitly describes divine appearance; approve a response-led treatment before production.</x:v>
      </x:c>
      <x:c r="G228" s="300" t="str">
        <x:v>User approval of sanctification-v19-rarity-review-report.md in this conversation; source workbook v19-rarity-review. Rarity Review row 367. Rationale: Provisional Uncommon reflects a human request-for-wisdom image rather than the old automatic spectacular-vision score.</x:v>
      </x:c>
    </x:row>
    <x:row r="229" ht="92" customHeight="1">
      <x:c r="A229" s="300" t="str">
        <x:v>Applied</x:v>
      </x:c>
      <x:c r="B229" s="300" t="str">
        <x:v>v20 approved rarity baseline</x:v>
      </x:c>
      <x:c r="C229" s="300" t="str">
        <x:v>PDV-049 Paul's Macedonian Vision</x:v>
      </x:c>
      <x:c r="D229" s="300" t="str">
        <x:v>Final Rarity</x:v>
      </x:c>
      <x:c r="E229" s="300" t="str">
        <x:v>Rare</x:v>
      </x:c>
      <x:c r="F229" s="300" t="str">
        <x:v>Uncommon; approved v20. Working tier; original condition retained: Agree how the encounter is identified as a vision rather than a documented face-to-face meeting.</x:v>
      </x:c>
      <x:c r="G229" s="300" t="str">
        <x:v>User approval of sanctification-v19-rarity-review-report.md in this conversation; source workbook v19-rarity-review. Rarity Review row 373. Rationale: Uncommon is the clearer baseline for a human appeal; the old near-maximal art score does not follow from the narrow source premise.</x:v>
      </x:c>
    </x:row>
    <x:row r="230" ht="92" customHeight="1">
      <x:c r="A230" s="300" t="str">
        <x:v>Applied</x:v>
      </x:c>
      <x:c r="B230" s="300" t="str">
        <x:v>v20 approved rarity baseline</x:v>
      </x:c>
      <x:c r="C230" s="300" t="str">
        <x:v>ECH-007 Martyrdom of Polycarp</x:v>
      </x:c>
      <x:c r="D230" s="300" t="str">
        <x:v>Final Rarity</x:v>
      </x:c>
      <x:c r="E230" s="300" t="str">
        <x:v>Uncommon</x:v>
      </x:c>
      <x:c r="F230" s="300" t="str">
        <x:v>Rare; approved v20. Artwork and source-detail checks remain separate.</x:v>
      </x:c>
      <x:c r="G230" s="300" t="str">
        <x:v>User approval of sanctification-v19-rarity-review-report.md in this conversation; source workbook v19-rarity-review. Rarity Review row 382. Rationale: Recommend Rare: age, resolve and the named witness deserve the same emotional standard used for newer martyr cards.</x:v>
      </x:c>
    </x:row>
    <x:row r="231" ht="92" customHeight="1">
      <x:c r="A231" s="300" t="str">
        <x:v>Applied</x:v>
      </x:c>
      <x:c r="B231" s="300" t="str">
        <x:v>v20 approved rarity baseline</x:v>
      </x:c>
      <x:c r="C231" s="300" t="str">
        <x:v>ECH-011 Martyrdom of Perpetua and Felicity</x:v>
      </x:c>
      <x:c r="D231" s="300" t="str">
        <x:v>Final Rarity</x:v>
      </x:c>
      <x:c r="E231" s="300" t="str">
        <x:v>Uncommon</x:v>
      </x:c>
      <x:c r="F231" s="300" t="str">
        <x:v>Rare; approved v20. Artwork and source-detail checks remain separate.</x:v>
      </x:c>
      <x:c r="G231" s="300" t="str">
        <x:v>User approval of sanctification-v19-rarity-review-report.md in this conversation; source workbook v19-rarity-review. Rarity Review row 385. Rationale: Recommend Rare under the same human-emotion standard as Ignatius and Justin; gender or graphic spectacle is not the scoring basis.</x:v>
      </x:c>
    </x:row>
    <x:row r="232" ht="92" customHeight="1">
      <x:c r="A232" s="300" t="str">
        <x:v>Applied</x:v>
      </x:c>
      <x:c r="B232" s="300" t="str">
        <x:v>v20 approved rarity baseline</x:v>
      </x:c>
      <x:c r="C232" s="300" t="str">
        <x:v>ECH-012 Christian School of Alexandria</x:v>
      </x:c>
      <x:c r="D232" s="300" t="str">
        <x:v>Final Rarity</x:v>
      </x:c>
      <x:c r="E232" s="300" t="str">
        <x:v>Common</x:v>
      </x:c>
      <x:c r="F232" s="300" t="str">
        <x:v>Uncommon; approved v20. Artwork and source-detail checks remain separate.</x:v>
      </x:c>
      <x:c r="G232" s="300" t="str">
        <x:v>User approval of sanctification-v19-rarity-review-report.md in this conversation; source workbook v19-rarity-review. Rarity Review row 386. Rationale: Uncommon better reflects a clear communal-learning scene than the low generic institutional score.</x:v>
      </x:c>
    </x:row>
    <x:row r="233" ht="92" customHeight="1">
      <x:c r="A233" s="300" t="str">
        <x:v>Applied</x:v>
      </x:c>
      <x:c r="B233" s="300" t="str">
        <x:v>v20 approved rarity baseline</x:v>
      </x:c>
      <x:c r="C233" s="300" t="str">
        <x:v>ECH-019 Christian Care During the Plague of Cyprian</x:v>
      </x:c>
      <x:c r="D233" s="300" t="str">
        <x:v>Final Rarity</x:v>
      </x:c>
      <x:c r="E233" s="300" t="str">
        <x:v>Common</x:v>
      </x:c>
      <x:c r="F233" s="300" t="str">
        <x:v>Uncommon; approved v20. Artwork and source-detail checks remain separate.</x:v>
      </x:c>
      <x:c r="G233" s="300" t="str">
        <x:v>User approval of sanctification-v19-rarity-review-report.md in this conversation; source workbook v19-rarity-review. Rarity Review row 393. Rationale: Recommend Uncommon: care merits emotional weight without turning an epidemic into a disaster panorama.</x:v>
      </x:c>
    </x:row>
    <x:row r="234" ht="92" customHeight="1">
      <x:c r="A234" s="300" t="str">
        <x:v>Applied</x:v>
      </x:c>
      <x:c r="B234" s="300" t="str">
        <x:v>v20 approved rarity baseline</x:v>
      </x:c>
      <x:c r="C234" s="300" t="str">
        <x:v>ECH-021 The Great Persecution</x:v>
      </x:c>
      <x:c r="D234" s="300" t="str">
        <x:v>Final Rarity</x:v>
      </x:c>
      <x:c r="E234" s="300" t="str">
        <x:v>Uncommon</x:v>
      </x:c>
      <x:c r="F234" s="300" t="str">
        <x:v>Rare; approved v20. Working tier; original condition retained: Approve one historical incident or explicitly representative scene from this broad scope.</x:v>
      </x:c>
      <x:c r="G234" s="300" t="str">
        <x:v>User approval of sanctification-v19-rarity-review-report.md in this conversation; source workbook v19-rarity-review. Rarity Review row 395. Rationale: Recommend Rare for a defined community-under-threat premise, without claiming every persecution looks identical.</x:v>
      </x:c>
    </x:row>
    <x:row r="235" ht="92" customHeight="1">
      <x:c r="A235" s="300" t="str">
        <x:v>Applied</x:v>
      </x:c>
      <x:c r="B235" s="300" t="str">
        <x:v>v20 approved rarity baseline</x:v>
      </x:c>
      <x:c r="C235" s="300" t="str">
        <x:v>ECH-024 Edict of Milan</x:v>
      </x:c>
      <x:c r="D235" s="300" t="str">
        <x:v>Final Rarity</x:v>
      </x:c>
      <x:c r="E235" s="300" t="str">
        <x:v>Rare</x:v>
      </x:c>
      <x:c r="F235" s="300" t="str">
        <x:v>Uncommon; approved v20. Artwork and source-detail checks remain separate.</x:v>
      </x:c>
      <x:c r="G235" s="300" t="str">
        <x:v>User approval of sanctification-v19-rarity-review-report.md in this conversation; source workbook v19-rarity-review. Rarity Review row 398. Rationale: Uncommon better fits the current document-led premise; historical consequence alone does not guarantee Rare art.</x:v>
      </x:c>
    </x:row>
    <x:row r="236" ht="92" customHeight="1">
      <x:c r="A236" s="300" t="str">
        <x:v>Applied</x:v>
      </x:c>
      <x:c r="B236" s="300" t="str">
        <x:v>v20 approved rarity baseline</x:v>
      </x:c>
      <x:c r="C236" s="300" t="str">
        <x:v>ECH-036 Christian Kingdom of Aksum</x:v>
      </x:c>
      <x:c r="D236" s="300" t="str">
        <x:v>Final Rarity</x:v>
      </x:c>
      <x:c r="E236" s="300" t="str">
        <x:v>Common</x:v>
      </x:c>
      <x:c r="F236" s="300" t="str">
        <x:v>Uncommon; approved v20. Working tier; original condition retained: Establish a historically specific scene rather than an unsupported generic regional tableau.</x:v>
      </x:c>
      <x:c r="G236" s="300" t="str">
        <x:v>User approval of sanctification-v19-rarity-review-report.md in this conversation; source workbook v19-rarity-review. Rarity Review row 408. Rationale: Recommend Uncommon under the same kingdom-conversion standard as Armenia, without treating unfamiliarity as lower value.</x:v>
      </x:c>
    </x:row>
    <x:row r="237" ht="92" customHeight="1">
      <x:c r="A237" s="300" t="str">
        <x:v>Applied</x:v>
      </x:c>
      <x:c r="B237" s="300" t="str">
        <x:v>v20 approved rarity baseline</x:v>
      </x:c>
      <x:c r="C237" s="300" t="str">
        <x:v>ECH-037 Growth of Syriac Christianity</x:v>
      </x:c>
      <x:c r="D237" s="300" t="str">
        <x:v>Final Rarity</x:v>
      </x:c>
      <x:c r="E237" s="300" t="str">
        <x:v>Common</x:v>
      </x:c>
      <x:c r="F237" s="300" t="str">
        <x:v>Uncommon; approved v20. Working tier; original condition retained: Approve a representative cultural/linguistic setting with sourced script and material details.</x:v>
      </x:c>
      <x:c r="G237" s="300" t="str">
        <x:v>User approval of sanctification-v19-rarity-review-report.md in this conversation; source workbook v19-rarity-review. Rarity Review row 409. Rationale: Uncommon is supportable if the source's language/poetry emphasis yields a scene distinct from another anonymous school.</x:v>
      </x:c>
    </x:row>
    <x:row r="238" ht="92" customHeight="1">
      <x:c r="A238" s="300" t="str">
        <x:v>Applied</x:v>
      </x:c>
      <x:c r="B238" s="300" t="str">
        <x:v>v20 approved rarity baseline</x:v>
      </x:c>
      <x:c r="C238" s="300" t="str">
        <x:v>ECH-043 Scillitan Martyrs</x:v>
      </x:c>
      <x:c r="D238" s="300" t="str">
        <x:v>Final Rarity</x:v>
      </x:c>
      <x:c r="E238" s="300" t="str">
        <x:v>Rare</x:v>
      </x:c>
      <x:c r="F238" s="300" t="str">
        <x:v>Uncommon; approved v20. Working tier; original condition retained: Confirm an account-specific visual distinction before any renewed Rare assignment.</x:v>
      </x:c>
      <x:c r="G238" s="300" t="str">
        <x:v>User approval of sanctification-v19-rarity-review-report.md in this conversation; source workbook v19-rarity-review. Rarity Review row 415. Rationale: Recommend Uncommon for the currently less individualized group/court premise; Latin-text importance does not itself differentiate the image.</x:v>
      </x:c>
    </x:row>
    <x:row r="239" ht="92" customHeight="1">
      <x:c r="A239" s="300" t="str">
        <x:v>Applied</x:v>
      </x:c>
      <x:c r="B239" s="300" t="str">
        <x:v>v20 approved rarity baseline</x:v>
      </x:c>
      <x:c r="C239" s="300" t="str">
        <x:v>CS-001 Council of Jerusalem</x:v>
      </x:c>
      <x:c r="D239" s="300" t="str">
        <x:v>Final Rarity</x:v>
      </x:c>
      <x:c r="E239" s="300" t="str">
        <x:v>Uncommon</x:v>
      </x:c>
      <x:c r="F239" s="300" t="str">
        <x:v>Rare; approved v20. Working tier; original condition retained: Approve an account-grounded assembly, not later council dress or architecture.</x:v>
      </x:c>
      <x:c r="G239" s="300" t="str">
        <x:v>User approval of sanctification-v19-rarity-review-report.md in this conversation; source workbook v19-rarity-review. Rarity Review row 431. Rationale: Provisional Rare better connects the concrete belonging decision to a legible human discussion than the inherited low emotion default.</x:v>
      </x:c>
    </x:row>
    <x:row r="240" ht="92" customHeight="1">
      <x:c r="A240" s="300" t="str">
        <x:v>Applied</x:v>
      </x:c>
      <x:c r="B240" s="300" t="str">
        <x:v>v20 approved rarity baseline</x:v>
      </x:c>
      <x:c r="C240" s="300" t="str">
        <x:v>CS-005 Council of Chalcedon</x:v>
      </x:c>
      <x:c r="D240" s="300" t="str">
        <x:v>Final Rarity</x:v>
      </x:c>
      <x:c r="E240" s="300" t="str">
        <x:v>Uncommon</x:v>
      </x:c>
      <x:c r="F240" s="300" t="str">
        <x:v>Rare; approved v20. Working tier; original condition retained: Preserve Oriental Orthodox reception differences and establish a distinct assembly composition.</x:v>
      </x:c>
      <x:c r="G240" s="300" t="str">
        <x:v>User approval of sanctification-v19-rarity-review-report.md in this conversation; source workbook v19-rarity-review. Rarity Review row 435. Rationale: Provisional Rare reflects an important defined debate under the same standard as the Nicene councils, not a universal-reception claim.</x:v>
      </x:c>
    </x:row>
    <x:row r="241" ht="92" customHeight="1">
      <x:c r="A241" s="300" t="str">
        <x:v>Applied</x:v>
      </x:c>
      <x:c r="B241" s="300" t="str">
        <x:v>v20 approved rarity baseline</x:v>
      </x:c>
      <x:c r="C241" s="300" t="str">
        <x:v>CS-006 Second Council of Nicaea</x:v>
      </x:c>
      <x:c r="D241" s="300" t="str">
        <x:v>Final Rarity</x:v>
      </x:c>
      <x:c r="E241" s="300" t="str">
        <x:v>Common</x:v>
      </x:c>
      <x:c r="F241" s="300" t="str">
        <x:v>Uncommon; approved v20. Artwork and source-detail checks remain separate.</x:v>
      </x:c>
      <x:c r="G241" s="300" t="str">
        <x:v>User approval of sanctification-v19-rarity-review-report.md in this conversation; source workbook v19-rarity-review. Rarity Review row 436. Rationale: Recommend Uncommon for an identifiable icon-related council image, keeping the separate Triumph event visually distinct.</x:v>
      </x:c>
    </x:row>
    <x:row r="242" ht="92" customHeight="1">
      <x:c r="A242" s="300" t="str">
        <x:v>Applied</x:v>
      </x:c>
      <x:c r="B242" s="300" t="str">
        <x:v>v20 approved rarity baseline</x:v>
      </x:c>
      <x:c r="C242" s="300" t="str">
        <x:v>CS-009 Second Vatican Council</x:v>
      </x:c>
      <x:c r="D242" s="300" t="str">
        <x:v>Final Rarity</x:v>
      </x:c>
      <x:c r="E242" s="300" t="str">
        <x:v>Uncommon</x:v>
      </x:c>
      <x:c r="F242" s="300" t="str">
        <x:v>Rare; approved v20. Working tier; original condition retained: Define a particular documented session or clearly representative assembly; no composite historical claim.</x:v>
      </x:c>
      <x:c r="G242" s="300" t="str">
        <x:v>User approval of sanctification-v19-rarity-review-report.md in this conversation; source workbook v19-rarity-review. Rarity Review row 439. Rationale: Provisional Rare credits a visually distinguishable modern assembly, not the number of topics or attendees alone.</x:v>
      </x:c>
    </x:row>
    <x:row r="243" ht="92" customHeight="1">
      <x:c r="A243" s="300" t="str">
        <x:v>Applied</x:v>
      </x:c>
      <x:c r="B243" s="300" t="str">
        <x:v>v20 approved rarity baseline</x:v>
      </x:c>
      <x:c r="C243" s="300" t="str">
        <x:v>CM-012 Western Schism</x:v>
      </x:c>
      <x:c r="D243" s="300" t="str">
        <x:v>Final Rarity</x:v>
      </x:c>
      <x:c r="E243" s="300" t="str">
        <x:v>Common</x:v>
      </x:c>
      <x:c r="F243" s="300" t="str">
        <x:v>Uncommon; approved v20. Working tier; original condition retained: Avoid false co-location or a literal staged scene unsupported by the source.</x:v>
      </x:c>
      <x:c r="G243" s="300" t="str">
        <x:v>User approval of sanctification-v19-rarity-review-report.md in this conversation; source workbook v19-rarity-review. Rarity Review row 472. Rationale: Uncommon better reflects a legible institutional split than the generic Common default, but requires non-synthetic framing.</x:v>
      </x:c>
    </x:row>
    <x:row r="244" ht="92" customHeight="1">
      <x:c r="A244" s="300" t="str">
        <x:v>Applied</x:v>
      </x:c>
      <x:c r="B244" s="300" t="str">
        <x:v>v20 approved rarity baseline</x:v>
      </x:c>
      <x:c r="C244" s="300" t="str">
        <x:v>CM-022 First Great Awakening</x:v>
      </x:c>
      <x:c r="D244" s="300" t="str">
        <x:v>Final Rarity</x:v>
      </x:c>
      <x:c r="E244" s="300" t="str">
        <x:v>Common</x:v>
      </x:c>
      <x:c r="F244" s="300" t="str">
        <x:v>Uncommon; approved v20. Artwork and source-detail checks remain separate.</x:v>
      </x:c>
      <x:c r="G244" s="300" t="str">
        <x:v>User approval of sanctification-v19-rarity-review-report.md in this conversation; source workbook v19-rarity-review. Rarity Review row 482. Rationale: Recommend Uncommon for a concrete revival preaching premise, using the same human-practice standard as later revivals.</x:v>
      </x:c>
    </x:row>
    <x:row r="245" ht="92" customHeight="1">
      <x:c r="A245" s="300" t="str">
        <x:v>Applied</x:v>
      </x:c>
      <x:c r="B245" s="300" t="str">
        <x:v>v20 approved rarity baseline</x:v>
      </x:c>
      <x:c r="C245" s="300" t="str">
        <x:v>CM-030 Jehovah's Witnesses</x:v>
      </x:c>
      <x:c r="D245" s="300" t="str">
        <x:v>Final Rarity</x:v>
      </x:c>
      <x:c r="E245" s="300" t="str">
        <x:v>Common</x:v>
      </x:c>
      <x:c r="F245" s="300" t="str">
        <x:v>Uncommon; approved v20. Artwork and source-detail checks remain separate.</x:v>
      </x:c>
      <x:c r="G245" s="300" t="str">
        <x:v>User approval of sanctification-v19-rarity-review-report.md in this conversation; source workbook v19-rarity-review. Rarity Review row 490. Rationale: Recommend Uncommon under the same movement-recognition standard as Latter Day Saints; doctrinal disagreement is not a visual rarity penalty.</x:v>
      </x:c>
    </x:row>
    <x:row r="246" ht="92" customHeight="1">
      <x:c r="A246" s="300" t="str">
        <x:v>Applied</x:v>
      </x:c>
      <x:c r="B246" s="300" t="str">
        <x:v>v20 approved rarity baseline</x:v>
      </x:c>
      <x:c r="C246" s="300" t="str">
        <x:v>TP-008 Eucharistic Adoration</x:v>
      </x:c>
      <x:c r="D246" s="300" t="str">
        <x:v>Final Rarity</x:v>
      </x:c>
      <x:c r="E246" s="300" t="str">
        <x:v>Uncommon</x:v>
      </x:c>
      <x:c r="F246" s="300" t="str">
        <x:v>Rare; approved v20. Artwork and source-detail checks remain separate.</x:v>
      </x:c>
      <x:c r="G246" s="300" t="str">
        <x:v>User approval of sanctification-v19-rarity-review-report.md in this conversation; source workbook v19-rarity-review. Rarity Review row 503. Rationale: Recommend Rare for a distinct relationship between worshipper and sacramental focus, without adding supernatural proof imagery.</x:v>
      </x:c>
    </x:row>
    <x:row r="247" ht="92" customHeight="1">
      <x:c r="A247" s="300" t="str">
        <x:v>Applied</x:v>
      </x:c>
      <x:c r="B247" s="300" t="str">
        <x:v>v20 approved rarity baseline</x:v>
      </x:c>
      <x:c r="C247" s="300" t="str">
        <x:v>TP-010 Sacramental Confession</x:v>
      </x:c>
      <x:c r="D247" s="300" t="str">
        <x:v>Final Rarity</x:v>
      </x:c>
      <x:c r="E247" s="300" t="str">
        <x:v>Common</x:v>
      </x:c>
      <x:c r="F247" s="300" t="str">
        <x:v>Uncommon; approved v20. Artwork and source-detail checks remain separate.</x:v>
      </x:c>
      <x:c r="G247" s="300" t="str">
        <x:v>User approval of sanctification-v19-rarity-review-report.md in this conversation; source workbook v19-rarity-review. Rarity Review row 505. Rationale: Recommend Uncommon for a strong human encounter and privacy-sensitive spatial premise rather than a flat ritual default.</x:v>
      </x:c>
    </x:row>
    <x:row r="248" ht="92" customHeight="1">
      <x:c r="A248" s="300" t="str">
        <x:v>Applied</x:v>
      </x:c>
      <x:c r="B248" s="300" t="str">
        <x:v>v20 approved rarity baseline</x:v>
      </x:c>
      <x:c r="C248" s="300" t="str">
        <x:v>TP-012 Corpus Christi Eucharistic Procession</x:v>
      </x:c>
      <x:c r="D248" s="300" t="str">
        <x:v>Final Rarity</x:v>
      </x:c>
      <x:c r="E248" s="300" t="str">
        <x:v>Uncommon</x:v>
      </x:c>
      <x:c r="F248" s="300" t="str">
        <x:v>Rare; approved v20. Artwork and source-detail checks remain separate.</x:v>
      </x:c>
      <x:c r="G248" s="300" t="str">
        <x:v>User approval of sanctification-v19-rarity-review-report.md in this conversation; source workbook v19-rarity-review. Rarity Review row 507. Rationale: Recommend Rare for a distinct public action and organized depth, different from stationary adoration.</x:v>
      </x:c>
    </x:row>
    <x:row r="249" ht="92" customHeight="1">
      <x:c r="A249" s="300" t="str">
        <x:v>Applied</x:v>
      </x:c>
      <x:c r="B249" s="300" t="str">
        <x:v>v20 approved rarity baseline</x:v>
      </x:c>
      <x:c r="C249" s="300" t="str">
        <x:v>TP-022 Paschal Midnight Service</x:v>
      </x:c>
      <x:c r="D249" s="300" t="str">
        <x:v>Final Rarity</x:v>
      </x:c>
      <x:c r="E249" s="300" t="str">
        <x:v>Rare</x:v>
      </x:c>
      <x:c r="F249" s="300" t="str">
        <x:v>Extraordinary; approved v20. Artwork and source-detail checks remain separate.</x:v>
      </x:c>
      <x:c r="G249" s="300" t="str">
        <x:v>User approval of sanctification-v19-rarity-review-report.md in this conversation; source workbook v19-rarity-review. Rarity Review row 517. Rationale: Recommend Extraordinary for a coherent night/light processional premise distinct from Hagia Sophia's monumental interior.</x:v>
      </x:c>
    </x:row>
    <x:row r="250" ht="92" customHeight="1">
      <x:c r="A250" s="300" t="str">
        <x:v>Applied</x:v>
      </x:c>
      <x:c r="B250" s="300" t="str">
        <x:v>v20 approved rarity baseline</x:v>
      </x:c>
      <x:c r="C250" s="300" t="str">
        <x:v>TP-023 Great Blessing of Waters</x:v>
      </x:c>
      <x:c r="D250" s="300" t="str">
        <x:v>Final Rarity</x:v>
      </x:c>
      <x:c r="E250" s="300" t="str">
        <x:v>Uncommon</x:v>
      </x:c>
      <x:c r="F250" s="300" t="str">
        <x:v>Rare; approved v20. Artwork and source-detail checks remain separate.</x:v>
      </x:c>
      <x:c r="G250" s="300" t="str">
        <x:v>User approval of sanctification-v19-rarity-review-report.md in this conversation; source workbook v19-rarity-review. Rarity Review row 518. Rationale: Recommend Rare for a distinctive ritual/water composition, not because all water scenes deserve promotion.</x:v>
      </x:c>
    </x:row>
    <x:row r="251" ht="92" customHeight="1">
      <x:c r="A251" s="300" t="str">
        <x:v>Applied</x:v>
      </x:c>
      <x:c r="B251" s="300" t="str">
        <x:v>v20 approved rarity baseline</x:v>
      </x:c>
      <x:c r="C251" s="300" t="str">
        <x:v>TP-024 Panikhida / Memorial Service</x:v>
      </x:c>
      <x:c r="D251" s="300" t="str">
        <x:v>Final Rarity</x:v>
      </x:c>
      <x:c r="E251" s="300" t="str">
        <x:v>Common</x:v>
      </x:c>
      <x:c r="F251" s="300" t="str">
        <x:v>Uncommon; approved v20. Artwork and source-detail checks remain separate.</x:v>
      </x:c>
      <x:c r="G251" s="300" t="str">
        <x:v>User approval of sanctification-v19-rarity-review-report.md in this conversation; source workbook v19-rarity-review. Rarity Review row 519. Rationale: Recommend Uncommon for a particular communal grief/care scene without making loss spectacular.</x:v>
      </x:c>
    </x:row>
    <x:row r="252" ht="92" customHeight="1">
      <x:c r="A252" s="300" t="str">
        <x:v>Applied</x:v>
      </x:c>
      <x:c r="B252" s="300" t="str">
        <x:v>v20 approved rarity baseline</x:v>
      </x:c>
      <x:c r="C252" s="300" t="str">
        <x:v>TP-026 Forgiveness Vespers</x:v>
      </x:c>
      <x:c r="D252" s="300" t="str">
        <x:v>Final Rarity</x:v>
      </x:c>
      <x:c r="E252" s="300" t="str">
        <x:v>Common</x:v>
      </x:c>
      <x:c r="F252" s="300" t="str">
        <x:v>Uncommon; approved v20. Artwork and source-detail checks remain separate.</x:v>
      </x:c>
      <x:c r="G252" s="300" t="str">
        <x:v>User approval of sanctification-v19-rarity-review-report.md in this conversation; source workbook v19-rarity-review. Rarity Review row 521. Rationale: Recommend Uncommon because mutual forgiveness provides a clear emotional/action premise beyond a generic prayer template.</x:v>
      </x:c>
    </x:row>
    <x:row r="253" ht="92" customHeight="1">
      <x:c r="A253" s="300" t="str">
        <x:v>Applied</x:v>
      </x:c>
      <x:c r="B253" s="300" t="str">
        <x:v>v20 approved rarity baseline</x:v>
      </x:c>
      <x:c r="C253" s="300" t="str">
        <x:v>TP-027 The Book of Common Prayer</x:v>
      </x:c>
      <x:c r="D253" s="300" t="str">
        <x:v>Final Rarity</x:v>
      </x:c>
      <x:c r="E253" s="300" t="str">
        <x:v>Rare</x:v>
      </x:c>
      <x:c r="F253" s="300" t="str">
        <x:v>Uncommon; approved v20. Artwork and source-detail checks remain separate.</x:v>
      </x:c>
      <x:c r="G253" s="300" t="str">
        <x:v>User approval of sanctification-v19-rarity-review-report.md in this conversation; source workbook v19-rarity-review. Rarity Review row 522. Rationale: Recommend Uncommon for the current text-led premise, consistent with the codices and Vulgate rather than automatic Rare from influence.</x:v>
      </x:c>
    </x:row>
    <x:row r="254" ht="92" customHeight="1">
      <x:c r="A254" s="300" t="str">
        <x:v>Applied</x:v>
      </x:c>
      <x:c r="B254" s="300" t="str">
        <x:v>v20 approved rarity baseline</x:v>
      </x:c>
      <x:c r="C254" s="300" t="str">
        <x:v>TP-033 Believers' Baptism by Immersion</x:v>
      </x:c>
      <x:c r="D254" s="300" t="str">
        <x:v>Final Rarity</x:v>
      </x:c>
      <x:c r="E254" s="300" t="str">
        <x:v>Uncommon</x:v>
      </x:c>
      <x:c r="F254" s="300" t="str">
        <x:v>Rare; approved v20. Artwork and source-detail checks remain separate.</x:v>
      </x:c>
      <x:c r="G254" s="300" t="str">
        <x:v>User approval of sanctification-v19-rarity-review-report.md in this conversation; source workbook v19-rarity-review. Rarity Review row 528. Rationale: Provisional Rare reflects a defined human-scale immersion action, conditional on distinction from Jesus' baptism and the Rus' rather than familiar ritual alone.</x:v>
      </x:c>
    </x:row>
    <x:row r="255" ht="92" customHeight="1">
      <x:c r="A255" s="300" t="str">
        <x:v>Applied</x:v>
      </x:c>
      <x:c r="B255" s="300" t="str">
        <x:v>v20 approved rarity baseline</x:v>
      </x:c>
      <x:c r="C255" s="300" t="str">
        <x:v>BE-122 Battle with Amalek</x:v>
      </x:c>
      <x:c r="D255" s="300" t="str">
        <x:v>Final Rarity</x:v>
      </x:c>
      <x:c r="E255" s="300" t="str">
        <x:v>Uncommon</x:v>
      </x:c>
      <x:c r="F255" s="300" t="str">
        <x:v>Rare; approved v20. Artwork and source-detail checks remain separate.</x:v>
      </x:c>
      <x:c r="G255" s="300" t="str">
        <x:v>User approval of sanctification-v19-rarity-review-report.md in this conversation; source workbook v19-rarity-review. Rarity Review row 530. Rationale: Recommend Rare for a specific supported-body composition; the military outcome should not supply borrowed spectacle.</x:v>
      </x:c>
    </x:row>
    <x:row r="256" ht="92" customHeight="1">
      <x:c r="A256" s="300" t="str">
        <x:v>Applied</x:v>
      </x:c>
      <x:c r="B256" s="300" t="str">
        <x:v>v20 complete baseline</x:v>
      </x:c>
      <x:c r="C256" s="300" t="str">
        <x:v>500 active identities</x:v>
      </x:c>
      <x:c r="D256" s="300" t="str">
        <x:v>Review adoption</x:v>
      </x:c>
      <x:c r="E256" s="300" t="str">
        <x:v>v19 report: 61 proposed changes, 439 unchanged; all 500 accounted for.</x:v>
      </x:c>
      <x:c r="F256" s="300" t="str">
        <x:v>61 applied (41 promotions, 20 demotions); 439 tier retentions. 18 / 58 / 135 / 135 / 154 across Legendary to Common. All 75 original conditional notes retained.</x:v>
      </x:c>
      <x:c r="G256" s="300" t="str">
        <x:v>User approval of sanctification-v19-rarity-review-report.md in this conversation; source workbook v19-rarity-review.</x:v>
      </x:c>
    </x:row>
    <x:row r="257" ht="92" customHeight="1">
      <x:c r="A257" s="300" t="str">
        <x:v>Updated</x:v>
      </x:c>
      <x:c r="B257" s="300" t="str">
        <x:v>v20 provenance</x:v>
      </x:c>
      <x:c r="C257" s="300" t="str">
        <x:v>Rarity Review C / headers / approval state</x:v>
      </x:c>
      <x:c r="D257" s="300" t="str">
        <x:v>Prior tier snapshot</x:v>
      </x:c>
      <x:c r="E257" s="300" t="str">
        <x:v>Column C linked to current master; recommendations unapproved.</x:v>
      </x:c>
      <x:c r="F257" s="300" t="str">
        <x:v>C frozen to prior v19 tiers for traceability, D retained as adopted baseline, AA records approval. F/M/AB preserve original outcome/conditions. Draft N:Q inputs unchanged.</x:v>
      </x:c>
      <x:c r="G257" s="300" t="str">
        <x:v>Pre-application source snapshot; matches all 61 ID/name/old/new rows in the approved report.</x:v>
      </x:c>
    </x:row>
    <x:row r="258" ht="92" customHeight="1">
      <x:c r="A258" s="300" t="str">
        <x:v>Repaired</x:v>
      </x:c>
      <x:c r="B258" s="300" t="str">
        <x:v>v20 derived summaries</x:v>
      </x:c>
      <x:c r="C258" s="300" t="str">
        <x:v>Rarity Calibration L9 / L11 / S14:S513</x:v>
      </x:c>
      <x:c r="D258" s="300" t="str">
        <x:v>Legacy status semantics / full data coverage</x:v>
      </x:c>
      <x:c r="E258" s="300" t="str">
        <x:v>Top status counters ended at row 509 although the register reaches 513; 'Review rarity' implied a pending decision.</x:v>
      </x:c>
      <x:c r="F258" s="300" t="str">
        <x:v>Counters cover all 500 register rows; mismatch status is 'Approved tier / legacy differs'. Components and thresholds remain unchanged.</x:v>
      </x:c>
      <x:c r="G258" s="300" t="str">
        <x:v>Issue explicitly documented in v19 report. Final-tier approval does not require manufactured numerical agreement.</x:v>
      </x:c>
    </x:row>
  </x:sheetData>
  <x:mergeCells>
    <x:mergeCell ref="A2:G2"/>
    <x:mergeCell ref="A1:G1"/>
  </x:mergeCells>
  <x:conditionalFormatting sqref="A4:A115">
    <x:cfRule type="expression" dxfId="4" priority="1">
      <x:formula>$A4="Needs decision"</x:formula>
    </x:cfRule>
    <x:cfRule type="expression" dxfId="4" priority="2">
      <x:formula>$A4="Export limitation"</x:formula>
    </x:cfRule>
  </x:conditionalFormatting>
  <x:pageMargins left="0.7" right="0.7" top="0.75" bottom="0.75" header="0.3" footer="0.3"/>
  <x:tableParts count="1">
    <x:tablePart xmlns:r="http://schemas.openxmlformats.org/officeDocument/2006/relationships" r:id="Re5924632cee04d2d"/>
  </x:tableParts>
</x:worksheet>
</file>

<file path=xl/worksheets/sheet9.xml><?xml version="1.0" encoding="utf-8"?>
<x:worksheet xmlns:x="http://schemas.openxmlformats.org/spreadsheetml/2006/main">
  <x:sheetFormatPr baseColWidth="8" defaultRowHeight="15"/>
  <x:cols>
    <x:col min="1" max="1" width="13" style="202" hidden="0" customWidth="1"/>
    <x:col min="2" max="2" width="36" style="202" hidden="0" customWidth="1"/>
    <x:col min="3" max="3" width="18" style="202" hidden="0" customWidth="1"/>
    <x:col min="4" max="4" width="18" style="202" hidden="0" customWidth="1"/>
    <x:col min="5" max="5" width="14" style="202" hidden="0" customWidth="1"/>
    <x:col min="6" max="6" width="27" style="202" hidden="0" customWidth="1"/>
    <x:col min="7" max="7" width="23" style="202" hidden="0" customWidth="1"/>
    <x:col min="8" max="8" width="42" style="202" hidden="0" customWidth="1"/>
    <x:col min="9" max="9" width="38" style="202" hidden="0" customWidth="1"/>
    <x:col min="10" max="10" width="43" style="202" hidden="0" customWidth="1"/>
    <x:col min="11" max="11" width="34" hidden="0" customWidth="1"/>
    <x:col min="12" max="12" width="29" hidden="0" customWidth="1"/>
    <x:col min="13" max="13" width="43" hidden="0" customWidth="1"/>
    <x:col min="14" max="14" width="14" hidden="0" customWidth="1"/>
    <x:col min="15" max="15" width="14" hidden="0" customWidth="1"/>
    <x:col min="16" max="16" width="17" hidden="0" customWidth="1"/>
    <x:col min="17" max="17" width="14" hidden="0" customWidth="1"/>
    <x:col min="18" max="18" width="14" hidden="0" customWidth="1"/>
    <x:col min="19" max="19" width="18" hidden="0" customWidth="1"/>
    <x:col min="20" max="20" width="42" hidden="0" customWidth="1"/>
    <x:col min="21" max="21" width="15" hidden="0" customWidth="1"/>
    <x:col min="22" max="22" width="27" hidden="0" customWidth="1"/>
    <x:col min="23" max="23" width="39" hidden="0" customWidth="1"/>
    <x:col min="24" max="24" width="35" hidden="0" customWidth="1"/>
    <x:col min="25" max="25" width="39" hidden="0" customWidth="1"/>
    <x:col min="26" max="26" width="42" hidden="0" customWidth="1"/>
    <x:col min="27" max="27" width="29" hidden="0" customWidth="1"/>
    <x:col min="28" max="28" width="31" hidden="0" customWidth="1"/>
  </x:cols>
  <x:sheetData>
    <x:row r="1" s="202" customFormat="1" ht="34" customHeight="1">
      <x:c r="A1" s="444" t="str">
        <x:v>SANCTIFICATION — APPROVED RARITY BASELINE</x:v>
      </x:c>
      <x:c r="B1" s="444"/>
      <x:c r="C1" s="444"/>
      <x:c r="D1" s="444"/>
      <x:c r="E1" s="444"/>
      <x:c r="F1" s="444"/>
      <x:c r="G1" s="444"/>
      <x:c r="H1" s="444"/>
      <x:c r="I1" s="420"/>
      <x:c r="J1" s="420"/>
      <x:c r="K1" s="420"/>
      <x:c r="L1" s="420"/>
      <x:c r="M1" s="420"/>
      <x:c r="N1" s="420"/>
      <x:c r="O1" s="420"/>
      <x:c r="P1" s="420"/>
      <x:c r="Q1" s="420"/>
      <x:c r="R1" s="420"/>
      <x:c r="S1" s="420"/>
      <x:c r="T1" s="420"/>
      <x:c r="U1" s="420"/>
      <x:c r="V1" s="420"/>
      <x:c r="W1" s="420"/>
      <x:c r="X1" s="420"/>
      <x:c r="Y1" s="420"/>
      <x:c r="Z1" s="420"/>
      <x:c r="AA1" s="420"/>
      <x:c r="AB1" s="420"/>
    </x:row>
    <x:row r="2" ht="25" customHeight="1">
      <x:c r="A2" s="445" t="str">
        <x:v>v20 • v19 report approved and applied • 500 active identities • Prior review evidence and conditions preserved</x:v>
      </x:c>
      <x:c r="B2" s="445"/>
      <x:c r="C2" s="445"/>
      <x:c r="D2" s="445"/>
      <x:c r="E2" s="445"/>
      <x:c r="F2" s="445"/>
      <x:c r="G2" s="445"/>
      <x:c r="H2" s="445"/>
      <x:c r="I2" s="420"/>
      <x:c r="J2" s="420"/>
      <x:c r="K2" s="420"/>
      <x:c r="L2" s="420"/>
      <x:c r="M2" s="420"/>
      <x:c r="N2" s="420"/>
      <x:c r="O2" s="420"/>
      <x:c r="P2" s="420"/>
      <x:c r="Q2" s="420"/>
      <x:c r="R2" s="420"/>
      <x:c r="S2" s="420"/>
      <x:c r="T2" s="420"/>
      <x:c r="U2" s="420"/>
      <x:c r="V2" s="420"/>
      <x:c r="W2" s="420"/>
      <x:c r="X2" s="420"/>
      <x:c r="Y2" s="420"/>
      <x:c r="Z2" s="420"/>
      <x:c r="AA2" s="420"/>
      <x:c r="AB2" s="420"/>
    </x:row>
    <x:row r="3" s="202" customFormat="1" ht="10" customHeight="1">
      <x:c r="A3" s="498"/>
      <x:c r="B3" s="492"/>
      <x:c r="C3" s="498"/>
      <x:c r="D3" s="492"/>
      <x:c r="E3" s="498"/>
      <x:c r="F3" s="492"/>
      <x:c r="G3" s="498"/>
      <x:c r="H3" s="492"/>
      <x:c r="I3" s="432"/>
      <x:c r="J3" s="420"/>
      <x:c r="K3" s="420"/>
      <x:c r="L3" s="420"/>
      <x:c r="M3" s="420"/>
      <x:c r="N3" s="420"/>
      <x:c r="O3" s="420"/>
      <x:c r="P3" s="420"/>
      <x:c r="Q3" s="420"/>
      <x:c r="R3" s="420"/>
      <x:c r="S3" s="420"/>
      <x:c r="T3" s="420"/>
      <x:c r="U3" s="420"/>
      <x:c r="V3" s="420"/>
      <x:c r="W3" s="420"/>
      <x:c r="X3" s="420"/>
      <x:c r="Y3" s="420"/>
      <x:c r="Z3" s="420"/>
      <x:c r="AA3" s="420"/>
      <x:c r="AB3" s="420"/>
    </x:row>
    <x:row r="4" s="202" customFormat="1" ht="22" customHeight="1">
      <x:c r="A4" s="448" t="str">
        <x:v>IDENTITIES REVIEWED</x:v>
      </x:c>
      <x:c r="B4" s="448"/>
      <x:c r="C4" s="448" t="str">
        <x:v>TIER CHANGES APPLIED</x:v>
      </x:c>
      <x:c r="D4" s="448"/>
      <x:c r="E4" s="448" t="str">
        <x:v>CONDITIONAL WORKING TIERS</x:v>
      </x:c>
      <x:c r="F4" s="448"/>
      <x:c r="G4" s="448" t="str">
        <x:v>PRIOR FIXED DECISIONS</x:v>
      </x:c>
      <x:c r="H4" s="448"/>
      <x:c r="I4" s="440"/>
      <x:c r="J4" s="420"/>
      <x:c r="K4" s="420"/>
      <x:c r="L4" s="420"/>
      <x:c r="M4" s="420"/>
      <x:c r="N4" s="420"/>
      <x:c r="O4" s="420"/>
      <x:c r="P4" s="420"/>
      <x:c r="Q4" s="420"/>
      <x:c r="R4" s="420"/>
      <x:c r="S4" s="420"/>
      <x:c r="T4" s="420"/>
      <x:c r="U4" s="420"/>
      <x:c r="V4" s="420"/>
      <x:c r="W4" s="420"/>
      <x:c r="X4" s="420"/>
      <x:c r="Y4" s="420"/>
      <x:c r="Z4" s="420"/>
      <x:c r="AA4" s="420"/>
      <x:c r="AB4" s="420"/>
    </x:row>
    <x:row r="5" ht="23" customHeight="1">
      <x:c r="A5" s="509" t="n">
        <x:f>COUNTA($A$33:$A$532)</x:f>
        <x:v>500</x:v>
      </x:c>
      <x:c r="B5" s="509"/>
      <x:c r="C5" s="509" t="n">
        <x:f>COUNTIF($E$33:$E$532,"Promote")+COUNTIF($E$33:$E$532,"Demote")</x:f>
        <x:v>61</x:v>
      </x:c>
      <x:c r="D5" s="509"/>
      <x:c r="E5" s="509" t="n">
        <x:f>COUNTIF($F$33:$F$532,"Reviewed - provisional")</x:f>
        <x:v>75</x:v>
      </x:c>
      <x:c r="F5" s="509"/>
      <x:c r="G5" s="509" t="n">
        <x:f>COUNTIF($F$33:$F$532,"Fixed by approved decision")</x:f>
        <x:v>47</x:v>
      </x:c>
      <x:c r="H5" s="509"/>
      <x:c r="I5" s="420"/>
      <x:c r="J5" s="420"/>
      <x:c r="K5" s="420"/>
      <x:c r="L5" s="420"/>
      <x:c r="M5" s="420"/>
      <x:c r="N5" s="420"/>
      <x:c r="O5" s="420"/>
      <x:c r="P5" s="420"/>
      <x:c r="Q5" s="420"/>
      <x:c r="R5" s="420"/>
      <x:c r="S5" s="420"/>
      <x:c r="T5" s="420"/>
      <x:c r="U5" s="420"/>
      <x:c r="V5" s="420"/>
      <x:c r="W5" s="420"/>
      <x:c r="X5" s="420"/>
      <x:c r="Y5" s="420"/>
      <x:c r="Z5" s="420"/>
      <x:c r="AA5" s="420"/>
      <x:c r="AB5" s="420"/>
    </x:row>
    <x:row r="6" s="202" customFormat="1" ht="23" customHeight="1">
      <x:c r="A6" s="509"/>
      <x:c r="B6" s="509"/>
      <x:c r="C6" s="509"/>
      <x:c r="D6" s="509"/>
      <x:c r="E6" s="509"/>
      <x:c r="F6" s="509"/>
      <x:c r="G6" s="509"/>
      <x:c r="H6" s="509"/>
      <x:c r="I6" s="420"/>
      <x:c r="J6" s="420"/>
      <x:c r="K6" s="420"/>
      <x:c r="L6" s="420"/>
      <x:c r="M6" s="420"/>
      <x:c r="N6" s="420"/>
      <x:c r="O6" s="420"/>
      <x:c r="P6" s="420"/>
      <x:c r="Q6" s="420"/>
      <x:c r="R6" s="420"/>
      <x:c r="S6" s="420"/>
      <x:c r="T6" s="420"/>
      <x:c r="U6" s="420"/>
      <x:c r="V6" s="420"/>
      <x:c r="W6" s="420"/>
      <x:c r="X6" s="420"/>
      <x:c r="Y6" s="420"/>
      <x:c r="Z6" s="420"/>
      <x:c r="AA6" s="420"/>
      <x:c r="AB6" s="420"/>
    </x:row>
    <x:row r="7" ht="10" customHeight="1">
      <x:c r="A7" s="492"/>
      <x:c r="B7" s="492"/>
      <x:c r="C7" s="492"/>
      <x:c r="D7" s="492"/>
      <x:c r="E7" s="492"/>
      <x:c r="F7" s="492"/>
      <x:c r="G7" s="492"/>
      <x:c r="H7" s="492"/>
      <x:c r="I7" s="420"/>
      <x:c r="J7" s="420"/>
      <x:c r="K7" s="420"/>
      <x:c r="L7" s="420"/>
      <x:c r="M7" s="420"/>
      <x:c r="N7" s="420"/>
      <x:c r="O7" s="420"/>
      <x:c r="P7" s="420"/>
      <x:c r="Q7" s="420"/>
      <x:c r="R7" s="420"/>
      <x:c r="S7" s="420"/>
      <x:c r="T7" s="420"/>
      <x:c r="U7" s="420"/>
      <x:c r="V7" s="420"/>
      <x:c r="W7" s="420"/>
      <x:c r="X7" s="420"/>
      <x:c r="Y7" s="420"/>
      <x:c r="Z7" s="420"/>
      <x:c r="AA7" s="420"/>
      <x:c r="AB7" s="420"/>
    </x:row>
    <x:row r="8" ht="23" customHeight="1">
      <x:c r="A8" s="458" t="str">
        <x:v>APPROVED AND APPLIED. All 61 v19 tier changes are now in Final Card Catalog, including 26 conditional changes as working tiers. C retains the prior v19 master tier; D records the approved v20 baseline. All 75 original provisional conditions remain open for art/interpretation work. Existing completed locks, 18 Legendaries, roster and art notes are preserved.</x:v>
      </x:c>
      <x:c r="B8" s="458"/>
      <x:c r="C8" s="458"/>
      <x:c r="D8" s="458"/>
      <x:c r="E8" s="458"/>
      <x:c r="F8" s="458"/>
      <x:c r="G8" s="458"/>
      <x:c r="H8" s="459"/>
      <x:c r="I8" s="420"/>
      <x:c r="J8" s="420"/>
      <x:c r="K8" s="420"/>
      <x:c r="L8" s="420"/>
      <x:c r="M8" s="420"/>
      <x:c r="N8" s="420"/>
      <x:c r="O8" s="420"/>
      <x:c r="P8" s="420"/>
      <x:c r="Q8" s="420"/>
      <x:c r="R8" s="420"/>
      <x:c r="S8" s="420"/>
      <x:c r="T8" s="420"/>
      <x:c r="U8" s="420"/>
      <x:c r="V8" s="420"/>
      <x:c r="W8" s="420"/>
      <x:c r="X8" s="420"/>
      <x:c r="Y8" s="420"/>
      <x:c r="Z8" s="420"/>
      <x:c r="AA8" s="420"/>
      <x:c r="AB8" s="420"/>
    </x:row>
    <x:row r="9" s="202" customFormat="1" ht="23" customHeight="1">
      <x:c r="A9" s="459"/>
      <x:c r="B9" s="459"/>
      <x:c r="C9" s="459"/>
      <x:c r="D9" s="459"/>
      <x:c r="E9" s="460"/>
      <x:c r="F9" s="459"/>
      <x:c r="G9" s="459"/>
      <x:c r="H9" s="459"/>
      <x:c r="I9" s="420"/>
      <x:c r="J9" s="420"/>
      <x:c r="K9" s="420"/>
      <x:c r="L9" s="420"/>
      <x:c r="M9" s="420"/>
      <x:c r="N9" s="420"/>
      <x:c r="O9" s="420"/>
      <x:c r="P9" s="420"/>
      <x:c r="Q9" s="420"/>
      <x:c r="R9" s="420"/>
      <x:c r="S9" s="420"/>
      <x:c r="T9" s="420"/>
      <x:c r="U9" s="420"/>
      <x:c r="V9" s="420"/>
      <x:c r="W9" s="420"/>
      <x:c r="X9" s="420"/>
      <x:c r="Y9" s="420"/>
      <x:c r="Z9" s="420"/>
      <x:c r="AA9" s="420"/>
      <x:c r="AB9" s="420"/>
    </x:row>
    <x:row r="10" s="202" customFormat="1" ht="10" customHeight="1">
      <x:c r="A10" s="492"/>
      <x:c r="B10" s="492"/>
      <x:c r="C10" s="492"/>
      <x:c r="D10" s="492"/>
      <x:c r="E10" s="493"/>
      <x:c r="F10" s="492"/>
      <x:c r="G10" s="492"/>
      <x:c r="H10" s="492"/>
      <x:c r="I10" s="420"/>
      <x:c r="J10" s="420"/>
      <x:c r="K10" s="420"/>
      <x:c r="L10" s="420"/>
      <x:c r="M10" s="420"/>
      <x:c r="N10" s="420"/>
      <x:c r="O10" s="420"/>
      <x:c r="P10" s="420"/>
      <x:c r="Q10" s="420"/>
      <x:c r="R10" s="420"/>
      <x:c r="S10" s="420"/>
      <x:c r="T10" s="420"/>
      <x:c r="U10" s="420"/>
      <x:c r="V10" s="420"/>
      <x:c r="W10" s="420"/>
      <x:c r="X10" s="420"/>
      <x:c r="Y10" s="420"/>
      <x:c r="Z10" s="420"/>
      <x:c r="AA10" s="420"/>
      <x:c r="AB10" s="420"/>
    </x:row>
    <x:row r="11" s="202" customFormat="1" ht="30" customHeight="1">
      <x:c r="A11" s="464" t="str">
        <x:v>Rarity</x:v>
      </x:c>
      <x:c r="B11" s="464" t="str">
        <x:v>Before v19</x:v>
      </x:c>
      <x:c r="C11" s="464" t="str">
        <x:v>Applied v20</x:v>
      </x:c>
      <x:c r="D11" s="464" t="str">
        <x:v>Net change</x:v>
      </x:c>
      <x:c r="E11" s="465" t="str">
        <x:v>Before share</x:v>
      </x:c>
      <x:c r="F11" s="464" t="str">
        <x:v>Applied share</x:v>
      </x:c>
      <x:c r="G11" s="464" t="str">
        <x:v>Original review outcome</x:v>
      </x:c>
      <x:c r="H11" s="464" t="str">
        <x:v>Cards</x:v>
      </x:c>
      <x:c r="I11" s="420"/>
      <x:c r="J11" s="420"/>
      <x:c r="K11" s="420"/>
      <x:c r="L11" s="420"/>
      <x:c r="M11" s="420"/>
      <x:c r="N11" s="420"/>
      <x:c r="O11" s="420"/>
      <x:c r="P11" s="420"/>
      <x:c r="Q11" s="420"/>
      <x:c r="R11" s="420"/>
      <x:c r="S11" s="420"/>
      <x:c r="T11" s="420"/>
      <x:c r="U11" s="420"/>
      <x:c r="V11" s="420"/>
      <x:c r="W11" s="420"/>
      <x:c r="X11" s="420"/>
      <x:c r="Y11" s="420"/>
      <x:c r="Z11" s="420"/>
      <x:c r="AA11" s="420"/>
      <x:c r="AB11" s="420"/>
    </x:row>
    <x:row r="12" s="202" customFormat="1" ht="31" customHeight="1">
      <x:c r="A12" s="449" t="str">
        <x:v>Legendary</x:v>
      </x:c>
      <x:c r="B12" s="474" t="n">
        <x:f>COUNTIF($C$33:$C$532,A12)</x:f>
        <x:v>18</x:v>
      </x:c>
      <x:c r="C12" s="474" t="n">
        <x:f>COUNTIF($D$33:$D$532,A12)</x:f>
        <x:v>18</x:v>
      </x:c>
      <x:c r="D12" s="475" t="n">
        <x:f>C12-B12</x:f>
        <x:v>0</x:v>
      </x:c>
      <x:c r="E12" s="476" t="n">
        <x:f>B12/$B$17</x:f>
        <x:v>0.036</x:v>
      </x:c>
      <x:c r="F12" s="476" t="n">
        <x:f>C12/$C$17</x:f>
        <x:v>0.036</x:v>
      </x:c>
      <x:c r="G12" s="420" t="str">
        <x:v>Previously fixed</x:v>
      </x:c>
      <x:c r="H12" s="466" t="n">
        <x:f>COUNTIF($F$33:$F$532,"Fixed by approved decision")</x:f>
        <x:v>47</x:v>
      </x:c>
      <x:c r="I12" s="420"/>
      <x:c r="J12" s="420"/>
      <x:c r="K12" s="420"/>
      <x:c r="L12" s="420"/>
      <x:c r="M12" s="420"/>
      <x:c r="N12" s="420"/>
      <x:c r="O12" s="420"/>
      <x:c r="P12" s="420"/>
      <x:c r="Q12" s="420"/>
      <x:c r="R12" s="420"/>
      <x:c r="S12" s="420"/>
      <x:c r="T12" s="420"/>
      <x:c r="U12" s="420"/>
      <x:c r="V12" s="420"/>
      <x:c r="W12" s="420"/>
      <x:c r="X12" s="420"/>
      <x:c r="Y12" s="420"/>
      <x:c r="Z12" s="420"/>
      <x:c r="AA12" s="420"/>
      <x:c r="AB12" s="420"/>
    </x:row>
    <x:row r="13" s="202" customFormat="1" ht="31" customHeight="1">
      <x:c r="A13" s="449" t="str">
        <x:v>Extraordinary</x:v>
      </x:c>
      <x:c r="B13" s="474" t="n">
        <x:f>COUNTIF($C$33:$C$532,A13)</x:f>
        <x:v>58</x:v>
      </x:c>
      <x:c r="C13" s="474" t="n">
        <x:f>COUNTIF($D$33:$D$532,A13)</x:f>
        <x:v>58</x:v>
      </x:c>
      <x:c r="D13" s="475" t="n">
        <x:f>C13-B13</x:f>
        <x:v>0</x:v>
      </x:c>
      <x:c r="E13" s="476" t="n">
        <x:f>B13/$B$17</x:f>
        <x:v>0.116</x:v>
      </x:c>
      <x:c r="F13" s="476" t="n">
        <x:f>C13/$C$17</x:f>
        <x:v>0.116</x:v>
      </x:c>
      <x:c r="G13" s="420" t="str">
        <x:v>Reviewed — keep</x:v>
      </x:c>
      <x:c r="H13" s="466" t="n">
        <x:f>COUNTIF($F$33:$F$532,"Reviewed - keep")</x:f>
        <x:v>343</x:v>
      </x:c>
      <x:c r="I13" s="420"/>
      <x:c r="J13" s="420"/>
      <x:c r="K13" s="420"/>
      <x:c r="L13" s="420"/>
      <x:c r="M13" s="420"/>
      <x:c r="N13" s="420"/>
      <x:c r="O13" s="420"/>
      <x:c r="P13" s="420"/>
      <x:c r="Q13" s="420"/>
      <x:c r="R13" s="420"/>
      <x:c r="S13" s="420"/>
      <x:c r="T13" s="420"/>
      <x:c r="U13" s="420"/>
      <x:c r="V13" s="420"/>
      <x:c r="W13" s="420"/>
      <x:c r="X13" s="420"/>
      <x:c r="Y13" s="420"/>
      <x:c r="Z13" s="420"/>
      <x:c r="AA13" s="420"/>
      <x:c r="AB13" s="420"/>
    </x:row>
    <x:row r="14" ht="31" customHeight="1">
      <x:c r="A14" s="449" t="str">
        <x:v>Rare</x:v>
      </x:c>
      <x:c r="B14" s="474" t="n">
        <x:f>COUNTIF($C$33:$C$532,A14)</x:f>
        <x:v>127</x:v>
      </x:c>
      <x:c r="C14" s="474" t="n">
        <x:f>COUNTIF($D$33:$D$532,A14)</x:f>
        <x:v>135</x:v>
      </x:c>
      <x:c r="D14" s="475" t="n">
        <x:f>C14-B14</x:f>
        <x:v>8</x:v>
      </x:c>
      <x:c r="E14" s="476" t="n">
        <x:f>B14/$B$17</x:f>
        <x:v>0.254</x:v>
      </x:c>
      <x:c r="F14" s="476" t="n">
        <x:f>C14/$C$17</x:f>
        <x:v>0.27</x:v>
      </x:c>
      <x:c r="G14" s="420" t="str">
        <x:v>Baseline change approved</x:v>
      </x:c>
      <x:c r="H14" s="466" t="n">
        <x:f>COUNTIF($F$33:$F$532,"Reviewed - change proposed")</x:f>
        <x:v>35</x:v>
      </x:c>
      <x:c r="I14" s="420"/>
      <x:c r="J14" s="420"/>
      <x:c r="K14" s="420"/>
      <x:c r="L14" s="420"/>
      <x:c r="M14" s="420"/>
      <x:c r="N14" s="420"/>
      <x:c r="O14" s="420"/>
      <x:c r="P14" s="420"/>
      <x:c r="Q14" s="420"/>
      <x:c r="R14" s="420"/>
      <x:c r="S14" s="420"/>
      <x:c r="T14" s="420"/>
      <x:c r="U14" s="420"/>
      <x:c r="V14" s="420"/>
      <x:c r="W14" s="420"/>
      <x:c r="X14" s="420"/>
      <x:c r="Y14" s="420"/>
      <x:c r="Z14" s="420"/>
      <x:c r="AA14" s="420"/>
      <x:c r="AB14" s="420"/>
    </x:row>
    <x:row r="15" s="202" customFormat="1" ht="31" customHeight="1">
      <x:c r="A15" s="449" t="str">
        <x:v>Uncommon</x:v>
      </x:c>
      <x:c r="B15" s="474" t="n">
        <x:f>COUNTIF($C$33:$C$532,A15)</x:f>
        <x:v>129</x:v>
      </x:c>
      <x:c r="C15" s="474" t="n">
        <x:f>COUNTIF($D$33:$D$532,A15)</x:f>
        <x:v>135</x:v>
      </x:c>
      <x:c r="D15" s="475" t="n">
        <x:f>C15-B15</x:f>
        <x:v>6</x:v>
      </x:c>
      <x:c r="E15" s="476" t="n">
        <x:f>B15/$B$17</x:f>
        <x:v>0.258</x:v>
      </x:c>
      <x:c r="F15" s="476" t="n">
        <x:f>C15/$C$17</x:f>
        <x:v>0.27</x:v>
      </x:c>
      <x:c r="G15" s="420" t="str">
        <x:v>Conditional working tier</x:v>
      </x:c>
      <x:c r="H15" s="466" t="n">
        <x:f>COUNTIF($F$33:$F$532,"Reviewed - provisional")</x:f>
        <x:v>75</x:v>
      </x:c>
      <x:c r="I15" s="420"/>
      <x:c r="J15" s="420"/>
      <x:c r="K15" s="420"/>
      <x:c r="L15" s="420"/>
      <x:c r="M15" s="420"/>
      <x:c r="N15" s="420"/>
      <x:c r="O15" s="420"/>
      <x:c r="P15" s="420"/>
      <x:c r="Q15" s="420"/>
      <x:c r="R15" s="420"/>
      <x:c r="S15" s="420"/>
      <x:c r="T15" s="420"/>
      <x:c r="U15" s="420"/>
      <x:c r="V15" s="420"/>
      <x:c r="W15" s="420"/>
      <x:c r="X15" s="420"/>
      <x:c r="Y15" s="420"/>
      <x:c r="Z15" s="420"/>
      <x:c r="AA15" s="420"/>
      <x:c r="AB15" s="420"/>
    </x:row>
    <x:row r="16" ht="31" customHeight="1">
      <x:c r="A16" s="449" t="str">
        <x:v>Common</x:v>
      </x:c>
      <x:c r="B16" s="474" t="n">
        <x:f>COUNTIF($C$33:$C$532,A16)</x:f>
        <x:v>168</x:v>
      </x:c>
      <x:c r="C16" s="474" t="n">
        <x:f>COUNTIF($D$33:$D$532,A16)</x:f>
        <x:v>154</x:v>
      </x:c>
      <x:c r="D16" s="477" t="n">
        <x:f>C16-B16</x:f>
        <x:v>-14</x:v>
      </x:c>
      <x:c r="E16" s="476" t="n">
        <x:f>B16/$B$17</x:f>
        <x:v>0.336</x:v>
      </x:c>
      <x:c r="F16" s="476" t="n">
        <x:f>C16/$C$17</x:f>
        <x:v>0.308</x:v>
      </x:c>
      <x:c r="G16" s="420" t="str">
        <x:v>No tier change</x:v>
      </x:c>
      <x:c r="H16" s="466" t="n">
        <x:f>COUNTIF($E$33:$E$532,"Keep")+COUNTIF($E$33:$E$532,"Fixed")</x:f>
        <x:v>439</x:v>
      </x:c>
      <x:c r="I16" s="420"/>
      <x:c r="J16" s="420"/>
      <x:c r="K16" s="420"/>
      <x:c r="L16" s="420"/>
      <x:c r="M16" s="420"/>
      <x:c r="N16" s="420"/>
      <x:c r="O16" s="420"/>
      <x:c r="P16" s="420"/>
      <x:c r="Q16" s="420"/>
      <x:c r="R16" s="420"/>
      <x:c r="S16" s="420"/>
      <x:c r="T16" s="420"/>
      <x:c r="U16" s="420"/>
      <x:c r="V16" s="420"/>
      <x:c r="W16" s="420"/>
      <x:c r="X16" s="420"/>
      <x:c r="Y16" s="420"/>
      <x:c r="Z16" s="420"/>
      <x:c r="AA16" s="420"/>
      <x:c r="AB16" s="420"/>
    </x:row>
    <x:row r="17" ht="31" customHeight="1">
      <x:c r="A17" s="448" t="str">
        <x:v>TOTAL</x:v>
      </x:c>
      <x:c r="B17" s="481" t="n">
        <x:f>SUM(B12:B16)</x:f>
        <x:v>500</x:v>
      </x:c>
      <x:c r="C17" s="481" t="n">
        <x:f>SUM(C12:C16)</x:f>
        <x:v>500</x:v>
      </x:c>
      <x:c r="D17" s="481" t="n">
        <x:f>C17-B17</x:f>
        <x:v>0</x:v>
      </x:c>
      <x:c r="E17" s="482" t="n">
        <x:f>SUM(E12:E16)</x:f>
        <x:v>1</x:v>
      </x:c>
      <x:c r="F17" s="482" t="n">
        <x:f>SUM(F12:F16)</x:f>
        <x:v>1</x:v>
      </x:c>
      <x:c r="G17" s="448" t="str">
        <x:v>CHECK: covered</x:v>
      </x:c>
      <x:c r="H17" s="483" t="n">
        <x:f>SUM(H12:H15)</x:f>
        <x:v>500</x:v>
      </x:c>
      <x:c r="I17" s="420"/>
      <x:c r="J17" s="420"/>
      <x:c r="K17" s="420"/>
      <x:c r="L17" s="420"/>
      <x:c r="M17" s="420"/>
      <x:c r="N17" s="420"/>
      <x:c r="O17" s="420"/>
      <x:c r="P17" s="420"/>
      <x:c r="Q17" s="420"/>
      <x:c r="R17" s="420"/>
      <x:c r="S17" s="420"/>
      <x:c r="T17" s="420"/>
      <x:c r="U17" s="420"/>
      <x:c r="V17" s="420"/>
      <x:c r="W17" s="420"/>
      <x:c r="X17" s="420"/>
      <x:c r="Y17" s="420"/>
      <x:c r="Z17" s="420"/>
      <x:c r="AA17" s="420"/>
      <x:c r="AB17" s="420"/>
    </x:row>
    <x:row r="18" ht="10" customHeight="1">
      <x:c r="A18" s="492"/>
      <x:c r="B18" s="492"/>
      <x:c r="C18" s="492"/>
      <x:c r="D18" s="492"/>
      <x:c r="E18" s="492"/>
      <x:c r="F18" s="492"/>
      <x:c r="G18" s="492"/>
      <x:c r="H18" s="492"/>
      <x:c r="I18" s="420"/>
      <x:c r="J18" s="420"/>
      <x:c r="K18" s="420"/>
      <x:c r="L18" s="420"/>
      <x:c r="M18" s="420"/>
      <x:c r="N18" s="420"/>
      <x:c r="O18" s="420"/>
      <x:c r="P18" s="420"/>
      <x:c r="Q18" s="420"/>
      <x:c r="R18" s="420"/>
      <x:c r="S18" s="420"/>
      <x:c r="T18" s="420"/>
      <x:c r="U18" s="420"/>
      <x:c r="V18" s="420"/>
      <x:c r="W18" s="420"/>
      <x:c r="X18" s="420"/>
      <x:c r="Y18" s="420"/>
      <x:c r="Z18" s="420"/>
      <x:c r="AA18" s="420"/>
      <x:c r="AB18" s="420"/>
    </x:row>
    <x:row r="19" s="202" customFormat="1" ht="24" customHeight="1">
      <x:c r="A19" s="489" t="str">
        <x:v>APPLIED: 41 promotions and 20 demotions. The 35 baseline changes and 26 conditional changes are all adopted. Filter Action applied for Promote/Demote to see the 61 changes; original conditions remain in M and AB. No outstanding rarity approval is implied by the historical review-outcome text.</x:v>
      </x:c>
      <x:c r="B19" s="489"/>
      <x:c r="C19" s="489"/>
      <x:c r="D19" s="489"/>
      <x:c r="E19" s="489"/>
      <x:c r="F19" s="489"/>
      <x:c r="G19" s="489"/>
      <x:c r="H19" s="489"/>
      <x:c r="I19" s="432"/>
      <x:c r="J19" s="432"/>
      <x:c r="K19" s="420"/>
      <x:c r="L19" s="420"/>
      <x:c r="M19" s="420"/>
      <x:c r="N19" s="420"/>
      <x:c r="O19" s="420"/>
      <x:c r="P19" s="420"/>
      <x:c r="Q19" s="420"/>
      <x:c r="R19" s="420"/>
      <x:c r="S19" s="420"/>
      <x:c r="T19" s="420"/>
      <x:c r="U19" s="420"/>
      <x:c r="V19" s="420"/>
      <x:c r="W19" s="420"/>
      <x:c r="X19" s="420"/>
      <x:c r="Y19" s="420"/>
      <x:c r="Z19" s="420"/>
      <x:c r="AA19" s="420"/>
      <x:c r="AB19" s="420"/>
    </x:row>
    <x:row r="20" s="202" customFormat="1" ht="24" customHeight="1">
      <x:c r="A20" s="490"/>
      <x:c r="B20" s="490"/>
      <x:c r="C20" s="490"/>
      <x:c r="D20" s="490"/>
      <x:c r="E20" s="491"/>
      <x:c r="F20" s="490"/>
      <x:c r="G20" s="490"/>
      <x:c r="H20" s="490"/>
      <x:c r="I20" s="420"/>
      <x:c r="J20" s="420"/>
      <x:c r="K20" s="420"/>
      <x:c r="L20" s="420"/>
      <x:c r="M20" s="420"/>
      <x:c r="N20" s="420"/>
      <x:c r="O20" s="420"/>
      <x:c r="P20" s="420"/>
      <x:c r="Q20" s="420"/>
      <x:c r="R20" s="420"/>
      <x:c r="S20" s="420"/>
      <x:c r="T20" s="420"/>
      <x:c r="U20" s="420"/>
      <x:c r="V20" s="420"/>
      <x:c r="W20" s="420"/>
      <x:c r="X20" s="420"/>
      <x:c r="Y20" s="420"/>
      <x:c r="Z20" s="420"/>
      <x:c r="AA20" s="420"/>
      <x:c r="AB20" s="420"/>
    </x:row>
    <x:row r="21" s="202" customFormat="1" ht="24" customHeight="1">
      <x:c r="A21" s="496" t="str">
        <x:v>SCORING PROVENANCE: all 474 v18 draft component vectors remain unchanged. The v19 editorial recommendations are now approved as the v20 baseline. Diagnostic differences remain explained in T; numerical estimates are not changed to force agreement. The original calibration remains legacy evidence.</x:v>
      </x:c>
      <x:c r="B21" s="496"/>
      <x:c r="C21" s="496"/>
      <x:c r="D21" s="496"/>
      <x:c r="E21" s="497"/>
      <x:c r="F21" s="496"/>
      <x:c r="G21" s="496"/>
      <x:c r="H21" s="496"/>
      <x:c r="I21" s="420"/>
      <x:c r="J21" s="420"/>
      <x:c r="K21" s="420"/>
      <x:c r="L21" s="420"/>
      <x:c r="M21" s="420"/>
      <x:c r="N21" s="420"/>
      <x:c r="O21" s="420"/>
      <x:c r="P21" s="420"/>
      <x:c r="Q21" s="420"/>
      <x:c r="R21" s="420"/>
      <x:c r="S21" s="420"/>
      <x:c r="T21" s="420"/>
      <x:c r="U21" s="420"/>
      <x:c r="V21" s="420"/>
      <x:c r="W21" s="420"/>
      <x:c r="X21" s="420"/>
      <x:c r="Y21" s="420"/>
      <x:c r="Z21" s="420"/>
      <x:c r="AA21" s="420"/>
      <x:c r="AB21" s="420"/>
    </x:row>
    <x:row r="22" s="202" customFormat="1" ht="24" customHeight="1">
      <x:c r="A22" s="496"/>
      <x:c r="B22" s="496"/>
      <x:c r="C22" s="496"/>
      <x:c r="D22" s="496"/>
      <x:c r="E22" s="497"/>
      <x:c r="F22" s="496"/>
      <x:c r="G22" s="496"/>
      <x:c r="H22" s="496"/>
      <x:c r="I22" s="420"/>
      <x:c r="J22" s="420"/>
      <x:c r="K22" s="420"/>
      <x:c r="L22" s="420"/>
      <x:c r="M22" s="420"/>
      <x:c r="N22" s="420"/>
      <x:c r="O22" s="420"/>
      <x:c r="P22" s="420"/>
      <x:c r="Q22" s="420"/>
      <x:c r="R22" s="420"/>
      <x:c r="S22" s="420"/>
      <x:c r="T22" s="420"/>
      <x:c r="U22" s="420"/>
      <x:c r="V22" s="420"/>
      <x:c r="W22" s="420"/>
      <x:c r="X22" s="420"/>
      <x:c r="Y22" s="420"/>
      <x:c r="Z22" s="420"/>
      <x:c r="AA22" s="420"/>
      <x:c r="AB22" s="420"/>
    </x:row>
    <x:row r="23" s="202" customFormat="1" ht="24" customHeight="1">
      <x:c r="A23" s="490" t="str">
        <x:v>ARTWORK BOUNDARY: all existing master briefs, proposed review premises and conditions are retained. Approval of a working rarity does not approve an unverified historical reconstruction, settle an interpretation, or mean the artwork is complete. Roster and production-lock flags remain unchanged.</x:v>
      </x:c>
      <x:c r="B23" s="490"/>
      <x:c r="C23" s="490"/>
      <x:c r="D23" s="490"/>
      <x:c r="E23" s="491"/>
      <x:c r="F23" s="490"/>
      <x:c r="G23" s="490"/>
      <x:c r="H23" s="490"/>
      <x:c r="I23" s="420"/>
      <x:c r="J23" s="420"/>
      <x:c r="K23" s="420"/>
      <x:c r="L23" s="420"/>
      <x:c r="M23" s="420"/>
      <x:c r="N23" s="420"/>
      <x:c r="O23" s="420"/>
      <x:c r="P23" s="420"/>
      <x:c r="Q23" s="420"/>
      <x:c r="R23" s="420"/>
      <x:c r="S23" s="420"/>
      <x:c r="T23" s="420"/>
      <x:c r="U23" s="420"/>
      <x:c r="V23" s="420"/>
      <x:c r="W23" s="420"/>
      <x:c r="X23" s="420"/>
      <x:c r="Y23" s="420"/>
      <x:c r="Z23" s="420"/>
      <x:c r="AA23" s="420"/>
      <x:c r="AB23" s="420"/>
    </x:row>
    <x:row r="24" s="202" customFormat="1" ht="24" customHeight="1">
      <x:c r="A24" s="490"/>
      <x:c r="B24" s="490"/>
      <x:c r="C24" s="490"/>
      <x:c r="D24" s="490"/>
      <x:c r="E24" s="491"/>
      <x:c r="F24" s="490"/>
      <x:c r="G24" s="490"/>
      <x:c r="H24" s="490"/>
      <x:c r="I24" s="420"/>
      <x:c r="J24" s="420"/>
      <x:c r="K24" s="420"/>
      <x:c r="L24" s="420"/>
      <x:c r="M24" s="420"/>
      <x:c r="N24" s="420"/>
      <x:c r="O24" s="420"/>
      <x:c r="P24" s="420"/>
      <x:c r="Q24" s="420"/>
      <x:c r="R24" s="420"/>
      <x:c r="S24" s="420"/>
      <x:c r="T24" s="420"/>
      <x:c r="U24" s="420"/>
      <x:c r="V24" s="420"/>
      <x:c r="W24" s="420"/>
      <x:c r="X24" s="420"/>
      <x:c r="Y24" s="420"/>
      <x:c r="Z24" s="420"/>
      <x:c r="AA24" s="420"/>
      <x:c r="AB24" s="420"/>
    </x:row>
    <x:row r="25" s="202" customFormat="1" ht="24" customHeight="1">
      <x:c r="A25" s="496" t="str">
        <x:v>APPLIED DISTRIBUTION: 18 Legendary / 58 Extraordinary / 135 Rare / 135 Uncommon / 154 Common. Common is the largest tier. These are identity counts, not pack probabilities. No extra promotions or demotions were made to force a quota.</x:v>
      </x:c>
      <x:c r="B25" s="496"/>
      <x:c r="C25" s="496"/>
      <x:c r="D25" s="496"/>
      <x:c r="E25" s="497"/>
      <x:c r="F25" s="496"/>
      <x:c r="G25" s="496"/>
      <x:c r="H25" s="496"/>
      <x:c r="I25" s="420"/>
      <x:c r="J25" s="420"/>
      <x:c r="K25" s="420"/>
      <x:c r="L25" s="420"/>
      <x:c r="M25" s="420"/>
      <x:c r="N25" s="420"/>
      <x:c r="O25" s="420"/>
      <x:c r="P25" s="420"/>
      <x:c r="Q25" s="420"/>
      <x:c r="R25" s="420"/>
      <x:c r="S25" s="420"/>
      <x:c r="T25" s="420"/>
      <x:c r="U25" s="420"/>
      <x:c r="V25" s="420"/>
      <x:c r="W25" s="420"/>
      <x:c r="X25" s="420"/>
      <x:c r="Y25" s="420"/>
      <x:c r="Z25" s="420"/>
      <x:c r="AA25" s="420"/>
      <x:c r="AB25" s="420"/>
    </x:row>
    <x:row r="26" s="202" customFormat="1" ht="24" customHeight="1">
      <x:c r="A26" s="496"/>
      <x:c r="B26" s="496"/>
      <x:c r="C26" s="496"/>
      <x:c r="D26" s="496"/>
      <x:c r="E26" s="497"/>
      <x:c r="F26" s="496"/>
      <x:c r="G26" s="496"/>
      <x:c r="H26" s="496"/>
      <x:c r="I26" s="420"/>
      <x:c r="J26" s="420"/>
      <x:c r="K26" s="420"/>
      <x:c r="L26" s="420"/>
      <x:c r="M26" s="420"/>
      <x:c r="N26" s="420"/>
      <x:c r="O26" s="420"/>
      <x:c r="P26" s="420"/>
      <x:c r="Q26" s="420"/>
      <x:c r="R26" s="420"/>
      <x:c r="S26" s="420"/>
      <x:c r="T26" s="420"/>
      <x:c r="U26" s="420"/>
      <x:c r="V26" s="420"/>
      <x:c r="W26" s="420"/>
      <x:c r="X26" s="420"/>
      <x:c r="Y26" s="420"/>
      <x:c r="Z26" s="420"/>
      <x:c r="AA26" s="420"/>
      <x:c r="AB26" s="420"/>
    </x:row>
    <x:row r="27" s="202" customFormat="1" ht="24" customHeight="1">
      <x:c r="A27" s="490" t="str">
        <x:v>LEGACY DATA NOTE: the original scoring register still has 12 incomplete component sets; draft review estimates remain separate. Its two top status counters now cover the full S14:S513 range. Approved tiers differing from legacy proposals are labeled as diagnostic differences, not instructions to reverse approval.</x:v>
      </x:c>
      <x:c r="B27" s="490"/>
      <x:c r="C27" s="490"/>
      <x:c r="D27" s="490"/>
      <x:c r="E27" s="491"/>
      <x:c r="F27" s="490"/>
      <x:c r="G27" s="490"/>
      <x:c r="H27" s="490"/>
      <x:c r="I27" s="420"/>
      <x:c r="J27" s="420"/>
      <x:c r="K27" s="420"/>
      <x:c r="L27" s="420"/>
      <x:c r="M27" s="420"/>
      <x:c r="N27" s="420"/>
      <x:c r="O27" s="420"/>
      <x:c r="P27" s="420"/>
      <x:c r="Q27" s="420"/>
      <x:c r="R27" s="420"/>
      <x:c r="S27" s="420"/>
      <x:c r="T27" s="420"/>
      <x:c r="U27" s="420"/>
      <x:c r="V27" s="420"/>
      <x:c r="W27" s="420"/>
      <x:c r="X27" s="420"/>
      <x:c r="Y27" s="420"/>
      <x:c r="Z27" s="420"/>
      <x:c r="AA27" s="420"/>
      <x:c r="AB27" s="420"/>
    </x:row>
    <x:row r="28" s="202" customFormat="1" ht="24" customHeight="1">
      <x:c r="A28" s="490"/>
      <x:c r="B28" s="490"/>
      <x:c r="C28" s="490"/>
      <x:c r="D28" s="490"/>
      <x:c r="E28" s="491"/>
      <x:c r="F28" s="490"/>
      <x:c r="G28" s="490"/>
      <x:c r="H28" s="490"/>
      <x:c r="I28" s="420"/>
      <x:c r="J28" s="420"/>
      <x:c r="K28" s="420"/>
      <x:c r="L28" s="420"/>
      <x:c r="M28" s="420"/>
      <x:c r="N28" s="420"/>
      <x:c r="O28" s="420"/>
      <x:c r="P28" s="420"/>
      <x:c r="Q28" s="420"/>
      <x:c r="R28" s="420"/>
      <x:c r="S28" s="420"/>
      <x:c r="T28" s="420"/>
      <x:c r="U28" s="420"/>
      <x:c r="V28" s="420"/>
      <x:c r="W28" s="420"/>
      <x:c r="X28" s="420"/>
      <x:c r="Y28" s="420"/>
      <x:c r="Z28" s="420"/>
      <x:c r="AA28" s="420"/>
      <x:c r="AB28" s="420"/>
    </x:row>
    <x:row r="29" s="202" customFormat="1" ht="24" customHeight="1">
      <x:c r="A29" s="496" t="str">
        <x:v>HOW TO USE: C is the preserved prior tier; D is the approved v20 baseline; E shows the applied action. F preserves the original v19 review outcome. AA records approval; M/AB retain original conditions. Final Card Catalog is the live source of truth. Repair Log records all 61 changes and the application checks.</x:v>
      </x:c>
      <x:c r="B29" s="496"/>
      <x:c r="C29" s="496"/>
      <x:c r="D29" s="496"/>
      <x:c r="E29" s="497"/>
      <x:c r="F29" s="496"/>
      <x:c r="G29" s="496"/>
      <x:c r="H29" s="496"/>
      <x:c r="I29" s="420"/>
      <x:c r="J29" s="420"/>
      <x:c r="K29" s="420"/>
      <x:c r="L29" s="420"/>
      <x:c r="M29" s="420"/>
      <x:c r="N29" s="420"/>
      <x:c r="O29" s="420"/>
      <x:c r="P29" s="420"/>
      <x:c r="Q29" s="420"/>
      <x:c r="R29" s="420"/>
      <x:c r="S29" s="420"/>
      <x:c r="T29" s="420"/>
      <x:c r="U29" s="420"/>
      <x:c r="V29" s="420"/>
      <x:c r="W29" s="420"/>
      <x:c r="X29" s="420"/>
      <x:c r="Y29" s="420"/>
      <x:c r="Z29" s="420"/>
      <x:c r="AA29" s="420"/>
      <x:c r="AB29" s="420"/>
    </x:row>
    <x:row r="30" s="202" customFormat="1" ht="24" customHeight="1">
      <x:c r="A30" s="496"/>
      <x:c r="B30" s="496"/>
      <x:c r="C30" s="496"/>
      <x:c r="D30" s="496"/>
      <x:c r="E30" s="497"/>
      <x:c r="F30" s="496"/>
      <x:c r="G30" s="496"/>
      <x:c r="H30" s="496"/>
      <x:c r="I30" s="420"/>
      <x:c r="J30" s="420"/>
      <x:c r="K30" s="420"/>
      <x:c r="L30" s="420"/>
      <x:c r="M30" s="420"/>
      <x:c r="N30" s="420"/>
      <x:c r="O30" s="420"/>
      <x:c r="P30" s="420"/>
      <x:c r="Q30" s="420"/>
      <x:c r="R30" s="420"/>
      <x:c r="S30" s="420"/>
      <x:c r="T30" s="420"/>
      <x:c r="U30" s="420"/>
      <x:c r="V30" s="420"/>
      <x:c r="W30" s="420"/>
      <x:c r="X30" s="420"/>
      <x:c r="Y30" s="420"/>
      <x:c r="Z30" s="420"/>
      <x:c r="AA30" s="420"/>
      <x:c r="AB30" s="420"/>
    </x:row>
    <x:row r="31" s="202" customFormat="1" ht="12" customHeight="1">
      <x:c r="A31" s="492"/>
      <x:c r="B31" s="492"/>
      <x:c r="C31" s="492"/>
      <x:c r="D31" s="492"/>
      <x:c r="E31" s="493"/>
      <x:c r="F31" s="492"/>
      <x:c r="G31" s="492"/>
      <x:c r="H31" s="492"/>
      <x:c r="I31" s="420"/>
      <x:c r="J31" s="420"/>
      <x:c r="K31" s="420"/>
      <x:c r="L31" s="420"/>
      <x:c r="M31" s="420"/>
      <x:c r="N31" s="420"/>
      <x:c r="O31" s="420"/>
      <x:c r="P31" s="420"/>
      <x:c r="Q31" s="420"/>
      <x:c r="R31" s="420"/>
      <x:c r="S31" s="420"/>
      <x:c r="T31" s="420"/>
      <x:c r="U31" s="420"/>
      <x:c r="V31" s="420"/>
      <x:c r="W31" s="420"/>
      <x:c r="X31" s="420"/>
      <x:c r="Y31" s="420"/>
      <x:c r="Z31" s="420"/>
      <x:c r="AA31" s="420"/>
      <x:c r="AB31" s="420"/>
    </x:row>
    <x:row r="32" s="202" customFormat="1" ht="38" customHeight="1">
      <x:c r="A32" s="464" t="str">
        <x:v>ID</x:v>
      </x:c>
      <x:c r="B32" s="464" t="str">
        <x:v>Card</x:v>
      </x:c>
      <x:c r="C32" s="464" t="str">
        <x:v>Previous tier (v19)</x:v>
      </x:c>
      <x:c r="D32" s="464" t="str">
        <x:v>Applied baseline tier (v20)</x:v>
      </x:c>
      <x:c r="E32" s="465" t="str">
        <x:v>Action applied</x:v>
      </x:c>
      <x:c r="F32" s="464" t="str">
        <x:v>Original v19 review outcome</x:v>
      </x:c>
      <x:c r="G32" s="464" t="str">
        <x:v>Confidence</x:v>
      </x:c>
      <x:c r="H32" s="464" t="str">
        <x:v>Review rationale</x:v>
      </x:c>
      <x:c r="I32" s="464" t="str">
        <x:v>Compare with</x:v>
      </x:c>
      <x:c r="J32" s="464" t="str">
        <x:v>Composition premise</x:v>
      </x:c>
      <x:c r="K32" s="464" t="str">
        <x:v>Emotional intent</x:v>
      </x:c>
      <x:c r="L32" s="464" t="str">
        <x:v>Premise basis</x:v>
      </x:c>
      <x:c r="M32" s="464" t="str">
        <x:v>Outstanding condition</x:v>
      </x:c>
      <x:c r="N32" s="464" t="str">
        <x:v>Draft significance</x:v>
      </x:c>
      <x:c r="O32" s="464" t="str">
        <x:v>Draft art potential</x:v>
      </x:c>
      <x:c r="P32" s="464" t="str">
        <x:v>Draft narrative / emotion</x:v>
      </x:c>
      <x:c r="Q32" s="464" t="str">
        <x:v>Draft uniqueness</x:v>
      </x:c>
      <x:c r="R32" s="464" t="str">
        <x:v>Draft impact</x:v>
      </x:c>
      <x:c r="S32" s="464" t="str">
        <x:v>Diagnostic tier</x:v>
      </x:c>
      <x:c r="T32" s="464" t="str">
        <x:v>Diagnostic exception / handling</x:v>
      </x:c>
      <x:c r="U32" s="464" t="str">
        <x:v>Legacy impact</x:v>
      </x:c>
      <x:c r="V32" s="464" t="str">
        <x:v>Legacy component tuple</x:v>
      </x:c>
      <x:c r="W32" s="464" t="str">
        <x:v>Score evidence</x:v>
      </x:c>
      <x:c r="X32" s="464" t="str">
        <x:v>Catalog set</x:v>
      </x:c>
      <x:c r="Y32" s="464" t="str">
        <x:v>Source pointers</x:v>
      </x:c>
      <x:c r="Z32" s="464" t="str">
        <x:v>Scripture / period / tradition</x:v>
      </x:c>
      <x:c r="AA32" s="464" t="str">
        <x:v>Approval / application state</x:v>
      </x:c>
      <x:c r="AB32" s="464" t="str">
        <x:v>Condition type</x:v>
      </x:c>
    </x:row>
    <x:row r="33" s="202" customFormat="1" ht="122" customHeight="1">
      <x:c r="A33" s="492" t="str">
        <x:v>BP-001</x:v>
      </x:c>
      <x:c r="B33" s="492" t="str">
        <x:v>Moses</x:v>
      </x:c>
      <x:c r="C33" s="492" t="str">
        <x:v>Legendary</x:v>
      </x:c>
      <x:c r="D33" s="500" t="str">
        <x:v>Legendary</x:v>
      </x:c>
      <x:c r="E33" s="493" t="str">
        <x:f>IF(F33="Fixed by approved decision","Fixed",IF(C33=D33,"Keep",IF(MATCH(D33,$A$12:$A$16,0)&lt;MATCH(C33,$A$12:$A$16,0),"Promote","Demote")))</x:f>
        <x:v>Fixed</x:v>
      </x:c>
      <x:c r="F33" s="492" t="str">
        <x:v>Fixed by approved decision</x:v>
      </x:c>
      <x:c r="G33" s="492" t="str">
        <x:v>High - decision fixed</x:v>
      </x:c>
      <x:c r="H33" s="492" t="str">
        <x:v>Approved Legendary; do not borrow every Moses event to rescore the portrait.</x:v>
      </x:c>
      <x:c r="I33" s="492" t="str">
        <x:v>BP-002 David; BE-015 The Ten Commandments at Mount Sinai</x:v>
      </x:c>
      <x:c r="J33" s="492" t="str">
        <x:v>Preserve the approved Moses identity; reserve Red Sea and Sinai actions for their event cards.</x:v>
      </x:c>
      <x:c r="K33" s="492" t="str">
        <x:v>Authority with dependence</x:v>
      </x:c>
      <x:c r="L33" s="492" t="str">
        <x:v>Proposed staging based on the catalog; not approved artwork</x:v>
      </x:c>
      <x:c r="M33" s="492" t="str">
        <x:v>No unresolved tier condition identified in this baseline review.</x:v>
      </x:c>
      <x:c r="N33" s="504"/>
      <x:c r="O33" s="504"/>
      <x:c r="P33" s="504"/>
      <x:c r="Q33" s="504"/>
      <x:c r="R33" s="505" t="str">
        <x:f>IF(COUNT(N33:Q33)&lt;COUNT('Rarity Calibration'!$B$4:$B$7),"",ROUND(('Rarity Calibration'!$B$11/'Rarity Calibration'!$B$9)*(N33*'Rarity Calibration'!$B$4+O33*'Rarity Calibration'!$B$5+P33*'Rarity Calibration'!$B$6+Q33*'Rarity Calibration'!$B$7),1))</x:f>
      </x:c>
      <x:c r="S33" s="492" t="str">
        <x:f>IF(R33="","",IF(R33&gt;='Rarity Calibration'!$E$4,'Rarity Calibration'!$D$4,IF(R33&gt;='Rarity Calibration'!$E$5,'Rarity Calibration'!$D$5,IF(R33&gt;='Rarity Calibration'!$E$6,'Rarity Calibration'!$D$6,IF(R33&gt;='Rarity Calibration'!$E$7,'Rarity Calibration'!$D$7,'Rarity Calibration'!$D$8)))))</x:f>
      </x:c>
      <x:c r="T33" s="492" t="str">
        <x:v>Fixed by prior approval; no new component scoring. Historical inputs remain in Rarity Calibration and do not override the approved tier.</x:v>
      </x:c>
      <x:c r="U33" s="505" t="n">
        <x:v>94.9</x:v>
      </x:c>
      <x:c r="V33" s="492" t="str">
        <x:v>10.0 / 9.6 / 8.8 / 8.5</x:v>
      </x:c>
      <x:c r="W33" s="492" t="str">
        <x:v>Fixed by prior approval; not rescored. Legacy inputs remain historical.</x:v>
      </x:c>
      <x:c r="X33" s="492" t="str">
        <x:v>Biblical People — Shared Canon</x:v>
      </x:c>
      <x:c r="Y33" s="492" t="str">
        <x:v>fixed-v17: Final Card Catalog!A4:S4; Rarity Calibration!C15:S15. No external source verification.</x:v>
      </x:c>
      <x:c r="Z33" s="492" t="str">
        <x:v>Exodus–Deuteronomy | Exodus and wilderness period | Shared canon</x:v>
      </x:c>
      <x:c r="AA33" s="492" t="str">
        <x:v>Already approved - preserved</x:v>
      </x:c>
      <x:c r="AB33" s="492" t="str">
        <x:v>None</x:v>
      </x:c>
    </x:row>
    <x:row r="34" s="202" customFormat="1" ht="122" customHeight="1">
      <x:c r="A34" s="492" t="str">
        <x:v>BP-002</x:v>
      </x:c>
      <x:c r="B34" s="492" t="str">
        <x:v>David</x:v>
      </x:c>
      <x:c r="C34" s="492" t="str">
        <x:v>Legendary</x:v>
      </x:c>
      <x:c r="D34" s="500" t="str">
        <x:v>Legendary</x:v>
      </x:c>
      <x:c r="E34" s="493" t="str">
        <x:f>IF(F34="Fixed by approved decision","Fixed",IF(C34=D34,"Keep",IF(MATCH(D34,$A$12:$A$16,0)&lt;MATCH(C34,$A$12:$A$16,0),"Promote","Demote")))</x:f>
        <x:v>Fixed</x:v>
      </x:c>
      <x:c r="F34" s="492" t="str">
        <x:v>Fixed by approved decision</x:v>
      </x:c>
      <x:c r="G34" s="492" t="str">
        <x:v>High - decision fixed</x:v>
      </x:c>
      <x:c r="H34" s="492" t="str">
        <x:v>Completed Legendary benchmark; no new image-quality judgment or numerical adjustment.</x:v>
      </x:c>
      <x:c r="I34" s="492" t="str">
        <x:v>BP-045 Timothy</x:v>
      </x:c>
      <x:c r="J34" s="492" t="str">
        <x:v>Finished card reported by user; preserve the completed design, not a speculative replacement brief.</x:v>
      </x:c>
      <x:c r="K34" s="492" t="str">
        <x:v>Preserve finished treatment</x:v>
      </x:c>
      <x:c r="L34" s="492" t="str">
        <x:v>Completed design preserved; finished image not assessed</x:v>
      </x:c>
      <x:c r="M34" s="492" t="str">
        <x:v>No unresolved tier condition identified in this baseline review.</x:v>
      </x:c>
      <x:c r="N34" s="504"/>
      <x:c r="O34" s="504"/>
      <x:c r="P34" s="504"/>
      <x:c r="Q34" s="504"/>
      <x:c r="R34" s="505" t="str">
        <x:f>IF(COUNT(N34:Q34)&lt;COUNT('Rarity Calibration'!$B$4:$B$7),"",ROUND(('Rarity Calibration'!$B$11/'Rarity Calibration'!$B$9)*(N34*'Rarity Calibration'!$B$4+O34*'Rarity Calibration'!$B$5+P34*'Rarity Calibration'!$B$6+Q34*'Rarity Calibration'!$B$7),1))</x:f>
      </x:c>
      <x:c r="S34" s="492" t="str">
        <x:f>IF(R34="","",IF(R34&gt;='Rarity Calibration'!$E$4,'Rarity Calibration'!$D$4,IF(R34&gt;='Rarity Calibration'!$E$5,'Rarity Calibration'!$D$5,IF(R34&gt;='Rarity Calibration'!$E$6,'Rarity Calibration'!$D$6,IF(R34&gt;='Rarity Calibration'!$E$7,'Rarity Calibration'!$D$7,'Rarity Calibration'!$D$8)))))</x:f>
      </x:c>
      <x:c r="T34" s="492" t="str">
        <x:v>Fixed by prior approval; no new component scoring. Historical inputs remain in Rarity Calibration and do not override the approved tier.</x:v>
      </x:c>
      <x:c r="U34" s="505" t="n">
        <x:v>91.4</x:v>
      </x:c>
      <x:c r="V34" s="492" t="str">
        <x:v>9.8 / 9.2 / 8.3 / 8.0</x:v>
      </x:c>
      <x:c r="W34" s="492" t="str">
        <x:v>Fixed by prior approval; not rescored. Legacy inputs remain historical.</x:v>
      </x:c>
      <x:c r="X34" s="492" t="str">
        <x:v>Biblical People — Shared Canon</x:v>
      </x:c>
      <x:c r="Y34" s="492" t="str">
        <x:v>fixed-v17: Final Card Catalog!A5:S5; Rarity Calibration!C19:S19. No external source verification.</x:v>
      </x:c>
      <x:c r="Z34" s="492" t="str">
        <x:v>1 Samuel 16–1 Kings 2; Psalms | United monarchy | Shared canon</x:v>
      </x:c>
      <x:c r="AA34" s="492" t="str">
        <x:v>Already approved - preserved</x:v>
      </x:c>
      <x:c r="AB34" s="492" t="str">
        <x:v>None</x:v>
      </x:c>
    </x:row>
    <x:row r="35" s="202" customFormat="1" ht="122" customHeight="1">
      <x:c r="A35" s="492" t="str">
        <x:v>BP-003</x:v>
      </x:c>
      <x:c r="B35" s="492" t="str">
        <x:v>Abraham</x:v>
      </x:c>
      <x:c r="C35" s="492" t="str">
        <x:v>Legendary</x:v>
      </x:c>
      <x:c r="D35" s="500" t="str">
        <x:v>Legendary</x:v>
      </x:c>
      <x:c r="E35" s="493" t="str">
        <x:f>IF(F35="Fixed by approved decision","Fixed",IF(C35=D35,"Keep",IF(MATCH(D35,$A$12:$A$16,0)&lt;MATCH(C35,$A$12:$A$16,0),"Promote","Demote")))</x:f>
        <x:v>Fixed</x:v>
      </x:c>
      <x:c r="F35" s="492" t="str">
        <x:v>Fixed by approved decision</x:v>
      </x:c>
      <x:c r="G35" s="492" t="str">
        <x:v>High - decision fixed</x:v>
      </x:c>
      <x:c r="H35" s="492" t="str">
        <x:v>Approved Legendary; a near-threshold legacy number is not grounds to reopen it.</x:v>
      </x:c>
      <x:c r="I35" s="492" t="str">
        <x:v>BP-008 Noah; BE-005 Call and Covenant of Abraham</x:v>
      </x:c>
      <x:c r="J35" s="492" t="str">
        <x:v>Preserve the approved patriarch identity; do not repeat the binding or covenant event compositions.</x:v>
      </x:c>
      <x:c r="K35" s="492" t="str">
        <x:v>Faith and promise</x:v>
      </x:c>
      <x:c r="L35" s="492" t="str">
        <x:v>Proposed staging based on the catalog; not approved artwork</x:v>
      </x:c>
      <x:c r="M35" s="492" t="str">
        <x:v>No unresolved tier condition identified in this baseline review.</x:v>
      </x:c>
      <x:c r="N35" s="504"/>
      <x:c r="O35" s="504"/>
      <x:c r="P35" s="504"/>
      <x:c r="Q35" s="504"/>
      <x:c r="R35" s="505" t="str">
        <x:f>IF(COUNT(N35:Q35)&lt;COUNT('Rarity Calibration'!$B$4:$B$7),"",ROUND(('Rarity Calibration'!$B$11/'Rarity Calibration'!$B$9)*(N35*'Rarity Calibration'!$B$4+O35*'Rarity Calibration'!$B$5+P35*'Rarity Calibration'!$B$6+Q35*'Rarity Calibration'!$B$7),1))</x:f>
      </x:c>
      <x:c r="S35" s="492" t="str">
        <x:f>IF(R35="","",IF(R35&gt;='Rarity Calibration'!$E$4,'Rarity Calibration'!$D$4,IF(R35&gt;='Rarity Calibration'!$E$5,'Rarity Calibration'!$D$5,IF(R35&gt;='Rarity Calibration'!$E$6,'Rarity Calibration'!$D$6,IF(R35&gt;='Rarity Calibration'!$E$7,'Rarity Calibration'!$D$7,'Rarity Calibration'!$D$8)))))</x:f>
      </x:c>
      <x:c r="T35" s="492" t="str">
        <x:v>Fixed by prior approval; no new component scoring. Historical inputs remain in Rarity Calibration and do not override the approved tier.</x:v>
      </x:c>
      <x:c r="U35" s="505" t="n">
        <x:v>89.2</x:v>
      </x:c>
      <x:c r="V35" s="492" t="str">
        <x:v>9.6 / 9.0 / 8.0 / 7.8</x:v>
      </x:c>
      <x:c r="W35" s="492" t="str">
        <x:v>Fixed by prior approval; not rescored. Legacy inputs remain historical.</x:v>
      </x:c>
      <x:c r="X35" s="492" t="str">
        <x:v>Biblical People — Shared Canon</x:v>
      </x:c>
      <x:c r="Y35" s="492" t="str">
        <x:v>fixed-v17: Final Card Catalog!A6:S6; Rarity Calibration!C27:S27. No external source verification.</x:v>
      </x:c>
      <x:c r="Z35" s="492" t="str">
        <x:v>Genesis 11–25 | Patriarchal period | Shared canon</x:v>
      </x:c>
      <x:c r="AA35" s="492" t="str">
        <x:v>Already approved - preserved</x:v>
      </x:c>
      <x:c r="AB35" s="492" t="str">
        <x:v>None</x:v>
      </x:c>
    </x:row>
    <x:row r="36" s="202" customFormat="1" ht="122" customHeight="1">
      <x:c r="A36" s="492" t="str">
        <x:v>BP-004</x:v>
      </x:c>
      <x:c r="B36" s="492" t="str">
        <x:v>Mary, Mother of Jesus</x:v>
      </x:c>
      <x:c r="C36" s="492" t="str">
        <x:v>Extraordinary</x:v>
      </x:c>
      <x:c r="D36" s="500" t="str">
        <x:v>Extraordinary</x:v>
      </x:c>
      <x:c r="E36" s="493" t="str">
        <x:f>IF(F36="Fixed by approved decision","Fixed",IF(C36=D36,"Keep",IF(MATCH(D36,$A$12:$A$16,0)&lt;MATCH(C36,$A$12:$A$16,0),"Promote","Demote")))</x:f>
        <x:v>Keep</x:v>
      </x:c>
      <x:c r="F36" s="492" t="str">
        <x:v>Reviewed - keep</x:v>
      </x:c>
      <x:c r="G36" s="492" t="str">
        <x:v>Medium</x:v>
      </x:c>
      <x:c r="H36" s="492" t="str">
        <x:v>Central Gospel identity supports an expressive premium portrait without copying the birth scene or requiring Legendary scale.</x:v>
      </x:c>
      <x:c r="I36" s="492" t="str">
        <x:v>BP-025 Mary Magdalene; BE-039 The Nativity</x:v>
      </x:c>
      <x:c r="J36" s="492" t="str">
        <x:v>A close maternal portrait with a receptive gesture; keep the Nativity ensemble outside the frame.</x:v>
      </x:c>
      <x:c r="K36" s="492" t="str">
        <x:v>Reverence and tenderness</x:v>
      </x:c>
      <x:c r="L36" s="492" t="str">
        <x:v>Proposed staging based on the catalog; not approved artwork</x:v>
      </x:c>
      <x:c r="M36" s="492" t="str">
        <x:v>No unresolved tier condition identified in this baseline review.</x:v>
      </x:c>
      <x:c r="N36" s="504" t="n">
        <x:v>9.5</x:v>
      </x:c>
      <x:c r="O36" s="504" t="n">
        <x:v>8.5</x:v>
      </x:c>
      <x:c r="P36" s="504" t="n">
        <x:v>8</x:v>
      </x:c>
      <x:c r="Q36" s="504" t="n">
        <x:v>8</x:v>
      </x:c>
      <x:c r="R36" s="505" t="n">
        <x:f>IF(COUNT(N36:Q36)&lt;COUNT('Rarity Calibration'!$B$4:$B$7),"",ROUND(('Rarity Calibration'!$B$11/'Rarity Calibration'!$B$9)*(N36*'Rarity Calibration'!$B$4+O36*'Rarity Calibration'!$B$5+P36*'Rarity Calibration'!$B$6+Q36*'Rarity Calibration'!$B$7),1))</x:f>
        <x:v>87.5</x:v>
      </x:c>
      <x:c r="S36" s="492" t="str">
        <x:f>IF(R36="","",IF(R36&gt;='Rarity Calibration'!$E$4,'Rarity Calibration'!$D$4,IF(R36&gt;='Rarity Calibration'!$E$5,'Rarity Calibration'!$D$5,IF(R36&gt;='Rarity Calibration'!$E$6,'Rarity Calibration'!$D$6,IF(R36&gt;='Rarity Calibration'!$E$7,'Rarity Calibration'!$D$7,'Rarity Calibration'!$D$8)))))</x:f>
        <x:v>Extraordinary</x:v>
      </x:c>
      <x:c r="T36" s="492" t="str"/>
      <x:c r="U36" s="505" t="n">
        <x:v>88.6</x:v>
      </x:c>
      <x:c r="V36" s="492" t="str">
        <x:v>9.5 / 9.0 / 7.8 / 8.0</x:v>
      </x:c>
      <x:c r="W36" s="492" t="str">
        <x:v>New review-only component estimates from catalog and stated premise; source inputs unchanged.</x:v>
      </x:c>
      <x:c r="X36" s="492" t="str">
        <x:v>Biblical People — Shared Canon</x:v>
      </x:c>
      <x:c r="Y36" s="492" t="str">
        <x:v>fixed-v17: Final Card Catalog!A7:S7; Rarity Calibration!C31:S31. No external source verification.</x:v>
      </x:c>
      <x:c r="Z36" s="492" t="str">
        <x:v>Matthew 1–2; Luke 1–2; John 2, 19; Acts 1 | First century | Shared canon</x:v>
      </x:c>
      <x:c r="AA36" s="492" t="str">
        <x:v>Approved v20 baseline - applied to master</x:v>
      </x:c>
      <x:c r="AB36" s="492" t="str">
        <x:v>None</x:v>
      </x:c>
    </x:row>
    <x:row r="37" s="202" customFormat="1" ht="122" customHeight="1">
      <x:c r="A37" s="492" t="str">
        <x:v>BP-005</x:v>
      </x:c>
      <x:c r="B37" s="492" t="str">
        <x:v>Peter</x:v>
      </x:c>
      <x:c r="C37" s="492" t="str">
        <x:v>Extraordinary</x:v>
      </x:c>
      <x:c r="D37" s="500" t="str">
        <x:v>Extraordinary</x:v>
      </x:c>
      <x:c r="E37" s="493" t="str">
        <x:f>IF(F37="Fixed by approved decision","Fixed",IF(C37=D37,"Keep",IF(MATCH(D37,$A$12:$A$16,0)&lt;MATCH(C37,$A$12:$A$16,0),"Promote","Demote")))</x:f>
        <x:v>Keep</x:v>
      </x:c>
      <x:c r="F37" s="492" t="str">
        <x:v>Reviewed - keep</x:v>
      </x:c>
      <x:c r="G37" s="492" t="str">
        <x:v>Medium</x:v>
      </x:c>
      <x:c r="H37" s="492" t="str">
        <x:v>Leadership and failure/restoration give the portrait emotional breadth independently of his premium events.</x:v>
      </x:c>
      <x:c r="I37" s="492" t="str">
        <x:v>BP-006 Paul; BE-090 Peter Walking on Water</x:v>
      </x:c>
      <x:c r="J37" s="492" t="str">
        <x:v>Peter turns toward a listener, face and speaking hand central; omit the boat and execution setting.</x:v>
      </x:c>
      <x:c r="K37" s="492" t="str">
        <x:v>Conviction and human vulnerability</x:v>
      </x:c>
      <x:c r="L37" s="492" t="str">
        <x:v>Proposed staging based on the catalog; not approved artwork</x:v>
      </x:c>
      <x:c r="M37" s="492" t="str">
        <x:v>No unresolved tier condition identified in this baseline review.</x:v>
      </x:c>
      <x:c r="N37" s="504" t="n">
        <x:v>9</x:v>
      </x:c>
      <x:c r="O37" s="504" t="n">
        <x:v>8</x:v>
      </x:c>
      <x:c r="P37" s="504" t="n">
        <x:v>8.5</x:v>
      </x:c>
      <x:c r="Q37" s="504" t="n">
        <x:v>7.5</x:v>
      </x:c>
      <x:c r="R37" s="505" t="n">
        <x:f>IF(COUNT(N37:Q37)&lt;COUNT('Rarity Calibration'!$B$4:$B$7),"",ROUND(('Rarity Calibration'!$B$11/'Rarity Calibration'!$B$9)*(N37*'Rarity Calibration'!$B$4+O37*'Rarity Calibration'!$B$5+P37*'Rarity Calibration'!$B$6+Q37*'Rarity Calibration'!$B$7),1))</x:f>
        <x:v>84.5</x:v>
      </x:c>
      <x:c r="S37" s="492" t="str">
        <x:f>IF(R37="","",IF(R37&gt;='Rarity Calibration'!$E$4,'Rarity Calibration'!$D$4,IF(R37&gt;='Rarity Calibration'!$E$5,'Rarity Calibration'!$D$5,IF(R37&gt;='Rarity Calibration'!$E$6,'Rarity Calibration'!$D$6,IF(R37&gt;='Rarity Calibration'!$E$7,'Rarity Calibration'!$D$7,'Rarity Calibration'!$D$8)))))</x:f>
        <x:v>Extraordinary</x:v>
      </x:c>
      <x:c r="T37" s="492" t="str"/>
      <x:c r="U37" s="505" t="n">
        <x:v>85.9</x:v>
      </x:c>
      <x:c r="V37" s="492" t="str">
        <x:v>9.4 / 8.5 / 7.8 / 7.2</x:v>
      </x:c>
      <x:c r="W37" s="492" t="str">
        <x:v>New review-only component estimates from catalog and stated premise; source inputs unchanged.</x:v>
      </x:c>
      <x:c r="X37" s="492" t="str">
        <x:v>Biblical People — Shared Canon</x:v>
      </x:c>
      <x:c r="Y37" s="492" t="str">
        <x:v>fixed-v17: Final Card Catalog!A8:S8; Rarity Calibration!C52:S52. No external source verification.</x:v>
      </x:c>
      <x:c r="Z37" s="492" t="str">
        <x:v>Gospels; Acts 1–12; 1–2 Peter | Apostolic age | Shared canon</x:v>
      </x:c>
      <x:c r="AA37" s="492" t="str">
        <x:v>Approved v20 baseline - applied to master</x:v>
      </x:c>
      <x:c r="AB37" s="492" t="str">
        <x:v>None</x:v>
      </x:c>
    </x:row>
    <x:row r="38" s="202" customFormat="1" ht="122" customHeight="1">
      <x:c r="A38" s="492" t="str">
        <x:v>BP-006</x:v>
      </x:c>
      <x:c r="B38" s="492" t="str">
        <x:v>Paul</x:v>
      </x:c>
      <x:c r="C38" s="492" t="str">
        <x:v>Extraordinary</x:v>
      </x:c>
      <x:c r="D38" s="500" t="str">
        <x:v>Extraordinary</x:v>
      </x:c>
      <x:c r="E38" s="493" t="str">
        <x:f>IF(F38="Fixed by approved decision","Fixed",IF(C38=D38,"Keep",IF(MATCH(D38,$A$12:$A$16,0)&lt;MATCH(C38,$A$12:$A$16,0),"Promote","Demote")))</x:f>
        <x:v>Keep</x:v>
      </x:c>
      <x:c r="F38" s="492" t="str">
        <x:v>Reviewed - keep</x:v>
      </x:c>
      <x:c r="G38" s="492" t="str">
        <x:v>Medium</x:v>
      </x:c>
      <x:c r="H38" s="492" t="str">
        <x:v>Mission and correspondence support a strong individual portrait; spectacular episodes need not be borrowed to retain Extraordinary.</x:v>
      </x:c>
      <x:c r="I38" s="492" t="str">
        <x:v>BP-005 Peter; BP-045 Timothy</x:v>
      </x:c>
      <x:c r="J38" s="492" t="str">
        <x:v>Paul addresses a nearby coworker with a letter at hand; emphasize expression rather than prison spectacle.</x:v>
      </x:c>
      <x:c r="K38" s="492" t="str">
        <x:v>Intellectual resolve and purpose</x:v>
      </x:c>
      <x:c r="L38" s="492" t="str">
        <x:v>Proposed staging based on the catalog; not approved artwork</x:v>
      </x:c>
      <x:c r="M38" s="492" t="str">
        <x:v>No unresolved tier condition identified in this baseline review.</x:v>
      </x:c>
      <x:c r="N38" s="504" t="n">
        <x:v>9.5</x:v>
      </x:c>
      <x:c r="O38" s="504" t="n">
        <x:v>8.5</x:v>
      </x:c>
      <x:c r="P38" s="504" t="n">
        <x:v>8</x:v>
      </x:c>
      <x:c r="Q38" s="504" t="n">
        <x:v>7.5</x:v>
      </x:c>
      <x:c r="R38" s="505" t="n">
        <x:f>IF(COUNT(N38:Q38)&lt;COUNT('Rarity Calibration'!$B$4:$B$7),"",ROUND(('Rarity Calibration'!$B$11/'Rarity Calibration'!$B$9)*(N38*'Rarity Calibration'!$B$4+O38*'Rarity Calibration'!$B$5+P38*'Rarity Calibration'!$B$6+Q38*'Rarity Calibration'!$B$7),1))</x:f>
        <x:v>87</x:v>
      </x:c>
      <x:c r="S38" s="492" t="str">
        <x:f>IF(R38="","",IF(R38&gt;='Rarity Calibration'!$E$4,'Rarity Calibration'!$D$4,IF(R38&gt;='Rarity Calibration'!$E$5,'Rarity Calibration'!$D$5,IF(R38&gt;='Rarity Calibration'!$E$6,'Rarity Calibration'!$D$6,IF(R38&gt;='Rarity Calibration'!$E$7,'Rarity Calibration'!$D$7,'Rarity Calibration'!$D$8)))))</x:f>
        <x:v>Extraordinary</x:v>
      </x:c>
      <x:c r="T38" s="492" t="str"/>
      <x:c r="U38" s="505" t="n">
        <x:v>88.1</x:v>
      </x:c>
      <x:c r="V38" s="492" t="str">
        <x:v>9.6 / 8.7 / 8.0 / 7.6</x:v>
      </x:c>
      <x:c r="W38" s="492" t="str">
        <x:v>New review-only component estimates from catalog and stated premise; source inputs unchanged.</x:v>
      </x:c>
      <x:c r="X38" s="492" t="str">
        <x:v>Biblical People — Shared Canon</x:v>
      </x:c>
      <x:c r="Y38" s="492" t="str">
        <x:v>fixed-v17: Final Card Catalog!A9:S9; Rarity Calibration!C36:S36. No external source verification.</x:v>
      </x:c>
      <x:c r="Z38" s="492" t="str">
        <x:v>Acts 7–28; Pauline Epistles | Apostolic age | Shared canon</x:v>
      </x:c>
      <x:c r="AA38" s="492" t="str">
        <x:v>Approved v20 baseline - applied to master</x:v>
      </x:c>
      <x:c r="AB38" s="492" t="str">
        <x:v>None</x:v>
      </x:c>
    </x:row>
    <x:row r="39" s="202" customFormat="1" ht="122" customHeight="1">
      <x:c r="A39" s="492" t="str">
        <x:v>BP-007</x:v>
      </x:c>
      <x:c r="B39" s="492" t="str">
        <x:v>Adam and Eve</x:v>
      </x:c>
      <x:c r="C39" s="492" t="str">
        <x:v>Legendary</x:v>
      </x:c>
      <x:c r="D39" s="500" t="str">
        <x:v>Legendary</x:v>
      </x:c>
      <x:c r="E39" s="493" t="str">
        <x:f>IF(F39="Fixed by approved decision","Fixed",IF(C39=D39,"Keep",IF(MATCH(D39,$A$12:$A$16,0)&lt;MATCH(C39,$A$12:$A$16,0),"Promote","Demote")))</x:f>
        <x:v>Fixed</x:v>
      </x:c>
      <x:c r="F39" s="492" t="str">
        <x:v>Fixed by approved decision</x:v>
      </x:c>
      <x:c r="G39" s="492" t="str">
        <x:v>High - decision fixed</x:v>
      </x:c>
      <x:c r="H39" s="492" t="str">
        <x:v>Approved Legendary pair; keep the production distinction from BE-002 rather than recast it as the same scene.</x:v>
      </x:c>
      <x:c r="I39" s="492" t="str">
        <x:v>BE-002 The Fall; BPL-001 The Garden of Eden</x:v>
      </x:c>
      <x:c r="J39" s="492" t="str">
        <x:v>Preserve the approved pair; distinguish their shared vocation from the completed Fall.</x:v>
      </x:c>
      <x:c r="K39" s="492" t="str">
        <x:v>Human dignity and vulnerability</x:v>
      </x:c>
      <x:c r="L39" s="492" t="str">
        <x:v>Proposed staging based on the catalog; not approved artwork</x:v>
      </x:c>
      <x:c r="M39" s="492" t="str">
        <x:v>No unresolved tier condition identified in this baseline review.</x:v>
      </x:c>
      <x:c r="N39" s="504"/>
      <x:c r="O39" s="504"/>
      <x:c r="P39" s="504"/>
      <x:c r="Q39" s="504"/>
      <x:c r="R39" s="505" t="str">
        <x:f>IF(COUNT(N39:Q39)&lt;COUNT('Rarity Calibration'!$B$4:$B$7),"",ROUND(('Rarity Calibration'!$B$11/'Rarity Calibration'!$B$9)*(N39*'Rarity Calibration'!$B$4+O39*'Rarity Calibration'!$B$5+P39*'Rarity Calibration'!$B$6+Q39*'Rarity Calibration'!$B$7),1))</x:f>
      </x:c>
      <x:c r="S39" s="492" t="str">
        <x:f>IF(R39="","",IF(R39&gt;='Rarity Calibration'!$E$4,'Rarity Calibration'!$D$4,IF(R39&gt;='Rarity Calibration'!$E$5,'Rarity Calibration'!$D$5,IF(R39&gt;='Rarity Calibration'!$E$6,'Rarity Calibration'!$D$6,IF(R39&gt;='Rarity Calibration'!$E$7,'Rarity Calibration'!$D$7,'Rarity Calibration'!$D$8)))))</x:f>
      </x:c>
      <x:c r="T39" s="492" t="str">
        <x:v>Fixed by prior approval; no new component scoring. Historical inputs remain in Rarity Calibration and do not override the approved tier.</x:v>
      </x:c>
      <x:c r="U39" s="505" t="n">
        <x:v>91.7</x:v>
      </x:c>
      <x:c r="V39" s="492" t="str">
        <x:v>9.3 / 9.5 / 8.5 / 9.0</x:v>
      </x:c>
      <x:c r="W39" s="492" t="str">
        <x:v>Fixed by prior approval; not rescored. Legacy inputs remain historical.</x:v>
      </x:c>
      <x:c r="X39" s="492" t="str">
        <x:v>Biblical People — Shared Canon</x:v>
      </x:c>
      <x:c r="Y39" s="492" t="str">
        <x:v>fixed-v17: Final Card Catalog!A10:S10; Rarity Calibration!C18:S18. No external source verification.</x:v>
      </x:c>
      <x:c r="Z39" s="492" t="str">
        <x:v>Genesis 1–5; Romans 5; 1 Corinthians 15 | Primeval history | Shared canon</x:v>
      </x:c>
      <x:c r="AA39" s="492" t="str">
        <x:v>Already approved - preserved</x:v>
      </x:c>
      <x:c r="AB39" s="492" t="str">
        <x:v>None</x:v>
      </x:c>
    </x:row>
    <x:row r="40" s="202" customFormat="1" ht="122" customHeight="1">
      <x:c r="A40" s="492" t="str">
        <x:v>BP-008</x:v>
      </x:c>
      <x:c r="B40" s="492" t="str">
        <x:v>Noah</x:v>
      </x:c>
      <x:c r="C40" s="492" t="str">
        <x:v>Extraordinary</x:v>
      </x:c>
      <x:c r="D40" s="500" t="str">
        <x:v>Extraordinary</x:v>
      </x:c>
      <x:c r="E40" s="493" t="str">
        <x:f>IF(F40="Fixed by approved decision","Fixed",IF(C40=D40,"Keep",IF(MATCH(D40,$A$12:$A$16,0)&lt;MATCH(C40,$A$12:$A$16,0),"Promote","Demote")))</x:f>
        <x:v>Keep</x:v>
      </x:c>
      <x:c r="F40" s="492" t="str">
        <x:v>Reviewed - keep</x:v>
      </x:c>
      <x:c r="G40" s="492" t="str">
        <x:v>Medium</x:v>
      </x:c>
      <x:c r="H40" s="492" t="str">
        <x:v>A recognizable survivor portrait can remain Extraordinary without receiving the entire Flood scene's visual score.</x:v>
      </x:c>
      <x:c r="I40" s="492" t="str">
        <x:v>BP-003 Abraham; BE-003 The Flood</x:v>
      </x:c>
      <x:c r="J40" s="492" t="str">
        <x:v>Noah stands close to the viewer with the vessel only a distant contextual silhouette.</x:v>
      </x:c>
      <x:c r="K40" s="492" t="str">
        <x:v>Endurance and gratitude</x:v>
      </x:c>
      <x:c r="L40" s="492" t="str">
        <x:v>Proposed staging based on the catalog; not approved artwork</x:v>
      </x:c>
      <x:c r="M40" s="492" t="str">
        <x:v>No unresolved tier condition identified in this baseline review.</x:v>
      </x:c>
      <x:c r="N40" s="504" t="n">
        <x:v>9</x:v>
      </x:c>
      <x:c r="O40" s="504" t="n">
        <x:v>8</x:v>
      </x:c>
      <x:c r="P40" s="504" t="n">
        <x:v>8</x:v>
      </x:c>
      <x:c r="Q40" s="504" t="n">
        <x:v>8</x:v>
      </x:c>
      <x:c r="R40" s="505" t="n">
        <x:f>IF(COUNT(N40:Q40)&lt;COUNT('Rarity Calibration'!$B$4:$B$7),"",ROUND(('Rarity Calibration'!$B$11/'Rarity Calibration'!$B$9)*(N40*'Rarity Calibration'!$B$4+O40*'Rarity Calibration'!$B$5+P40*'Rarity Calibration'!$B$6+Q40*'Rarity Calibration'!$B$7),1))</x:f>
        <x:v>84</x:v>
      </x:c>
      <x:c r="S40" s="492" t="str">
        <x:f>IF(R40="","",IF(R40&gt;='Rarity Calibration'!$E$4,'Rarity Calibration'!$D$4,IF(R40&gt;='Rarity Calibration'!$E$5,'Rarity Calibration'!$D$5,IF(R40&gt;='Rarity Calibration'!$E$6,'Rarity Calibration'!$D$6,IF(R40&gt;='Rarity Calibration'!$E$7,'Rarity Calibration'!$D$7,'Rarity Calibration'!$D$8)))))</x:f>
        <x:v>Extraordinary</x:v>
      </x:c>
      <x:c r="T40" s="492" t="str"/>
      <x:c r="U40" s="505" t="n">
        <x:v>88.9</x:v>
      </x:c>
      <x:c r="V40" s="492" t="str">
        <x:v>9.1 / 9.0 / 8.5 / 8.5</x:v>
      </x:c>
      <x:c r="W40" s="492" t="str">
        <x:v>New review-only component estimates from catalog and stated premise; source inputs unchanged.</x:v>
      </x:c>
      <x:c r="X40" s="492" t="str">
        <x:v>Biblical People — Shared Canon</x:v>
      </x:c>
      <x:c r="Y40" s="492" t="str">
        <x:v>fixed-v17: Final Card Catalog!A11:S11; Rarity Calibration!C28:S28. No external source verification.</x:v>
      </x:c>
      <x:c r="Z40" s="492" t="str">
        <x:v>Genesis 5–10; Hebrews 11 | Primeval history | Shared canon</x:v>
      </x:c>
      <x:c r="AA40" s="492" t="str">
        <x:v>Approved v20 baseline - applied to master</x:v>
      </x:c>
      <x:c r="AB40" s="492" t="str">
        <x:v>None</x:v>
      </x:c>
    </x:row>
    <x:row r="41" s="202" customFormat="1" ht="122" customHeight="1">
      <x:c r="A41" s="492" t="str">
        <x:v>BP-009</x:v>
      </x:c>
      <x:c r="B41" s="492" t="str">
        <x:v>Jacob (Israel)</x:v>
      </x:c>
      <x:c r="C41" s="492" t="str">
        <x:v>Uncommon</x:v>
      </x:c>
      <x:c r="D41" s="500" t="str">
        <x:v>Rare</x:v>
      </x:c>
      <x:c r="E41" s="493" t="str">
        <x:f>IF(F41="Fixed by approved decision","Fixed",IF(C41=D41,"Keep",IF(MATCH(D41,$A$12:$A$16,0)&lt;MATCH(C41,$A$12:$A$16,0),"Promote","Demote")))</x:f>
        <x:v>Promote</x:v>
      </x:c>
      <x:c r="F41" s="492" t="str">
        <x:v>Reviewed - provisional</x:v>
      </x:c>
      <x:c r="G41" s="492" t="str">
        <x:v>Medium</x:v>
      </x:c>
      <x:c r="H41" s="492" t="str">
        <x:v>Family leadership and a distinct mature portrait support Rare more credibly than the inherited flat emotion/uniqueness defaults.</x:v>
      </x:c>
      <x:c r="I41" s="492" t="str">
        <x:v>BP-010 Joseph, Son of Jacob; PDV-031 Jacob's Dream at Bethel</x:v>
      </x:c>
      <x:c r="J41" s="492" t="str">
        <x:v>Mature Jacob in a family-oriented portrait, hands and attentive face prominent, without a wrestling or ladder scene.</x:v>
      </x:c>
      <x:c r="K41" s="492" t="str">
        <x:v>Responsibility and weathered hope</x:v>
      </x:c>
      <x:c r="L41" s="492" t="str">
        <x:v>Proposed staging based on the catalog; not approved artwork</x:v>
      </x:c>
      <x:c r="M41" s="492" t="str">
        <x:v>Approve the family-portrait premise; do not make this another wrestling or dream image.</x:v>
      </x:c>
      <x:c r="N41" s="504" t="n">
        <x:v>8.5</x:v>
      </x:c>
      <x:c r="O41" s="504" t="n">
        <x:v>7.5</x:v>
      </x:c>
      <x:c r="P41" s="504" t="n">
        <x:v>7</x:v>
      </x:c>
      <x:c r="Q41" s="504" t="n">
        <x:v>7</x:v>
      </x:c>
      <x:c r="R41" s="505" t="n">
        <x:f>IF(COUNT(N41:Q41)&lt;COUNT('Rarity Calibration'!$B$4:$B$7),"",ROUND(('Rarity Calibration'!$B$11/'Rarity Calibration'!$B$9)*(N41*'Rarity Calibration'!$B$4+O41*'Rarity Calibration'!$B$5+P41*'Rarity Calibration'!$B$6+Q41*'Rarity Calibration'!$B$7),1))</x:f>
        <x:v>77.5</x:v>
      </x:c>
      <x:c r="S41" s="492" t="str">
        <x:f>IF(R41="","",IF(R41&gt;='Rarity Calibration'!$E$4,'Rarity Calibration'!$D$4,IF(R41&gt;='Rarity Calibration'!$E$5,'Rarity Calibration'!$D$5,IF(R41&gt;='Rarity Calibration'!$E$6,'Rarity Calibration'!$D$6,IF(R41&gt;='Rarity Calibration'!$E$7,'Rarity Calibration'!$D$7,'Rarity Calibration'!$D$8)))))</x:f>
        <x:v>Rare</x:v>
      </x:c>
      <x:c r="T41" s="492" t="str"/>
      <x:c r="U41" s="505" t="n">
        <x:v>73.7</x:v>
      </x:c>
      <x:c r="V41" s="492" t="str">
        <x:v>8.9 / 7.0 / 5.7 / 5.7</x:v>
      </x:c>
      <x:c r="W41" s="492" t="str">
        <x:v>New review-only component estimates from catalog and stated premise; source inputs unchanged.</x:v>
      </x:c>
      <x:c r="X41" s="492" t="str">
        <x:v>Biblical People — Shared Canon</x:v>
      </x:c>
      <x:c r="Y41" s="492" t="str">
        <x:v>fixed-v17: Final Card Catalog!A12:S12; Rarity Calibration!C244:S244. No external source verification.</x:v>
      </x:c>
      <x:c r="Z41" s="492" t="str">
        <x:v>Genesis 25–50 | Patriarchal period | Shared canon</x:v>
      </x:c>
      <x:c r="AA41" s="492" t="str">
        <x:v>Approved v20 working tier - original condition retained</x:v>
      </x:c>
      <x:c r="AB41" s="492" t="str">
        <x:v>Tier / interpretation condition</x:v>
      </x:c>
    </x:row>
    <x:row r="42" s="202" customFormat="1" ht="122" customHeight="1">
      <x:c r="A42" s="492" t="str">
        <x:v>BP-010</x:v>
      </x:c>
      <x:c r="B42" s="492" t="str">
        <x:v>Joseph, Son of Jacob</x:v>
      </x:c>
      <x:c r="C42" s="492" t="str">
        <x:v>Rare</x:v>
      </x:c>
      <x:c r="D42" s="500" t="str">
        <x:v>Rare</x:v>
      </x:c>
      <x:c r="E42" s="493" t="str">
        <x:f>IF(F42="Fixed by approved decision","Fixed",IF(C42=D42,"Keep",IF(MATCH(D42,$A$12:$A$16,0)&lt;MATCH(C42,$A$12:$A$16,0),"Promote","Demote")))</x:f>
        <x:v>Keep</x:v>
      </x:c>
      <x:c r="F42" s="492" t="str">
        <x:v>Reviewed - keep</x:v>
      </x:c>
      <x:c r="G42" s="492" t="str">
        <x:v>Medium</x:v>
      </x:c>
      <x:c r="H42" s="492" t="str">
        <x:v>Clear change-of-fortune identity and Egyptian setting earn Rare, while reunion and substitution remain separate events.</x:v>
      </x:c>
      <x:c r="I42" s="492" t="str">
        <x:v>BP-009 Jacob (Israel); BE-009 Joseph Reveals Himself; BE-126 Judah Offers Himself for Benjamin</x:v>
      </x:c>
      <x:c r="J42" s="492" t="str">
        <x:v>Joseph in an administrative setting, an attentive face above restrained Egyptian surroundings; no reunion tableau.</x:v>
      </x:c>
      <x:c r="K42" s="492" t="str">
        <x:v>Composure and remembered hardship</x:v>
      </x:c>
      <x:c r="L42" s="492" t="str">
        <x:v>Proposed staging based on the catalog; not approved artwork</x:v>
      </x:c>
      <x:c r="M42" s="492" t="str">
        <x:v>No unresolved tier condition identified in this baseline review.</x:v>
      </x:c>
      <x:c r="N42" s="504" t="n">
        <x:v>8.5</x:v>
      </x:c>
      <x:c r="O42" s="504" t="n">
        <x:v>8</x:v>
      </x:c>
      <x:c r="P42" s="504" t="n">
        <x:v>7</x:v>
      </x:c>
      <x:c r="Q42" s="504" t="n">
        <x:v>7</x:v>
      </x:c>
      <x:c r="R42" s="505" t="n">
        <x:f>IF(COUNT(N42:Q42)&lt;COUNT('Rarity Calibration'!$B$4:$B$7),"",ROUND(('Rarity Calibration'!$B$11/'Rarity Calibration'!$B$9)*(N42*'Rarity Calibration'!$B$4+O42*'Rarity Calibration'!$B$5+P42*'Rarity Calibration'!$B$6+Q42*'Rarity Calibration'!$B$7),1))</x:f>
        <x:v>79</x:v>
      </x:c>
      <x:c r="S42" s="492" t="str">
        <x:f>IF(R42="","",IF(R42&gt;='Rarity Calibration'!$E$4,'Rarity Calibration'!$D$4,IF(R42&gt;='Rarity Calibration'!$E$5,'Rarity Calibration'!$D$5,IF(R42&gt;='Rarity Calibration'!$E$6,'Rarity Calibration'!$D$6,IF(R42&gt;='Rarity Calibration'!$E$7,'Rarity Calibration'!$D$7,'Rarity Calibration'!$D$8)))))</x:f>
        <x:v>Rare</x:v>
      </x:c>
      <x:c r="T42" s="492" t="str"/>
      <x:c r="U42" s="505" t="n">
        <x:v>77.5</x:v>
      </x:c>
      <x:c r="V42" s="492" t="str">
        <x:v>8.8 / 8.4 / 5.7 / 5.7</x:v>
      </x:c>
      <x:c r="W42" s="492" t="str">
        <x:v>New review-only component estimates from catalog and stated premise; source inputs unchanged.</x:v>
      </x:c>
      <x:c r="X42" s="492" t="str">
        <x:v>Biblical People — Shared Canon</x:v>
      </x:c>
      <x:c r="Y42" s="492" t="str">
        <x:v>fixed-v17: Final Card Catalog!A13:S13; Rarity Calibration!C197:S197. No external source verification.</x:v>
      </x:c>
      <x:c r="Z42" s="492" t="str">
        <x:v>Genesis 30, 37–50 | Patriarchal period | Shared canon</x:v>
      </x:c>
      <x:c r="AA42" s="492" t="str">
        <x:v>Approved v20 baseline - applied to master</x:v>
      </x:c>
      <x:c r="AB42" s="492" t="str">
        <x:v>None</x:v>
      </x:c>
    </x:row>
    <x:row r="43" s="202" customFormat="1" ht="122" customHeight="1">
      <x:c r="A43" s="492" t="str">
        <x:v>BP-011</x:v>
      </x:c>
      <x:c r="B43" s="492" t="str">
        <x:v>Isaac</x:v>
      </x:c>
      <x:c r="C43" s="492" t="str">
        <x:v>Uncommon</x:v>
      </x:c>
      <x:c r="D43" s="500" t="str">
        <x:v>Uncommon</x:v>
      </x:c>
      <x:c r="E43" s="493" t="str">
        <x:f>IF(F43="Fixed by approved decision","Fixed",IF(C43=D43,"Keep",IF(MATCH(D43,$A$12:$A$16,0)&lt;MATCH(C43,$A$12:$A$16,0),"Promote","Demote")))</x:f>
        <x:v>Keep</x:v>
      </x:c>
      <x:c r="F43" s="492" t="str">
        <x:v>Reviewed - keep</x:v>
      </x:c>
      <x:c r="G43" s="492" t="str">
        <x:v>Medium</x:v>
      </x:c>
      <x:c r="H43" s="492" t="str">
        <x:v>His connective patriarchal role supports Uncommon; the binding's drama should not inflate the adult portrait.</x:v>
      </x:c>
      <x:c r="I43" s="492" t="str">
        <x:v>BP-024 Sarah; BE-006 Binding of Isaac</x:v>
      </x:c>
      <x:c r="J43" s="492" t="str">
        <x:v>An adult Isaac portrait with a quiet household setting; no altar or bound child.</x:v>
      </x:c>
      <x:c r="K43" s="492" t="str">
        <x:v>Continuity and trust</x:v>
      </x:c>
      <x:c r="L43" s="492" t="str">
        <x:v>Proposed staging based on the catalog; not approved artwork</x:v>
      </x:c>
      <x:c r="M43" s="492" t="str">
        <x:v>No unresolved tier condition identified in this baseline review.</x:v>
      </x:c>
      <x:c r="N43" s="504" t="n">
        <x:v>8</x:v>
      </x:c>
      <x:c r="O43" s="504" t="n">
        <x:v>6.5</x:v>
      </x:c>
      <x:c r="P43" s="504" t="n">
        <x:v>6.5</x:v>
      </x:c>
      <x:c r="Q43" s="504" t="n">
        <x:v>6.5</x:v>
      </x:c>
      <x:c r="R43" s="505" t="n">
        <x:f>IF(COUNT(N43:Q43)&lt;COUNT('Rarity Calibration'!$B$4:$B$7),"",ROUND(('Rarity Calibration'!$B$11/'Rarity Calibration'!$B$9)*(N43*'Rarity Calibration'!$B$4+O43*'Rarity Calibration'!$B$5+P43*'Rarity Calibration'!$B$6+Q43*'Rarity Calibration'!$B$7),1))</x:f>
        <x:v>71</x:v>
      </x:c>
      <x:c r="S43" s="492" t="str">
        <x:f>IF(R43="","",IF(R43&gt;='Rarity Calibration'!$E$4,'Rarity Calibration'!$D$4,IF(R43&gt;='Rarity Calibration'!$E$5,'Rarity Calibration'!$D$5,IF(R43&gt;='Rarity Calibration'!$E$6,'Rarity Calibration'!$D$6,IF(R43&gt;='Rarity Calibration'!$E$7,'Rarity Calibration'!$D$7,'Rarity Calibration'!$D$8)))))</x:f>
        <x:v>Uncommon</x:v>
      </x:c>
      <x:c r="T43" s="492" t="str"/>
      <x:c r="U43" s="505" t="n">
        <x:v>70.9</x:v>
      </x:c>
      <x:c r="V43" s="492" t="str">
        <x:v>8.2 / 7.0 / 5.7 / 5.7</x:v>
      </x:c>
      <x:c r="W43" s="492" t="str">
        <x:v>New review-only component estimates from catalog and stated premise; source inputs unchanged.</x:v>
      </x:c>
      <x:c r="X43" s="492" t="str">
        <x:v>Biblical People — Shared Canon</x:v>
      </x:c>
      <x:c r="Y43" s="492" t="str">
        <x:v>fixed-v17: Final Card Catalog!A14:S14; Rarity Calibration!C269:S269. No external source verification.</x:v>
      </x:c>
      <x:c r="Z43" s="492" t="str">
        <x:v>Genesis 17–35 | Patriarchal period | Shared canon</x:v>
      </x:c>
      <x:c r="AA43" s="492" t="str">
        <x:v>Approved v20 baseline - applied to master</x:v>
      </x:c>
      <x:c r="AB43" s="492" t="str">
        <x:v>None</x:v>
      </x:c>
    </x:row>
    <x:row r="44" s="202" customFormat="1" ht="122" customHeight="1">
      <x:c r="A44" s="492" t="str">
        <x:v>BP-012</x:v>
      </x:c>
      <x:c r="B44" s="492" t="str">
        <x:v>Solomon</x:v>
      </x:c>
      <x:c r="C44" s="492" t="str">
        <x:v>Rare</x:v>
      </x:c>
      <x:c r="D44" s="500" t="str">
        <x:v>Rare</x:v>
      </x:c>
      <x:c r="E44" s="493" t="str">
        <x:f>IF(F44="Fixed by approved decision","Fixed",IF(C44=D44,"Keep",IF(MATCH(D44,$A$12:$A$16,0)&lt;MATCH(C44,$A$12:$A$16,0),"Promote","Demote")))</x:f>
        <x:v>Keep</x:v>
      </x:c>
      <x:c r="F44" s="492" t="str">
        <x:v>Reviewed - keep</x:v>
      </x:c>
      <x:c r="G44" s="492" t="str">
        <x:v>Medium</x:v>
      </x:c>
      <x:c r="H44" s="492" t="str">
        <x:v>Wisdom and kingship offer a focused Rare portrait; gifts and Temple grandeur stay supporting rather than competing subjects.</x:v>
      </x:c>
      <x:c r="I44" s="492" t="str">
        <x:v>BP-093 Ahasuerus (Xerxes); BE-027 Solomon Builds and Dedicates the Temple</x:v>
      </x:c>
      <x:c r="J44" s="492" t="str">
        <x:v>Solomon seated in thought, face and hand emphasized over discreet court furnishings.</x:v>
      </x:c>
      <x:c r="K44" s="492" t="str">
        <x:v>Discernment and responsibility</x:v>
      </x:c>
      <x:c r="L44" s="492" t="str">
        <x:v>Proposed staging based on the catalog; not approved artwork</x:v>
      </x:c>
      <x:c r="M44" s="492" t="str">
        <x:v>No unresolved tier condition identified in this baseline review.</x:v>
      </x:c>
      <x:c r="N44" s="504" t="n">
        <x:v>8.5</x:v>
      </x:c>
      <x:c r="O44" s="504" t="n">
        <x:v>8</x:v>
      </x:c>
      <x:c r="P44" s="504" t="n">
        <x:v>7</x:v>
      </x:c>
      <x:c r="Q44" s="504" t="n">
        <x:v>7.5</x:v>
      </x:c>
      <x:c r="R44" s="505" t="n">
        <x:f>IF(COUNT(N44:Q44)&lt;COUNT('Rarity Calibration'!$B$4:$B$7),"",ROUND(('Rarity Calibration'!$B$11/'Rarity Calibration'!$B$9)*(N44*'Rarity Calibration'!$B$4+O44*'Rarity Calibration'!$B$5+P44*'Rarity Calibration'!$B$6+Q44*'Rarity Calibration'!$B$7),1))</x:f>
        <x:v>79.5</x:v>
      </x:c>
      <x:c r="S44" s="492" t="str">
        <x:f>IF(R44="","",IF(R44&gt;='Rarity Calibration'!$E$4,'Rarity Calibration'!$D$4,IF(R44&gt;='Rarity Calibration'!$E$5,'Rarity Calibration'!$D$5,IF(R44&gt;='Rarity Calibration'!$E$6,'Rarity Calibration'!$D$6,IF(R44&gt;='Rarity Calibration'!$E$7,'Rarity Calibration'!$D$7,'Rarity Calibration'!$D$8)))))</x:f>
        <x:v>Rare</x:v>
      </x:c>
      <x:c r="T44" s="492" t="str"/>
      <x:c r="U44" s="505" t="n">
        <x:v>81.9</x:v>
      </x:c>
      <x:c r="V44" s="492" t="str">
        <x:v>8.8 / 8.3 / 7.3 / 7.2</x:v>
      </x:c>
      <x:c r="W44" s="492" t="str">
        <x:v>New review-only component estimates from catalog and stated premise; source inputs unchanged.</x:v>
      </x:c>
      <x:c r="X44" s="492" t="str">
        <x:v>Biblical People — Shared Canon</x:v>
      </x:c>
      <x:c r="Y44" s="492" t="str">
        <x:v>fixed-v17: Final Card Catalog!A15:S15; Rarity Calibration!C100:S100. No external source verification.</x:v>
      </x:c>
      <x:c r="Z44" s="492" t="str">
        <x:v>2 Samuel 12; 1 Kings 1–11; 2 Chronicles 1–9 | United monarchy | Shared canon</x:v>
      </x:c>
      <x:c r="AA44" s="492" t="str">
        <x:v>Approved v20 baseline - applied to master</x:v>
      </x:c>
      <x:c r="AB44" s="492" t="str">
        <x:v>None</x:v>
      </x:c>
    </x:row>
    <x:row r="45" s="202" customFormat="1" ht="122" customHeight="1">
      <x:c r="A45" s="492" t="str">
        <x:v>BP-013</x:v>
      </x:c>
      <x:c r="B45" s="492" t="str">
        <x:v>Elijah</x:v>
      </x:c>
      <x:c r="C45" s="492" t="str">
        <x:v>Extraordinary</x:v>
      </x:c>
      <x:c r="D45" s="500" t="str">
        <x:v>Extraordinary</x:v>
      </x:c>
      <x:c r="E45" s="493" t="str">
        <x:f>IF(F45="Fixed by approved decision","Fixed",IF(C45=D45,"Keep",IF(MATCH(D45,$A$12:$A$16,0)&lt;MATCH(C45,$A$12:$A$16,0),"Promote","Demote")))</x:f>
        <x:v>Keep</x:v>
      </x:c>
      <x:c r="F45" s="492" t="str">
        <x:v>Reviewed - keep</x:v>
      </x:c>
      <x:c r="G45" s="492" t="str">
        <x:v>Medium</x:v>
      </x:c>
      <x:c r="H45" s="492" t="str">
        <x:v>Prophetic confrontation supports Extraordinary presence, but the person must remain separate from three dramatic event cards.</x:v>
      </x:c>
      <x:c r="I45" s="492" t="str">
        <x:v>BP-028 Elisha; BE-029 Elijah on Mount Carmel; BE-097 Elijah at Horeb</x:v>
      </x:c>
      <x:c r="J45" s="492" t="str">
        <x:v>A forceful but human prophet portrait in restrained terrain; no fire, whirlwind or celestial throne.</x:v>
      </x:c>
      <x:c r="K45" s="492" t="str">
        <x:v>Resolve and dependence</x:v>
      </x:c>
      <x:c r="L45" s="492" t="str">
        <x:v>Proposed staging based on the catalog; not approved artwork</x:v>
      </x:c>
      <x:c r="M45" s="492" t="str">
        <x:v>No unresolved tier condition identified in this baseline review.</x:v>
      </x:c>
      <x:c r="N45" s="504" t="n">
        <x:v>8.5</x:v>
      </x:c>
      <x:c r="O45" s="504" t="n">
        <x:v>8.5</x:v>
      </x:c>
      <x:c r="P45" s="504" t="n">
        <x:v>8.5</x:v>
      </x:c>
      <x:c r="Q45" s="504" t="n">
        <x:v>8</x:v>
      </x:c>
      <x:c r="R45" s="505" t="n">
        <x:f>IF(COUNT(N45:Q45)&lt;COUNT('Rarity Calibration'!$B$4:$B$7),"",ROUND(('Rarity Calibration'!$B$11/'Rarity Calibration'!$B$9)*(N45*'Rarity Calibration'!$B$4+O45*'Rarity Calibration'!$B$5+P45*'Rarity Calibration'!$B$6+Q45*'Rarity Calibration'!$B$7),1))</x:f>
        <x:v>84.5</x:v>
      </x:c>
      <x:c r="S45" s="492" t="str">
        <x:f>IF(R45="","",IF(R45&gt;='Rarity Calibration'!$E$4,'Rarity Calibration'!$D$4,IF(R45&gt;='Rarity Calibration'!$E$5,'Rarity Calibration'!$D$5,IF(R45&gt;='Rarity Calibration'!$E$6,'Rarity Calibration'!$D$6,IF(R45&gt;='Rarity Calibration'!$E$7,'Rarity Calibration'!$D$7,'Rarity Calibration'!$D$8)))))</x:f>
        <x:v>Extraordinary</x:v>
      </x:c>
      <x:c r="T45" s="492" t="str"/>
      <x:c r="U45" s="505" t="n">
        <x:v>88</x:v>
      </x:c>
      <x:c r="V45" s="492" t="str">
        <x:v>8.9 / 9.1 / 8.3 / 8.5</x:v>
      </x:c>
      <x:c r="W45" s="492" t="str">
        <x:v>New review-only component estimates from catalog and stated premise; source inputs unchanged.</x:v>
      </x:c>
      <x:c r="X45" s="492" t="str">
        <x:v>Biblical People — Shared Canon</x:v>
      </x:c>
      <x:c r="Y45" s="492" t="str">
        <x:v>fixed-v17: Final Card Catalog!A16:S16; Rarity Calibration!C37:S37. No external source verification.</x:v>
      </x:c>
      <x:c r="Z45" s="492" t="str">
        <x:v>1 Kings 17–2 Kings 2 | Divided monarchy | Shared canon</x:v>
      </x:c>
      <x:c r="AA45" s="492" t="str">
        <x:v>Approved v20 baseline - applied to master</x:v>
      </x:c>
      <x:c r="AB45" s="492" t="str">
        <x:v>None</x:v>
      </x:c>
    </x:row>
    <x:row r="46" s="202" customFormat="1" ht="122" customHeight="1">
      <x:c r="A46" s="492" t="str">
        <x:v>BP-014</x:v>
      </x:c>
      <x:c r="B46" s="492" t="str">
        <x:v>John the Baptist</x:v>
      </x:c>
      <x:c r="C46" s="492" t="str">
        <x:v>Rare</x:v>
      </x:c>
      <x:c r="D46" s="500" t="str">
        <x:v>Rare</x:v>
      </x:c>
      <x:c r="E46" s="493" t="str">
        <x:f>IF(F46="Fixed by approved decision","Fixed",IF(C46=D46,"Keep",IF(MATCH(D46,$A$12:$A$16,0)&lt;MATCH(C46,$A$12:$A$16,0),"Promote","Demote")))</x:f>
        <x:v>Keep</x:v>
      </x:c>
      <x:c r="F46" s="492" t="str">
        <x:v>Reviewed - keep</x:v>
      </x:c>
      <x:c r="G46" s="492" t="str">
        <x:v>Medium</x:v>
      </x:c>
      <x:c r="H46" s="492" t="str">
        <x:v>A clearly defined forerunner portrait earns Rare without becoming a second baptism scene.</x:v>
      </x:c>
      <x:c r="I46" s="492" t="str">
        <x:v>BP-076 Amos; BE-040 The Baptism of Jesus</x:v>
      </x:c>
      <x:c r="J46" s="492" t="str">
        <x:v>John addresses an off-frame listener beside a restrained wilderness backdrop, his speaking gesture dominant.</x:v>
      </x:c>
      <x:c r="K46" s="492" t="str">
        <x:v>Urgency and moral seriousness</x:v>
      </x:c>
      <x:c r="L46" s="492" t="str">
        <x:v>Proposed staging based on the catalog; not approved artwork</x:v>
      </x:c>
      <x:c r="M46" s="492" t="str">
        <x:v>No unresolved tier condition identified in this baseline review.</x:v>
      </x:c>
      <x:c r="N46" s="504" t="n">
        <x:v>8.5</x:v>
      </x:c>
      <x:c r="O46" s="504" t="n">
        <x:v>8</x:v>
      </x:c>
      <x:c r="P46" s="504" t="n">
        <x:v>7.5</x:v>
      </x:c>
      <x:c r="Q46" s="504" t="n">
        <x:v>7</x:v>
      </x:c>
      <x:c r="R46" s="505" t="n">
        <x:f>IF(COUNT(N46:Q46)&lt;COUNT('Rarity Calibration'!$B$4:$B$7),"",ROUND(('Rarity Calibration'!$B$11/'Rarity Calibration'!$B$9)*(N46*'Rarity Calibration'!$B$4+O46*'Rarity Calibration'!$B$5+P46*'Rarity Calibration'!$B$6+Q46*'Rarity Calibration'!$B$7),1))</x:f>
        <x:v>80</x:v>
      </x:c>
      <x:c r="S46" s="492" t="str">
        <x:f>IF(R46="","",IF(R46&gt;='Rarity Calibration'!$E$4,'Rarity Calibration'!$D$4,IF(R46&gt;='Rarity Calibration'!$E$5,'Rarity Calibration'!$D$5,IF(R46&gt;='Rarity Calibration'!$E$6,'Rarity Calibration'!$D$6,IF(R46&gt;='Rarity Calibration'!$E$7,'Rarity Calibration'!$D$7,'Rarity Calibration'!$D$8)))))</x:f>
        <x:v>Rare</x:v>
      </x:c>
      <x:c r="T46" s="492" t="str"/>
      <x:c r="U46" s="505" t="n">
        <x:v>77.1</x:v>
      </x:c>
      <x:c r="V46" s="492" t="str">
        <x:v>8.7 / 8.4 / 5.7 / 5.7</x:v>
      </x:c>
      <x:c r="W46" s="492" t="str">
        <x:v>New review-only component estimates from catalog and stated premise; source inputs unchanged.</x:v>
      </x:c>
      <x:c r="X46" s="492" t="str">
        <x:v>Biblical People — Shared Canon</x:v>
      </x:c>
      <x:c r="Y46" s="492" t="str">
        <x:v>fixed-v17: Final Card Catalog!A17:S17; Rarity Calibration!C202:S202. No external source verification.</x:v>
      </x:c>
      <x:c r="Z46" s="492" t="str">
        <x:v>Matthew 3, 11, 14; Mark 1, 6; Luke 1, 3, 7; John 1, 3 | First century | Shared canon</x:v>
      </x:c>
      <x:c r="AA46" s="492" t="str">
        <x:v>Approved v20 baseline - applied to master</x:v>
      </x:c>
      <x:c r="AB46" s="492" t="str">
        <x:v>None</x:v>
      </x:c>
    </x:row>
    <x:row r="47" s="202" customFormat="1" ht="122" customHeight="1">
      <x:c r="A47" s="492" t="str">
        <x:v>BP-015</x:v>
      </x:c>
      <x:c r="B47" s="492" t="str">
        <x:v>Isaiah</x:v>
      </x:c>
      <x:c r="C47" s="492" t="str">
        <x:v>Uncommon</x:v>
      </x:c>
      <x:c r="D47" s="500" t="str">
        <x:v>Rare</x:v>
      </x:c>
      <x:c r="E47" s="493" t="str">
        <x:f>IF(F47="Fixed by approved decision","Fixed",IF(C47=D47,"Keep",IF(MATCH(D47,$A$12:$A$16,0)&lt;MATCH(C47,$A$12:$A$16,0),"Promote","Demote")))</x:f>
        <x:v>Promote</x:v>
      </x:c>
      <x:c r="F47" s="492" t="str">
        <x:v>Reviewed - change proposed</x:v>
      </x:c>
      <x:c r="G47" s="492" t="str">
        <x:v>Medium</x:v>
      </x:c>
      <x:c r="H47" s="492" t="str">
        <x:v>The catalog's judgment-and-restoration scope supports Rare through prophetic expression, not through depicting God.</x:v>
      </x:c>
      <x:c r="I47" s="492" t="str">
        <x:v>BP-016 Jeremiah; BP-020 Ezekiel</x:v>
      </x:c>
      <x:c r="J47" s="492" t="str">
        <x:v>Isaiah in a close speaking portrait, a scroll secondary; exclude the deferred heavenly throne vision.</x:v>
      </x:c>
      <x:c r="K47" s="492" t="str">
        <x:v>Gravitas and hope</x:v>
      </x:c>
      <x:c r="L47" s="492" t="str">
        <x:v>Proposed staging based on the catalog; not approved artwork</x:v>
      </x:c>
      <x:c r="M47" s="492" t="str">
        <x:v>No unresolved tier condition identified in this baseline review.</x:v>
      </x:c>
      <x:c r="N47" s="504" t="n">
        <x:v>8.5</x:v>
      </x:c>
      <x:c r="O47" s="504" t="n">
        <x:v>7.5</x:v>
      </x:c>
      <x:c r="P47" s="504" t="n">
        <x:v>7.5</x:v>
      </x:c>
      <x:c r="Q47" s="504" t="n">
        <x:v>7</x:v>
      </x:c>
      <x:c r="R47" s="505" t="n">
        <x:f>IF(COUNT(N47:Q47)&lt;COUNT('Rarity Calibration'!$B$4:$B$7),"",ROUND(('Rarity Calibration'!$B$11/'Rarity Calibration'!$B$9)*(N47*'Rarity Calibration'!$B$4+O47*'Rarity Calibration'!$B$5+P47*'Rarity Calibration'!$B$6+Q47*'Rarity Calibration'!$B$7),1))</x:f>
        <x:v>78.5</x:v>
      </x:c>
      <x:c r="S47" s="492" t="str">
        <x:f>IF(R47="","",IF(R47&gt;='Rarity Calibration'!$E$4,'Rarity Calibration'!$D$4,IF(R47&gt;='Rarity Calibration'!$E$5,'Rarity Calibration'!$D$5,IF(R47&gt;='Rarity Calibration'!$E$6,'Rarity Calibration'!$D$6,IF(R47&gt;='Rarity Calibration'!$E$7,'Rarity Calibration'!$D$7,'Rarity Calibration'!$D$8)))))</x:f>
        <x:v>Rare</x:v>
      </x:c>
      <x:c r="T47" s="492" t="str"/>
      <x:c r="U47" s="505" t="n">
        <x:v>76.7</x:v>
      </x:c>
      <x:c r="V47" s="492" t="str">
        <x:v>8.6 / 8.4 / 5.7 / 5.7</x:v>
      </x:c>
      <x:c r="W47" s="492" t="str">
        <x:v>New review-only component estimates from catalog and stated premise; source inputs unchanged.</x:v>
      </x:c>
      <x:c r="X47" s="492" t="str">
        <x:v>Biblical People — Shared Canon</x:v>
      </x:c>
      <x:c r="Y47" s="492" t="str">
        <x:v>fixed-v17: Final Card Catalog!A18:S18; Rarity Calibration!C206:S206. No external source verification.</x:v>
      </x:c>
      <x:c r="Z47" s="492" t="str">
        <x:v>Isaiah; 2 Kings 19–20 | Eighth century BC prophetic era | Shared canon</x:v>
      </x:c>
      <x:c r="AA47" s="492" t="str">
        <x:v>Approved v20 baseline - applied to master</x:v>
      </x:c>
      <x:c r="AB47" s="492" t="str">
        <x:v>None</x:v>
      </x:c>
    </x:row>
    <x:row r="48" s="202" customFormat="1" ht="122" customHeight="1">
      <x:c r="A48" s="492" t="str">
        <x:v>BP-016</x:v>
      </x:c>
      <x:c r="B48" s="492" t="str">
        <x:v>Jeremiah</x:v>
      </x:c>
      <x:c r="C48" s="492" t="str">
        <x:v>Uncommon</x:v>
      </x:c>
      <x:c r="D48" s="500" t="str">
        <x:v>Rare</x:v>
      </x:c>
      <x:c r="E48" s="493" t="str">
        <x:f>IF(F48="Fixed by approved decision","Fixed",IF(C48=D48,"Keep",IF(MATCH(D48,$A$12:$A$16,0)&lt;MATCH(C48,$A$12:$A$16,0),"Promote","Demote")))</x:f>
        <x:v>Promote</x:v>
      </x:c>
      <x:c r="F48" s="492" t="str">
        <x:v>Reviewed - change proposed</x:v>
      </x:c>
      <x:c r="G48" s="492" t="str">
        <x:v>Medium</x:v>
      </x:c>
      <x:c r="H48" s="492" t="str">
        <x:v>A sustained grief-and-hope portrait can carry Rare impact; it should not inherit rescue imagery already allocated elsewhere.</x:v>
      </x:c>
      <x:c r="I48" s="492" t="str">
        <x:v>BP-015 Isaiah; BE-124 Jeremiah's Rescue from the Cistern</x:v>
      </x:c>
      <x:c r="J48" s="492" t="str">
        <x:v>Jeremiah pauses with a scroll, expression weighted by the city's crisis; no ropes or cistern.</x:v>
      </x:c>
      <x:c r="K48" s="492" t="str">
        <x:v>Grief and persevering hope</x:v>
      </x:c>
      <x:c r="L48" s="492" t="str">
        <x:v>Proposed staging based on the catalog; not approved artwork</x:v>
      </x:c>
      <x:c r="M48" s="492" t="str">
        <x:v>No unresolved tier condition identified in this baseline review.</x:v>
      </x:c>
      <x:c r="N48" s="504" t="n">
        <x:v>8</x:v>
      </x:c>
      <x:c r="O48" s="504" t="n">
        <x:v>8</x:v>
      </x:c>
      <x:c r="P48" s="504" t="n">
        <x:v>8</x:v>
      </x:c>
      <x:c r="Q48" s="504" t="n">
        <x:v>7</x:v>
      </x:c>
      <x:c r="R48" s="505" t="n">
        <x:f>IF(COUNT(N48:Q48)&lt;COUNT('Rarity Calibration'!$B$4:$B$7),"",ROUND(('Rarity Calibration'!$B$11/'Rarity Calibration'!$B$9)*(N48*'Rarity Calibration'!$B$4+O48*'Rarity Calibration'!$B$5+P48*'Rarity Calibration'!$B$6+Q48*'Rarity Calibration'!$B$7),1))</x:f>
        <x:v>79</x:v>
      </x:c>
      <x:c r="S48" s="492" t="str">
        <x:f>IF(R48="","",IF(R48&gt;='Rarity Calibration'!$E$4,'Rarity Calibration'!$D$4,IF(R48&gt;='Rarity Calibration'!$E$5,'Rarity Calibration'!$D$5,IF(R48&gt;='Rarity Calibration'!$E$6,'Rarity Calibration'!$D$6,IF(R48&gt;='Rarity Calibration'!$E$7,'Rarity Calibration'!$D$7,'Rarity Calibration'!$D$8)))))</x:f>
        <x:v>Rare</x:v>
      </x:c>
      <x:c r="T48" s="492" t="str"/>
      <x:c r="U48" s="505" t="n">
        <x:v>75.5</x:v>
      </x:c>
      <x:c r="V48" s="492" t="str">
        <x:v>8.3 / 8.4 / 5.7 / 5.7</x:v>
      </x:c>
      <x:c r="W48" s="492" t="str">
        <x:v>New review-only component estimates from catalog and stated premise; source inputs unchanged.</x:v>
      </x:c>
      <x:c r="X48" s="492" t="str">
        <x:v>Biblical People — Shared Canon</x:v>
      </x:c>
      <x:c r="Y48" s="492" t="str">
        <x:v>fixed-v17: Final Card Catalog!A19:S19; Rarity Calibration!C214:S214. No external source verification.</x:v>
      </x:c>
      <x:c r="Z48" s="492" t="str">
        <x:v>Jeremiah; 2 Kings 22–25 | Late Judah and Babylonian crisis | Shared canon</x:v>
      </x:c>
      <x:c r="AA48" s="492" t="str">
        <x:v>Approved v20 baseline - applied to master</x:v>
      </x:c>
      <x:c r="AB48" s="492" t="str">
        <x:v>None</x:v>
      </x:c>
    </x:row>
    <x:row r="49" s="202" customFormat="1" ht="122" customHeight="1">
      <x:c r="A49" s="492" t="str">
        <x:v>BP-017</x:v>
      </x:c>
      <x:c r="B49" s="492" t="str">
        <x:v>Daniel</x:v>
      </x:c>
      <x:c r="C49" s="492" t="str">
        <x:v>Extraordinary</x:v>
      </x:c>
      <x:c r="D49" s="500" t="str">
        <x:v>Extraordinary</x:v>
      </x:c>
      <x:c r="E49" s="493" t="str">
        <x:f>IF(F49="Fixed by approved decision","Fixed",IF(C49=D49,"Keep",IF(MATCH(D49,$A$12:$A$16,0)&lt;MATCH(C49,$A$12:$A$16,0),"Promote","Demote")))</x:f>
        <x:v>Keep</x:v>
      </x:c>
      <x:c r="F49" s="492" t="str">
        <x:v>Reviewed - keep</x:v>
      </x:c>
      <x:c r="G49" s="492" t="str">
        <x:v>Medium</x:v>
      </x:c>
      <x:c r="H49" s="492" t="str">
        <x:v>Court identity and steadiness give Extraordinary potential without appropriating the Legendary den or rejected visions.</x:v>
      </x:c>
      <x:c r="I49" s="492" t="str">
        <x:v>BP-010 Joseph, Son of Jacob; BE-036 Daniel in the Lions' Den</x:v>
      </x:c>
      <x:c r="J49" s="492" t="str">
        <x:v>Daniel as a composed exile in a restrained court setting; omit lions and deferred apocalyptic beings.</x:v>
      </x:c>
      <x:c r="K49" s="492" t="str">
        <x:v>Fidelity under pressure</x:v>
      </x:c>
      <x:c r="L49" s="492" t="str">
        <x:v>Proposed staging based on the catalog; not approved artwork</x:v>
      </x:c>
      <x:c r="M49" s="492" t="str">
        <x:v>No unresolved tier condition identified in this baseline review.</x:v>
      </x:c>
      <x:c r="N49" s="504" t="n">
        <x:v>8.5</x:v>
      </x:c>
      <x:c r="O49" s="504" t="n">
        <x:v>8.5</x:v>
      </x:c>
      <x:c r="P49" s="504" t="n">
        <x:v>8</x:v>
      </x:c>
      <x:c r="Q49" s="504" t="n">
        <x:v>8</x:v>
      </x:c>
      <x:c r="R49" s="505" t="n">
        <x:f>IF(COUNT(N49:Q49)&lt;COUNT('Rarity Calibration'!$B$4:$B$7),"",ROUND(('Rarity Calibration'!$B$11/'Rarity Calibration'!$B$9)*(N49*'Rarity Calibration'!$B$4+O49*'Rarity Calibration'!$B$5+P49*'Rarity Calibration'!$B$6+Q49*'Rarity Calibration'!$B$7),1))</x:f>
        <x:v>83.5</x:v>
      </x:c>
      <x:c r="S49" s="492" t="str">
        <x:f>IF(R49="","",IF(R49&gt;='Rarity Calibration'!$E$4,'Rarity Calibration'!$D$4,IF(R49&gt;='Rarity Calibration'!$E$5,'Rarity Calibration'!$D$5,IF(R49&gt;='Rarity Calibration'!$E$6,'Rarity Calibration'!$D$6,IF(R49&gt;='Rarity Calibration'!$E$7,'Rarity Calibration'!$D$7,'Rarity Calibration'!$D$8)))))</x:f>
        <x:v>Extraordinary</x:v>
      </x:c>
      <x:c r="T49" s="492" t="str"/>
      <x:c r="U49" s="505" t="n">
        <x:v>85.4</x:v>
      </x:c>
      <x:c r="V49" s="492" t="str">
        <x:v>8.8 / 8.8 / 8.0 / 7.8</x:v>
      </x:c>
      <x:c r="W49" s="492" t="str">
        <x:v>New review-only component estimates from catalog and stated premise; source inputs unchanged.</x:v>
      </x:c>
      <x:c r="X49" s="492" t="str">
        <x:v>Biblical People — Shared Canon</x:v>
      </x:c>
      <x:c r="Y49" s="492" t="str">
        <x:v>fixed-v17: Final Card Catalog!A20:S20; Rarity Calibration!C56:S56. No external source verification.</x:v>
      </x:c>
      <x:c r="Z49" s="492" t="str">
        <x:v>Daniel | Babylonian and Persian periods | Shared canon</x:v>
      </x:c>
      <x:c r="AA49" s="492" t="str">
        <x:v>Approved v20 baseline - applied to master</x:v>
      </x:c>
      <x:c r="AB49" s="492" t="str">
        <x:v>None</x:v>
      </x:c>
    </x:row>
    <x:row r="50" s="202" customFormat="1" ht="122" customHeight="1">
      <x:c r="A50" s="492" t="str">
        <x:v>BP-018</x:v>
      </x:c>
      <x:c r="B50" s="492" t="str">
        <x:v>Samuel</x:v>
      </x:c>
      <x:c r="C50" s="492" t="str">
        <x:v>Uncommon</x:v>
      </x:c>
      <x:c r="D50" s="500" t="str">
        <x:v>Uncommon</x:v>
      </x:c>
      <x:c r="E50" s="493" t="str">
        <x:f>IF(F50="Fixed by approved decision","Fixed",IF(C50=D50,"Keep",IF(MATCH(D50,$A$12:$A$16,0)&lt;MATCH(C50,$A$12:$A$16,0),"Promote","Demote")))</x:f>
        <x:v>Keep</x:v>
      </x:c>
      <x:c r="F50" s="492" t="str">
        <x:v>Reviewed - keep</x:v>
      </x:c>
      <x:c r="G50" s="492" t="str">
        <x:v>Medium</x:v>
      </x:c>
      <x:c r="H50" s="492" t="str">
        <x:v>A mature prophetic portrait supports Uncommon and remains independent of the calling and anointing events.</x:v>
      </x:c>
      <x:c r="I50" s="492" t="str">
        <x:v>BE-119 Call of Samuel; BE-023 David Anointed by Samuel</x:v>
      </x:c>
      <x:c r="J50" s="492" t="str">
        <x:v>Mature Samuel listening before speaking, with minimal sanctuary context; no childhood bed or anointing action.</x:v>
      </x:c>
      <x:c r="K50" s="492" t="str">
        <x:v>Discernment and responsibility</x:v>
      </x:c>
      <x:c r="L50" s="492" t="str">
        <x:v>Proposed staging based on the catalog; not approved artwork</x:v>
      </x:c>
      <x:c r="M50" s="492" t="str">
        <x:v>No unresolved tier condition identified in this baseline review.</x:v>
      </x:c>
      <x:c r="N50" s="504" t="n">
        <x:v>8</x:v>
      </x:c>
      <x:c r="O50" s="504" t="n">
        <x:v>7</x:v>
      </x:c>
      <x:c r="P50" s="504" t="n">
        <x:v>6.5</x:v>
      </x:c>
      <x:c r="Q50" s="504" t="n">
        <x:v>6.5</x:v>
      </x:c>
      <x:c r="R50" s="505" t="n">
        <x:f>IF(COUNT(N50:Q50)&lt;COUNT('Rarity Calibration'!$B$4:$B$7),"",ROUND(('Rarity Calibration'!$B$11/'Rarity Calibration'!$B$9)*(N50*'Rarity Calibration'!$B$4+O50*'Rarity Calibration'!$B$5+P50*'Rarity Calibration'!$B$6+Q50*'Rarity Calibration'!$B$7),1))</x:f>
        <x:v>72.5</x:v>
      </x:c>
      <x:c r="S50" s="492" t="str">
        <x:f>IF(R50="","",IF(R50&gt;='Rarity Calibration'!$E$4,'Rarity Calibration'!$D$4,IF(R50&gt;='Rarity Calibration'!$E$5,'Rarity Calibration'!$D$5,IF(R50&gt;='Rarity Calibration'!$E$6,'Rarity Calibration'!$D$6,IF(R50&gt;='Rarity Calibration'!$E$7,'Rarity Calibration'!$D$7,'Rarity Calibration'!$D$8)))))</x:f>
        <x:v>Uncommon</x:v>
      </x:c>
      <x:c r="T50" s="492" t="str"/>
      <x:c r="U50" s="505" t="n">
        <x:v>70.5</x:v>
      </x:c>
      <x:c r="V50" s="492" t="str">
        <x:v>8.1 / 7.0 / 5.7 / 5.7</x:v>
      </x:c>
      <x:c r="W50" s="492" t="str">
        <x:v>New review-only component estimates from catalog and stated premise; source inputs unchanged.</x:v>
      </x:c>
      <x:c r="X50" s="492" t="str">
        <x:v>Biblical People — Shared Canon</x:v>
      </x:c>
      <x:c r="Y50" s="492" t="str">
        <x:v>fixed-v17: Final Card Catalog!A21:S21; Rarity Calibration!C277:S277. No external source verification.</x:v>
      </x:c>
      <x:c r="Z50" s="492" t="str">
        <x:v>1 Samuel 1–25 | Transition to monarchy | Shared canon</x:v>
      </x:c>
      <x:c r="AA50" s="492" t="str">
        <x:v>Approved v20 baseline - applied to master</x:v>
      </x:c>
      <x:c r="AB50" s="492" t="str">
        <x:v>None</x:v>
      </x:c>
    </x:row>
    <x:row r="51" ht="122" customHeight="1">
      <x:c r="A51" s="492" t="str">
        <x:v>BP-019</x:v>
      </x:c>
      <x:c r="B51" s="492" t="str">
        <x:v>Joshua</x:v>
      </x:c>
      <x:c r="C51" s="492" t="str">
        <x:v>Uncommon</x:v>
      </x:c>
      <x:c r="D51" s="500" t="str">
        <x:v>Rare</x:v>
      </x:c>
      <x:c r="E51" s="492" t="str">
        <x:f>IF(F51="Fixed by approved decision","Fixed",IF(C51=D51,"Keep",IF(MATCH(D51,$A$12:$A$16,0)&lt;MATCH(C51,$A$12:$A$16,0),"Promote","Demote")))</x:f>
        <x:v>Promote</x:v>
      </x:c>
      <x:c r="F51" s="492" t="str">
        <x:v>Reviewed - provisional</x:v>
      </x:c>
      <x:c r="G51" s="492" t="str">
        <x:v>Medium</x:v>
      </x:c>
      <x:c r="H51" s="492" t="str">
        <x:v>The successor's leadership can justify Rare if the portrait has its own presence rather than a generic armed figure.</x:v>
      </x:c>
      <x:c r="I51" s="492" t="str">
        <x:v>BP-060 Caleb; BE-022 Fall of Jericho; BE-092 The Sun Stands Still</x:v>
      </x:c>
      <x:c r="J51" s="492" t="str">
        <x:v>Joshua in a leader's environmental portrait, purposeful posture against a distant landscape, not a besieged city.</x:v>
      </x:c>
      <x:c r="K51" s="492" t="str">
        <x:v>Courage and responsibility</x:v>
      </x:c>
      <x:c r="L51" s="492" t="str">
        <x:v>Proposed staging based on the catalog; not approved artwork</x:v>
      </x:c>
      <x:c r="M51" s="492" t="str">
        <x:v>Establish a portrait distinct from Jericho and the prolonged-daylight event.</x:v>
      </x:c>
      <x:c r="N51" s="504" t="n">
        <x:v>8.5</x:v>
      </x:c>
      <x:c r="O51" s="504" t="n">
        <x:v>7.5</x:v>
      </x:c>
      <x:c r="P51" s="504" t="n">
        <x:v>7</x:v>
      </x:c>
      <x:c r="Q51" s="504" t="n">
        <x:v>6.5</x:v>
      </x:c>
      <x:c r="R51" s="505" t="n">
        <x:f>IF(COUNT(N51:Q51)&lt;COUNT('Rarity Calibration'!$B$4:$B$7),"",ROUND(('Rarity Calibration'!$B$11/'Rarity Calibration'!$B$9)*(N51*'Rarity Calibration'!$B$4+O51*'Rarity Calibration'!$B$5+P51*'Rarity Calibration'!$B$6+Q51*'Rarity Calibration'!$B$7),1))</x:f>
        <x:v>77</x:v>
      </x:c>
      <x:c r="S51" s="492" t="str">
        <x:f>IF(R51="","",IF(R51&gt;='Rarity Calibration'!$E$4,'Rarity Calibration'!$D$4,IF(R51&gt;='Rarity Calibration'!$E$5,'Rarity Calibration'!$D$5,IF(R51&gt;='Rarity Calibration'!$E$6,'Rarity Calibration'!$D$6,IF(R51&gt;='Rarity Calibration'!$E$7,'Rarity Calibration'!$D$7,'Rarity Calibration'!$D$8)))))</x:f>
        <x:v>Rare</x:v>
      </x:c>
      <x:c r="T51" s="492" t="str"/>
      <x:c r="U51" s="505" t="n">
        <x:v>75.5</x:v>
      </x:c>
      <x:c r="V51" s="492" t="str">
        <x:v>8.3 / 8.4 / 5.7 / 5.7</x:v>
      </x:c>
      <x:c r="W51" s="492" t="str">
        <x:v>New review-only component estimates from catalog and stated premise; source inputs unchanged.</x:v>
      </x:c>
      <x:c r="X51" s="492" t="str">
        <x:v>Biblical People — Shared Canon</x:v>
      </x:c>
      <x:c r="Y51" s="492" t="str">
        <x:v>fixed-v17: Final Card Catalog!A22:S22; Rarity Calibration!C215:S215. No external source verification.</x:v>
      </x:c>
      <x:c r="Z51" s="492" t="str">
        <x:v>Exodus 17; Numbers 13–14, 27; Joshua | Conquest period | Shared canon</x:v>
      </x:c>
      <x:c r="AA51" s="492" t="str">
        <x:v>Approved v20 working tier - original condition retained</x:v>
      </x:c>
      <x:c r="AB51" s="492" t="str">
        <x:v>Tier / interpretation condition</x:v>
      </x:c>
    </x:row>
    <x:row r="52" ht="122" customHeight="1">
      <x:c r="A52" s="492" t="str">
        <x:v>BP-020</x:v>
      </x:c>
      <x:c r="B52" s="492" t="str">
        <x:v>Ezekiel</x:v>
      </x:c>
      <x:c r="C52" s="492" t="str">
        <x:v>Uncommon</x:v>
      </x:c>
      <x:c r="D52" s="500" t="str">
        <x:v>Uncommon</x:v>
      </x:c>
      <x:c r="E52" s="492" t="str">
        <x:f>IF(F52="Fixed by approved decision","Fixed",IF(C52=D52,"Keep",IF(MATCH(D52,$A$12:$A$16,0)&lt;MATCH(C52,$A$12:$A$16,0),"Promote","Demote")))</x:f>
        <x:v>Keep</x:v>
      </x:c>
      <x:c r="F52" s="492" t="str">
        <x:v>Reviewed - keep</x:v>
      </x:c>
      <x:c r="G52" s="492" t="str">
        <x:v>Medium</x:v>
      </x:c>
      <x:c r="H52" s="492" t="str">
        <x:v>Uncommon can express the prophet's human setting; a premium score must not depend on deferred visions.</x:v>
      </x:c>
      <x:c r="I52" s="492" t="str">
        <x:v>BP-015 Isaiah; PDV-041 Valley of Dry Bones</x:v>
      </x:c>
      <x:c r="J52" s="492" t="str">
        <x:v>Ezekiel as an attentive exile with a scroll; do not surround him with the removed throne-chariot apparatus.</x:v>
      </x:c>
      <x:c r="K52" s="492" t="str">
        <x:v>Exile and attentive hope</x:v>
      </x:c>
      <x:c r="L52" s="492" t="str">
        <x:v>Proposed staging based on the catalog; not approved artwork</x:v>
      </x:c>
      <x:c r="M52" s="492" t="str">
        <x:v>No unresolved tier condition identified in this baseline review.</x:v>
      </x:c>
      <x:c r="N52" s="504" t="n">
        <x:v>8</x:v>
      </x:c>
      <x:c r="O52" s="504" t="n">
        <x:v>7</x:v>
      </x:c>
      <x:c r="P52" s="504" t="n">
        <x:v>7</x:v>
      </x:c>
      <x:c r="Q52" s="504" t="n">
        <x:v>6.5</x:v>
      </x:c>
      <x:c r="R52" s="505" t="n">
        <x:f>IF(COUNT(N52:Q52)&lt;COUNT('Rarity Calibration'!$B$4:$B$7),"",ROUND(('Rarity Calibration'!$B$11/'Rarity Calibration'!$B$9)*(N52*'Rarity Calibration'!$B$4+O52*'Rarity Calibration'!$B$5+P52*'Rarity Calibration'!$B$6+Q52*'Rarity Calibration'!$B$7),1))</x:f>
        <x:v>73.5</x:v>
      </x:c>
      <x:c r="S52" s="492" t="str">
        <x:f>IF(R52="","",IF(R52&gt;='Rarity Calibration'!$E$4,'Rarity Calibration'!$D$4,IF(R52&gt;='Rarity Calibration'!$E$5,'Rarity Calibration'!$D$5,IF(R52&gt;='Rarity Calibration'!$E$6,'Rarity Calibration'!$D$6,IF(R52&gt;='Rarity Calibration'!$E$7,'Rarity Calibration'!$D$7,'Rarity Calibration'!$D$8)))))</x:f>
        <x:v>Uncommon</x:v>
      </x:c>
      <x:c r="T52" s="492" t="str"/>
      <x:c r="U52" s="505" t="n">
        <x:v>72.7</x:v>
      </x:c>
      <x:c r="V52" s="492" t="str">
        <x:v>8.3 / 7.0 / 6.4 / 5.7</x:v>
      </x:c>
      <x:c r="W52" s="492" t="str">
        <x:v>New review-only component estimates from catalog and stated premise; source inputs unchanged.</x:v>
      </x:c>
      <x:c r="X52" s="492" t="str">
        <x:v>Biblical People — Shared Canon</x:v>
      </x:c>
      <x:c r="Y52" s="492" t="str">
        <x:v>fixed-v17: Final Card Catalog!A23:S23; Rarity Calibration!C255:S255. No external source verification.</x:v>
      </x:c>
      <x:c r="Z52" s="492" t="str">
        <x:v>Ezekiel | Babylonian exile | Shared canon</x:v>
      </x:c>
      <x:c r="AA52" s="492" t="str">
        <x:v>Approved v20 baseline - applied to master</x:v>
      </x:c>
      <x:c r="AB52" s="492" t="str">
        <x:v>None</x:v>
      </x:c>
    </x:row>
    <x:row r="53" ht="122" customHeight="1">
      <x:c r="A53" s="498" t="str">
        <x:v>BP-021</x:v>
      </x:c>
      <x:c r="B53" s="492" t="str">
        <x:v>Aaron</x:v>
      </x:c>
      <x:c r="C53" s="492" t="str">
        <x:v>Uncommon</x:v>
      </x:c>
      <x:c r="D53" s="500" t="str">
        <x:v>Uncommon</x:v>
      </x:c>
      <x:c r="E53" s="492" t="str">
        <x:f>IF(F53="Fixed by approved decision","Fixed",IF(C53=D53,"Keep",IF(MATCH(D53,$A$12:$A$16,0)&lt;MATCH(C53,$A$12:$A$16,0),"Promote","Demote")))</x:f>
        <x:v>Keep</x:v>
      </x:c>
      <x:c r="F53" s="492" t="str">
        <x:v>Reviewed - keep</x:v>
      </x:c>
      <x:c r="G53" s="492" t="str">
        <x:v>Medium</x:v>
      </x:c>
      <x:c r="H53" s="492" t="str">
        <x:v>Recognizable priestly identity supports Uncommon while artifact close-ups remain available to separate garment cards.</x:v>
      </x:c>
      <x:c r="I53" s="492" t="str">
        <x:v>BI-013 Altar and Incense of the Tabernacle; BI-014 The High Priest's Ephod and Breastpiece</x:v>
      </x:c>
      <x:c r="J53" s="492" t="str">
        <x:v>Aaron in a priestly portrait, face and posture leading; garments support rather than replace the person.</x:v>
      </x:c>
      <x:c r="K53" s="492" t="str">
        <x:v>Solemn service</x:v>
      </x:c>
      <x:c r="L53" s="492" t="str">
        <x:v>Proposed staging based on the catalog; not approved artwork</x:v>
      </x:c>
      <x:c r="M53" s="492" t="str">
        <x:v>No unresolved tier condition identified in this baseline review.</x:v>
      </x:c>
      <x:c r="N53" s="504" t="n">
        <x:v>8</x:v>
      </x:c>
      <x:c r="O53" s="504" t="n">
        <x:v>7.5</x:v>
      </x:c>
      <x:c r="P53" s="504" t="n">
        <x:v>7</x:v>
      </x:c>
      <x:c r="Q53" s="504" t="n">
        <x:v>7</x:v>
      </x:c>
      <x:c r="R53" s="505" t="n">
        <x:f>IF(COUNT(N53:Q53)&lt;COUNT('Rarity Calibration'!$B$4:$B$7),"",ROUND(('Rarity Calibration'!$B$11/'Rarity Calibration'!$B$9)*(N53*'Rarity Calibration'!$B$4+O53*'Rarity Calibration'!$B$5+P53*'Rarity Calibration'!$B$6+Q53*'Rarity Calibration'!$B$7),1))</x:f>
        <x:v>75.5</x:v>
      </x:c>
      <x:c r="S53" s="492" t="str">
        <x:f>IF(R53="","",IF(R53&gt;='Rarity Calibration'!$E$4,'Rarity Calibration'!$D$4,IF(R53&gt;='Rarity Calibration'!$E$5,'Rarity Calibration'!$D$5,IF(R53&gt;='Rarity Calibration'!$E$6,'Rarity Calibration'!$D$6,IF(R53&gt;='Rarity Calibration'!$E$7,'Rarity Calibration'!$D$7,'Rarity Calibration'!$D$8)))))</x:f>
        <x:v>Uncommon</x:v>
      </x:c>
      <x:c r="T53" s="492" t="str"/>
      <x:c r="U53" s="505" t="n">
        <x:v>71.3</x:v>
      </x:c>
      <x:c r="V53" s="492" t="str">
        <x:v>8.3 / 7.0 / 5.7 / 5.7</x:v>
      </x:c>
      <x:c r="W53" s="492" t="str">
        <x:v>New review-only component estimates from catalog and stated premise; source inputs unchanged.</x:v>
      </x:c>
      <x:c r="X53" s="492" t="str">
        <x:v>Biblical People — Shared Canon</x:v>
      </x:c>
      <x:c r="Y53" s="492" t="str">
        <x:v>fixed-v17: Final Card Catalog!A24:S24; Rarity Calibration!C266:S266. No external source verification.</x:v>
      </x:c>
      <x:c r="Z53" s="492" t="str">
        <x:v>Exodus–Numbers | Exodus and wilderness period | Shared canon</x:v>
      </x:c>
      <x:c r="AA53" s="492" t="str">
        <x:v>Approved v20 baseline - applied to master</x:v>
      </x:c>
      <x:c r="AB53" s="492" t="str">
        <x:v>None</x:v>
      </x:c>
    </x:row>
    <x:row r="54" s="202" customFormat="1" ht="122" customHeight="1">
      <x:c r="A54" s="492" t="str">
        <x:v>BP-022</x:v>
      </x:c>
      <x:c r="B54" s="492" t="str">
        <x:v>Ruth</x:v>
      </x:c>
      <x:c r="C54" s="492" t="str">
        <x:v>Uncommon</x:v>
      </x:c>
      <x:c r="D54" s="500" t="str">
        <x:v>Uncommon</x:v>
      </x:c>
      <x:c r="E54" s="492" t="str">
        <x:f>IF(F54="Fixed by approved decision","Fixed",IF(C54=D54,"Keep",IF(MATCH(D54,$A$12:$A$16,0)&lt;MATCH(C54,$A$12:$A$16,0),"Promote","Demote")))</x:f>
        <x:v>Keep</x:v>
      </x:c>
      <x:c r="F54" s="492" t="str">
        <x:v>Reviewed - keep</x:v>
      </x:c>
      <x:c r="G54" s="492" t="str">
        <x:v>Medium</x:v>
      </x:c>
      <x:c r="H54" s="492" t="str">
        <x:v>A focused loyalty portrait fits Uncommon without repeating the newly approved harvest meeting.</x:v>
      </x:c>
      <x:c r="I54" s="492" t="str">
        <x:v>BP-062 Naomi; BE-118 Ruth Meets Boaz</x:v>
      </x:c>
      <x:c r="J54" s="492" t="str">
        <x:v>Ruth as a solitary travel-worn figure attentive to someone beyond the frame; omit Boaz's field encounter.</x:v>
      </x:c>
      <x:c r="K54" s="492" t="str">
        <x:v>Loyalty and cautious hope</x:v>
      </x:c>
      <x:c r="L54" s="492" t="str">
        <x:v>Proposed staging based on the catalog; not approved artwork</x:v>
      </x:c>
      <x:c r="M54" s="492" t="str">
        <x:v>No unresolved tier condition identified in this baseline review.</x:v>
      </x:c>
      <x:c r="N54" s="504" t="n">
        <x:v>7.5</x:v>
      </x:c>
      <x:c r="O54" s="504" t="n">
        <x:v>6.5</x:v>
      </x:c>
      <x:c r="P54" s="504" t="n">
        <x:v>7</x:v>
      </x:c>
      <x:c r="Q54" s="504" t="n">
        <x:v>6.5</x:v>
      </x:c>
      <x:c r="R54" s="505" t="n">
        <x:f>IF(COUNT(N54:Q54)&lt;COUNT('Rarity Calibration'!$B$4:$B$7),"",ROUND(('Rarity Calibration'!$B$11/'Rarity Calibration'!$B$9)*(N54*'Rarity Calibration'!$B$4+O54*'Rarity Calibration'!$B$5+P54*'Rarity Calibration'!$B$6+Q54*'Rarity Calibration'!$B$7),1))</x:f>
        <x:v>70</x:v>
      </x:c>
      <x:c r="S54" s="492" t="str">
        <x:f>IF(R54="","",IF(R54&gt;='Rarity Calibration'!$E$4,'Rarity Calibration'!$D$4,IF(R54&gt;='Rarity Calibration'!$E$5,'Rarity Calibration'!$D$5,IF(R54&gt;='Rarity Calibration'!$E$6,'Rarity Calibration'!$D$6,IF(R54&gt;='Rarity Calibration'!$E$7,'Rarity Calibration'!$D$7,'Rarity Calibration'!$D$8)))))</x:f>
        <x:v>Uncommon</x:v>
      </x:c>
      <x:c r="T54" s="492" t="str"/>
      <x:c r="U54" s="505" t="n">
        <x:v>69.3</x:v>
      </x:c>
      <x:c r="V54" s="492" t="str">
        <x:v>7.8 / 7.0 / 5.7 / 5.7</x:v>
      </x:c>
      <x:c r="W54" s="492" t="str">
        <x:v>New review-only component estimates from catalog and stated premise; source inputs unchanged.</x:v>
      </x:c>
      <x:c r="X54" s="492" t="str">
        <x:v>Biblical People — Shared Canon</x:v>
      </x:c>
      <x:c r="Y54" s="492" t="str">
        <x:v>fixed-v17: Final Card Catalog!A25:S25; Rarity Calibration!C289:S289. No external source verification.</x:v>
      </x:c>
      <x:c r="Z54" s="492" t="str">
        <x:v>Ruth | Judges period | Shared canon</x:v>
      </x:c>
      <x:c r="AA54" s="492" t="str">
        <x:v>Approved v20 baseline - applied to master</x:v>
      </x:c>
      <x:c r="AB54" s="492" t="str">
        <x:v>None</x:v>
      </x:c>
    </x:row>
    <x:row r="55" s="202" customFormat="1" ht="122" customHeight="1">
      <x:c r="A55" s="492" t="str">
        <x:v>BP-023</x:v>
      </x:c>
      <x:c r="B55" s="492" t="str">
        <x:v>Esther</x:v>
      </x:c>
      <x:c r="C55" s="492" t="str">
        <x:v>Uncommon</x:v>
      </x:c>
      <x:c r="D55" s="500" t="str">
        <x:v>Rare</x:v>
      </x:c>
      <x:c r="E55" s="492" t="str">
        <x:f>IF(F55="Fixed by approved decision","Fixed",IF(C55=D55,"Keep",IF(MATCH(D55,$A$12:$A$16,0)&lt;MATCH(C55,$A$12:$A$16,0),"Promote","Demote")))</x:f>
        <x:v>Promote</x:v>
      </x:c>
      <x:c r="F55" s="492" t="str">
        <x:v>Reviewed - provisional</x:v>
      </x:c>
      <x:c r="G55" s="492" t="str">
        <x:v>Medium</x:v>
      </x:c>
      <x:c r="H55" s="492" t="str">
        <x:v>The catalog's personal risk and court setting support Rare; rarity need not rise merely because the regalia is ornate.</x:v>
      </x:c>
      <x:c r="I55" s="492" t="str">
        <x:v>BP-093 Ahasuerus (Xerxes); BI-045 Esther's Royal Regalia</x:v>
      </x:c>
      <x:c r="J55" s="492" t="str">
        <x:v>Esther's face and measured posture dominate a restrained court threshold; rich dress stays secondary.</x:v>
      </x:c>
      <x:c r="K55" s="492" t="str">
        <x:v>Courage amid uncertainty</x:v>
      </x:c>
      <x:c r="L55" s="492" t="str">
        <x:v>Proposed staging based on the catalog; not approved artwork</x:v>
      </x:c>
      <x:c r="M55" s="492" t="str">
        <x:v>Approve the face-led treatment so it does not duplicate the standalone regalia.</x:v>
      </x:c>
      <x:c r="N55" s="504" t="n">
        <x:v>8</x:v>
      </x:c>
      <x:c r="O55" s="504" t="n">
        <x:v>8</x:v>
      </x:c>
      <x:c r="P55" s="504" t="n">
        <x:v>7.5</x:v>
      </x:c>
      <x:c r="Q55" s="504" t="n">
        <x:v>7.5</x:v>
      </x:c>
      <x:c r="R55" s="505" t="n">
        <x:f>IF(COUNT(N55:Q55)&lt;COUNT('Rarity Calibration'!$B$4:$B$7),"",ROUND(('Rarity Calibration'!$B$11/'Rarity Calibration'!$B$9)*(N55*'Rarity Calibration'!$B$4+O55*'Rarity Calibration'!$B$5+P55*'Rarity Calibration'!$B$6+Q55*'Rarity Calibration'!$B$7),1))</x:f>
        <x:v>78.5</x:v>
      </x:c>
      <x:c r="S55" s="492" t="str">
        <x:f>IF(R55="","",IF(R55&gt;='Rarity Calibration'!$E$4,'Rarity Calibration'!$D$4,IF(R55&gt;='Rarity Calibration'!$E$5,'Rarity Calibration'!$D$5,IF(R55&gt;='Rarity Calibration'!$E$6,'Rarity Calibration'!$D$6,IF(R55&gt;='Rarity Calibration'!$E$7,'Rarity Calibration'!$D$7,'Rarity Calibration'!$D$8)))))</x:f>
        <x:v>Rare</x:v>
      </x:c>
      <x:c r="T55" s="492" t="str"/>
      <x:c r="U55" s="505" t="n">
        <x:v>74.3</x:v>
      </x:c>
      <x:c r="V55" s="492" t="str">
        <x:v>8.0 / 8.4 / 5.7 / 5.7</x:v>
      </x:c>
      <x:c r="W55" s="492" t="str">
        <x:v>New review-only component estimates from catalog and stated premise; source inputs unchanged.</x:v>
      </x:c>
      <x:c r="X55" s="492" t="str">
        <x:v>Biblical People — Shared Canon</x:v>
      </x:c>
      <x:c r="Y55" s="492" t="str">
        <x:v>fixed-v17: Final Card Catalog!A26:S26; Rarity Calibration!C234:S234. No external source verification.</x:v>
      </x:c>
      <x:c r="Z55" s="492" t="str">
        <x:v>Esther | Persian period | Shared canon</x:v>
      </x:c>
      <x:c r="AA55" s="492" t="str">
        <x:v>Approved v20 working tier - original condition retained</x:v>
      </x:c>
      <x:c r="AB55" s="492" t="str">
        <x:v>Tier / interpretation condition</x:v>
      </x:c>
    </x:row>
    <x:row r="56" s="202" customFormat="1" ht="122" customHeight="1">
      <x:c r="A56" s="492" t="str">
        <x:v>BP-024</x:v>
      </x:c>
      <x:c r="B56" s="492" t="str">
        <x:v>Sarah</x:v>
      </x:c>
      <x:c r="C56" s="492" t="str">
        <x:v>Common</x:v>
      </x:c>
      <x:c r="D56" s="500" t="str">
        <x:v>Common</x:v>
      </x:c>
      <x:c r="E56" s="492" t="str">
        <x:f>IF(F56="Fixed by approved decision","Fixed",IF(C56=D56,"Keep",IF(MATCH(D56,$A$12:$A$16,0)&lt;MATCH(C56,$A$12:$A$16,0),"Promote","Demote")))</x:f>
        <x:v>Keep</x:v>
      </x:c>
      <x:c r="F56" s="492" t="str">
        <x:v>Reviewed - keep</x:v>
      </x:c>
      <x:c r="G56" s="492" t="str">
        <x:v>Medium</x:v>
      </x:c>
      <x:c r="H56" s="492" t="str">
        <x:v>A meaningful Common can carry the promise context without staging Isaac's birth or adding a crowd.</x:v>
      </x:c>
      <x:c r="I56" s="492" t="str">
        <x:v>BP-011 Isaac; BP-084 Elizabeth</x:v>
      </x:c>
      <x:c r="J56" s="492" t="str">
        <x:v>Sarah in a quiet household portrait, expectation expressed through face and hands rather than an invented miracle scene.</x:v>
      </x:c>
      <x:c r="K56" s="492" t="str">
        <x:v>Longing and patient hope</x:v>
      </x:c>
      <x:c r="L56" s="492" t="str">
        <x:v>Proposed staging based on the catalog; not approved artwork</x:v>
      </x:c>
      <x:c r="M56" s="492" t="str">
        <x:v>No unresolved tier condition identified in this baseline review.</x:v>
      </x:c>
      <x:c r="N56" s="504" t="n">
        <x:v>6.5</x:v>
      </x:c>
      <x:c r="O56" s="504" t="n">
        <x:v>6.5</x:v>
      </x:c>
      <x:c r="P56" s="504" t="n">
        <x:v>6.5</x:v>
      </x:c>
      <x:c r="Q56" s="504" t="n">
        <x:v>6</x:v>
      </x:c>
      <x:c r="R56" s="505" t="n">
        <x:f>IF(COUNT(N56:Q56)&lt;COUNT('Rarity Calibration'!$B$4:$B$7),"",ROUND(('Rarity Calibration'!$B$11/'Rarity Calibration'!$B$9)*(N56*'Rarity Calibration'!$B$4+O56*'Rarity Calibration'!$B$5+P56*'Rarity Calibration'!$B$6+Q56*'Rarity Calibration'!$B$7),1))</x:f>
        <x:v>64.5</x:v>
      </x:c>
      <x:c r="S56" s="492" t="str">
        <x:f>IF(R56="","",IF(R56&gt;='Rarity Calibration'!$E$4,'Rarity Calibration'!$D$4,IF(R56&gt;='Rarity Calibration'!$E$5,'Rarity Calibration'!$D$5,IF(R56&gt;='Rarity Calibration'!$E$6,'Rarity Calibration'!$D$6,IF(R56&gt;='Rarity Calibration'!$E$7,'Rarity Calibration'!$D$7,'Rarity Calibration'!$D$8)))))</x:f>
        <x:v>Common</x:v>
      </x:c>
      <x:c r="T56" s="492" t="str"/>
      <x:c r="U56" s="505" t="n">
        <x:v>65.3</x:v>
      </x:c>
      <x:c r="V56" s="492" t="str">
        <x:v>6.8 / 7.0 / 5.7 / 5.7</x:v>
      </x:c>
      <x:c r="W56" s="492" t="str">
        <x:v>New review-only component estimates from catalog and stated premise; source inputs unchanged.</x:v>
      </x:c>
      <x:c r="X56" s="492" t="str">
        <x:v>Biblical People — Shared Canon</x:v>
      </x:c>
      <x:c r="Y56" s="492" t="str">
        <x:v>fixed-v17: Final Card Catalog!A27:S27; Rarity Calibration!C364:S364. No external source verification.</x:v>
      </x:c>
      <x:c r="Z56" s="492" t="str">
        <x:v>Genesis 11–23 | Patriarchal period | Shared canon</x:v>
      </x:c>
      <x:c r="AA56" s="492" t="str">
        <x:v>Approved v20 baseline - applied to master</x:v>
      </x:c>
      <x:c r="AB56" s="492" t="str">
        <x:v>None</x:v>
      </x:c>
    </x:row>
    <x:row r="57" s="202" customFormat="1" ht="122" customHeight="1">
      <x:c r="A57" s="492" t="str">
        <x:v>BP-025</x:v>
      </x:c>
      <x:c r="B57" s="492" t="str">
        <x:v>Mary Magdalene</x:v>
      </x:c>
      <x:c r="C57" s="492" t="str">
        <x:v>Uncommon</x:v>
      </x:c>
      <x:c r="D57" s="500" t="str">
        <x:v>Uncommon</x:v>
      </x:c>
      <x:c r="E57" s="492" t="str">
        <x:f>IF(F57="Fixed by approved decision","Fixed",IF(C57=D57,"Keep",IF(MATCH(D57,$A$12:$A$16,0)&lt;MATCH(C57,$A$12:$A$16,0),"Promote","Demote")))</x:f>
        <x:v>Keep</x:v>
      </x:c>
      <x:c r="F57" s="492" t="str">
        <x:v>Reviewed - keep</x:v>
      </x:c>
      <x:c r="G57" s="492" t="str">
        <x:v>Medium</x:v>
      </x:c>
      <x:c r="H57" s="492" t="str">
        <x:v>Uncommon preserves a personal witness identity while the major resurrection images remain event-owned.</x:v>
      </x:c>
      <x:c r="I57" s="492" t="str">
        <x:v>BE-065 The Resurrection; BE-066 Jesus Appears to Mary Magdalene</x:v>
      </x:c>
      <x:c r="J57" s="492" t="str">
        <x:v>Mary Magdalene in an attentive witness portrait; avoid the empty tomb or direct resurrection encounter.</x:v>
      </x:c>
      <x:c r="K57" s="492" t="str">
        <x:v>Fidelity and dawning confidence</x:v>
      </x:c>
      <x:c r="L57" s="492" t="str">
        <x:v>Proposed staging based on the catalog; not approved artwork</x:v>
      </x:c>
      <x:c r="M57" s="492" t="str">
        <x:v>No unresolved tier condition identified in this baseline review.</x:v>
      </x:c>
      <x:c r="N57" s="504" t="n">
        <x:v>8</x:v>
      </x:c>
      <x:c r="O57" s="504" t="n">
        <x:v>7</x:v>
      </x:c>
      <x:c r="P57" s="504" t="n">
        <x:v>7.5</x:v>
      </x:c>
      <x:c r="Q57" s="504" t="n">
        <x:v>6.5</x:v>
      </x:c>
      <x:c r="R57" s="505" t="n">
        <x:f>IF(COUNT(N57:Q57)&lt;COUNT('Rarity Calibration'!$B$4:$B$7),"",ROUND(('Rarity Calibration'!$B$11/'Rarity Calibration'!$B$9)*(N57*'Rarity Calibration'!$B$4+O57*'Rarity Calibration'!$B$5+P57*'Rarity Calibration'!$B$6+Q57*'Rarity Calibration'!$B$7),1))</x:f>
        <x:v>74.5</x:v>
      </x:c>
      <x:c r="S57" s="492" t="str">
        <x:f>IF(R57="","",IF(R57&gt;='Rarity Calibration'!$E$4,'Rarity Calibration'!$D$4,IF(R57&gt;='Rarity Calibration'!$E$5,'Rarity Calibration'!$D$5,IF(R57&gt;='Rarity Calibration'!$E$6,'Rarity Calibration'!$D$6,IF(R57&gt;='Rarity Calibration'!$E$7,'Rarity Calibration'!$D$7,'Rarity Calibration'!$D$8)))))</x:f>
        <x:v>Uncommon</x:v>
      </x:c>
      <x:c r="T57" s="492" t="str"/>
      <x:c r="U57" s="505" t="n">
        <x:v>74.1</x:v>
      </x:c>
      <x:c r="V57" s="492" t="str">
        <x:v>8.3 / 7.0 / 7.1 / 5.7</x:v>
      </x:c>
      <x:c r="W57" s="492" t="str">
        <x:v>New review-only component estimates from catalog and stated premise; source inputs unchanged.</x:v>
      </x:c>
      <x:c r="X57" s="492" t="str">
        <x:v>Biblical People — Shared Canon</x:v>
      </x:c>
      <x:c r="Y57" s="492" t="str">
        <x:v>fixed-v17: Final Card Catalog!A28:S28; Rarity Calibration!C236:S236. No external source verification.</x:v>
      </x:c>
      <x:c r="Z57" s="492" t="str">
        <x:v>Luke 8; Matthew 27–28; Mark 15–16; John 19–20 | First century | Shared canon</x:v>
      </x:c>
      <x:c r="AA57" s="492" t="str">
        <x:v>Approved v20 baseline - applied to master</x:v>
      </x:c>
      <x:c r="AB57" s="492" t="str">
        <x:v>None</x:v>
      </x:c>
    </x:row>
    <x:row r="58" s="202" customFormat="1" ht="122" customHeight="1">
      <x:c r="A58" s="492" t="str">
        <x:v>BP-026</x:v>
      </x:c>
      <x:c r="B58" s="492" t="str">
        <x:v>Joseph of Nazareth</x:v>
      </x:c>
      <x:c r="C58" s="492" t="str">
        <x:v>Uncommon</x:v>
      </x:c>
      <x:c r="D58" s="500" t="str">
        <x:v>Uncommon</x:v>
      </x:c>
      <x:c r="E58" s="492" t="str">
        <x:f>IF(F58="Fixed by approved decision","Fixed",IF(C58=D58,"Keep",IF(MATCH(D58,$A$12:$A$16,0)&lt;MATCH(C58,$A$12:$A$16,0),"Promote","Demote")))</x:f>
        <x:v>Keep</x:v>
      </x:c>
      <x:c r="F58" s="492" t="str">
        <x:v>Reviewed - keep</x:v>
      </x:c>
      <x:c r="G58" s="492" t="str">
        <x:v>Medium</x:v>
      </x:c>
      <x:c r="H58" s="492" t="str">
        <x:v>Domestic responsibility supplies a strong Uncommon without requiring another Nativity or dream composition.</x:v>
      </x:c>
      <x:c r="I58" s="492" t="str">
        <x:v>BP-024 Sarah; BE-039 The Nativity</x:v>
      </x:c>
      <x:c r="J58" s="492" t="str">
        <x:v>Joseph in a protective household portrait, with a doorway and attentive hands rather than a travel scene.</x:v>
      </x:c>
      <x:c r="K58" s="492" t="str">
        <x:v>Dependable care</x:v>
      </x:c>
      <x:c r="L58" s="492" t="str">
        <x:v>Proposed staging based on the catalog; not approved artwork</x:v>
      </x:c>
      <x:c r="M58" s="492" t="str">
        <x:v>No unresolved tier condition identified in this baseline review.</x:v>
      </x:c>
      <x:c r="N58" s="504" t="n">
        <x:v>7.5</x:v>
      </x:c>
      <x:c r="O58" s="504" t="n">
        <x:v>6.5</x:v>
      </x:c>
      <x:c r="P58" s="504" t="n">
        <x:v>7</x:v>
      </x:c>
      <x:c r="Q58" s="504" t="n">
        <x:v>6.5</x:v>
      </x:c>
      <x:c r="R58" s="505" t="n">
        <x:f>IF(COUNT(N58:Q58)&lt;COUNT('Rarity Calibration'!$B$4:$B$7),"",ROUND(('Rarity Calibration'!$B$11/'Rarity Calibration'!$B$9)*(N58*'Rarity Calibration'!$B$4+O58*'Rarity Calibration'!$B$5+P58*'Rarity Calibration'!$B$6+Q58*'Rarity Calibration'!$B$7),1))</x:f>
        <x:v>70</x:v>
      </x:c>
      <x:c r="S58" s="492" t="str">
        <x:f>IF(R58="","",IF(R58&gt;='Rarity Calibration'!$E$4,'Rarity Calibration'!$D$4,IF(R58&gt;='Rarity Calibration'!$E$5,'Rarity Calibration'!$D$5,IF(R58&gt;='Rarity Calibration'!$E$6,'Rarity Calibration'!$D$6,IF(R58&gt;='Rarity Calibration'!$E$7,'Rarity Calibration'!$D$7,'Rarity Calibration'!$D$8)))))</x:f>
        <x:v>Uncommon</x:v>
      </x:c>
      <x:c r="T58" s="492" t="str"/>
      <x:c r="U58" s="505" t="n">
        <x:v>70.1</x:v>
      </x:c>
      <x:c r="V58" s="492" t="str">
        <x:v>8.0 / 7.0 / 5.7 / 5.7</x:v>
      </x:c>
      <x:c r="W58" s="492" t="str">
        <x:v>New review-only component estimates from catalog and stated premise; source inputs unchanged.</x:v>
      </x:c>
      <x:c r="X58" s="492" t="str">
        <x:v>Biblical People — Shared Canon</x:v>
      </x:c>
      <x:c r="Y58" s="492" t="str">
        <x:v>fixed-v17: Final Card Catalog!A29:S29; Rarity Calibration!C280:S280. No external source verification.</x:v>
      </x:c>
      <x:c r="Z58" s="492" t="str">
        <x:v>Matthew 1–2; Luke 1–2 | First century | Shared canon</x:v>
      </x:c>
      <x:c r="AA58" s="492" t="str">
        <x:v>Approved v20 baseline - applied to master</x:v>
      </x:c>
      <x:c r="AB58" s="492" t="str">
        <x:v>None</x:v>
      </x:c>
    </x:row>
    <x:row r="59" s="202" customFormat="1" ht="122" customHeight="1">
      <x:c r="A59" s="492" t="str">
        <x:v>BP-027</x:v>
      </x:c>
      <x:c r="B59" s="492" t="str">
        <x:v>Job</x:v>
      </x:c>
      <x:c r="C59" s="492" t="str">
        <x:v>Uncommon</x:v>
      </x:c>
      <x:c r="D59" s="500" t="str">
        <x:v>Rare</x:v>
      </x:c>
      <x:c r="E59" s="492" t="str">
        <x:f>IF(F59="Fixed by approved decision","Fixed",IF(C59=D59,"Keep",IF(MATCH(D59,$A$12:$A$16,0)&lt;MATCH(C59,$A$12:$A$16,0),"Promote","Demote")))</x:f>
        <x:v>Promote</x:v>
      </x:c>
      <x:c r="F59" s="492" t="str">
        <x:v>Reviewed - change proposed</x:v>
      </x:c>
      <x:c r="G59" s="492" t="str">
        <x:v>Medium</x:v>
      </x:c>
      <x:c r="H59" s="492" t="str">
        <x:v>Rare better reflects the catalog's sustained human suffering and questioning than the inherited modest emotion score.</x:v>
      </x:c>
      <x:c r="I59" s="492" t="str">
        <x:v>BP-016 Jeremiah; BP-045 Timothy</x:v>
      </x:c>
      <x:c r="J59" s="492" t="str">
        <x:v>Job seated low in an austere setting, face and open hands communicating endurance; avoid divine spectacle.</x:v>
      </x:c>
      <x:c r="K59" s="492" t="str">
        <x:v>Sorrow and integrity</x:v>
      </x:c>
      <x:c r="L59" s="492" t="str">
        <x:v>Proposed staging based on the catalog; not approved artwork</x:v>
      </x:c>
      <x:c r="M59" s="492" t="str">
        <x:v>No unresolved tier condition identified in this baseline review.</x:v>
      </x:c>
      <x:c r="N59" s="504" t="n">
        <x:v>8</x:v>
      </x:c>
      <x:c r="O59" s="504" t="n">
        <x:v>7.5</x:v>
      </x:c>
      <x:c r="P59" s="504" t="n">
        <x:v>8.5</x:v>
      </x:c>
      <x:c r="Q59" s="504" t="n">
        <x:v>7.5</x:v>
      </x:c>
      <x:c r="R59" s="505" t="n">
        <x:f>IF(COUNT(N59:Q59)&lt;COUNT('Rarity Calibration'!$B$4:$B$7),"",ROUND(('Rarity Calibration'!$B$11/'Rarity Calibration'!$B$9)*(N59*'Rarity Calibration'!$B$4+O59*'Rarity Calibration'!$B$5+P59*'Rarity Calibration'!$B$6+Q59*'Rarity Calibration'!$B$7),1))</x:f>
        <x:v>79</x:v>
      </x:c>
      <x:c r="S59" s="492" t="str">
        <x:f>IF(R59="","",IF(R59&gt;='Rarity Calibration'!$E$4,'Rarity Calibration'!$D$4,IF(R59&gt;='Rarity Calibration'!$E$5,'Rarity Calibration'!$D$5,IF(R59&gt;='Rarity Calibration'!$E$6,'Rarity Calibration'!$D$6,IF(R59&gt;='Rarity Calibration'!$E$7,'Rarity Calibration'!$D$7,'Rarity Calibration'!$D$8)))))</x:f>
        <x:v>Rare</x:v>
      </x:c>
      <x:c r="T59" s="492" t="str"/>
      <x:c r="U59" s="505" t="n">
        <x:v>70.5</x:v>
      </x:c>
      <x:c r="V59" s="492" t="str">
        <x:v>8.1 / 7.0 / 5.7 / 5.7</x:v>
      </x:c>
      <x:c r="W59" s="492" t="str">
        <x:v>New review-only component estimates from catalog and stated premise; source inputs unchanged.</x:v>
      </x:c>
      <x:c r="X59" s="492" t="str">
        <x:v>Biblical People — Shared Canon</x:v>
      </x:c>
      <x:c r="Y59" s="492" t="str">
        <x:v>fixed-v17: Final Card Catalog!A30:S30; Rarity Calibration!C275:S275. No external source verification.</x:v>
      </x:c>
      <x:c r="Z59" s="492" t="str">
        <x:v>Job | Wisdom literature setting | Shared canon</x:v>
      </x:c>
      <x:c r="AA59" s="492" t="str">
        <x:v>Approved v20 baseline - applied to master</x:v>
      </x:c>
      <x:c r="AB59" s="492" t="str">
        <x:v>None</x:v>
      </x:c>
    </x:row>
    <x:row r="60" s="202" customFormat="1" ht="122" customHeight="1">
      <x:c r="A60" s="492" t="str">
        <x:v>BP-028</x:v>
      </x:c>
      <x:c r="B60" s="492" t="str">
        <x:v>Elisha</x:v>
      </x:c>
      <x:c r="C60" s="492" t="str">
        <x:v>Common</x:v>
      </x:c>
      <x:c r="D60" s="500" t="str">
        <x:v>Common</x:v>
      </x:c>
      <x:c r="E60" s="492" t="str">
        <x:f>IF(F60="Fixed by approved decision","Fixed",IF(C60=D60,"Keep",IF(MATCH(D60,$A$12:$A$16,0)&lt;MATCH(C60,$A$12:$A$16,0),"Promote","Demote")))</x:f>
        <x:v>Fixed</x:v>
      </x:c>
      <x:c r="F60" s="492" t="str">
        <x:v>Fixed by approved decision</x:v>
      </x:c>
      <x:c r="G60" s="492" t="str">
        <x:v>High - decision fixed</x:v>
      </x:c>
      <x:c r="H60" s="492" t="str">
        <x:v>v19 user-approved retention: Elisha stays Common. Withdraw the v18 Common-to-Uncommon promotion. A meaningful person-centered image does not itself require a higher rarity; preserve the image premise for art development.</x:v>
      </x:c>
      <x:c r="I60" s="492" t="str">
        <x:v>BP-013 Elijah; BE-114 Naaman Healed of Leprosy</x:v>
      </x:c>
      <x:c r="J60" s="492" t="str">
        <x:v>Elisha in a human-scale prophetic portrait, listening rather than performing one of his miracles.</x:v>
      </x:c>
      <x:c r="K60" s="492" t="str">
        <x:v>Attentive service</x:v>
      </x:c>
      <x:c r="L60" s="492" t="str">
        <x:v>Proposed staging based on the catalog; not approved artwork</x:v>
      </x:c>
      <x:c r="M60" s="492" t="str">
        <x:v>No unresolved tier condition identified in this baseline review.</x:v>
      </x:c>
      <x:c r="N60" s="504" t="n">
        <x:v>7.5</x:v>
      </x:c>
      <x:c r="O60" s="504" t="n">
        <x:v>7</x:v>
      </x:c>
      <x:c r="P60" s="504" t="n">
        <x:v>6.5</x:v>
      </x:c>
      <x:c r="Q60" s="504" t="n">
        <x:v>6.5</x:v>
      </x:c>
      <x:c r="R60" s="505" t="n">
        <x:f>IF(COUNT(N60:Q60)&lt;COUNT('Rarity Calibration'!$B$4:$B$7),"",ROUND(('Rarity Calibration'!$B$11/'Rarity Calibration'!$B$9)*(N60*'Rarity Calibration'!$B$4+O60*'Rarity Calibration'!$B$5+P60*'Rarity Calibration'!$B$6+Q60*'Rarity Calibration'!$B$7),1))</x:f>
        <x:v>70.5</x:v>
      </x:c>
      <x:c r="S60" s="492" t="str">
        <x:f>IF(R60="","",IF(R60&gt;='Rarity Calibration'!$E$4,'Rarity Calibration'!$D$4,IF(R60&gt;='Rarity Calibration'!$E$5,'Rarity Calibration'!$D$5,IF(R60&gt;='Rarity Calibration'!$E$6,'Rarity Calibration'!$D$6,IF(R60&gt;='Rarity Calibration'!$E$7,'Rarity Calibration'!$D$7,'Rarity Calibration'!$D$8)))))</x:f>
        <x:v>Uncommon</x:v>
      </x:c>
      <x:c r="T60" s="492" t="str">
        <x:v>v18 diagnostic Uncommon (70.5) is retained as historical draft evidence; the user explicitly retained Common in v19. The tier decision is fixed; do not back-solve component inputs or treat this discrepancy as a pending promotion/demotion.</x:v>
      </x:c>
      <x:c r="U60" s="505" t="n">
        <x:v>65.3</x:v>
      </x:c>
      <x:c r="V60" s="492" t="str">
        <x:v>6.8 / 7.0 / 5.7 / 5.7</x:v>
      </x:c>
      <x:c r="W60" s="492" t="str">
        <x:v>v18 review-only component estimates retained without rescoring; v19 user-approved retention supersedes the earlier tier recommendation. Legacy calibration unchanged.</x:v>
      </x:c>
      <x:c r="X60" s="492" t="str">
        <x:v>Biblical People — Shared Canon</x:v>
      </x:c>
      <x:c r="Y60" s="492" t="str">
        <x:v>fixed-v17: Final Card Catalog!A31:S31; Rarity Calibration!C347:S347. No external source verification.</x:v>
      </x:c>
      <x:c r="Z60" s="492" t="str">
        <x:v>1 Kings 19; 2 Kings 2–13 | Divided monarchy | Shared canon</x:v>
      </x:c>
      <x:c r="AA60" s="492" t="str">
        <x:v>Approved retention v19 - already matches master</x:v>
      </x:c>
      <x:c r="AB60" s="492" t="str">
        <x:v>None</x:v>
      </x:c>
    </x:row>
    <x:row r="61" ht="122" customHeight="1">
      <x:c r="A61" s="492" t="str">
        <x:v>BP-029</x:v>
      </x:c>
      <x:c r="B61" s="492" t="str">
        <x:v>Deborah</x:v>
      </x:c>
      <x:c r="C61" s="492" t="str">
        <x:v>Common</x:v>
      </x:c>
      <x:c r="D61" s="500" t="str">
        <x:v>Common</x:v>
      </x:c>
      <x:c r="E61" s="492" t="str">
        <x:f>IF(F61="Fixed by approved decision","Fixed",IF(C61=D61,"Keep",IF(MATCH(D61,$A$12:$A$16,0)&lt;MATCH(C61,$A$12:$A$16,0),"Promote","Demote")))</x:f>
        <x:v>Fixed</x:v>
      </x:c>
      <x:c r="F61" s="492" t="str">
        <x:v>Fixed by approved decision</x:v>
      </x:c>
      <x:c r="G61" s="492" t="str">
        <x:v>High - decision fixed</x:v>
      </x:c>
      <x:c r="H61" s="492" t="str">
        <x:v>v19 user-approved retention: Deborah stays Common. Withdraw the v18 Common-to-Uncommon promotion. A meaningful person-centered image does not itself require a higher rarity; preserve the image premise for art development.</x:v>
      </x:c>
      <x:c r="I61" s="492" t="str">
        <x:v>BE-100 Deborah and Barak Defeat Sisera; BP-075 Huldah</x:v>
      </x:c>
      <x:c r="J61" s="492" t="str">
        <x:v>Deborah seated in attentive judgment, one speaking gesture organizing the scene; no charge of soldiers.</x:v>
      </x:c>
      <x:c r="K61" s="492" t="str">
        <x:v>Clarity and confidence</x:v>
      </x:c>
      <x:c r="L61" s="492" t="str">
        <x:v>Proposed staging based on the catalog; not approved artwork</x:v>
      </x:c>
      <x:c r="M61" s="492" t="str">
        <x:v>No unresolved tier condition identified in this baseline review.</x:v>
      </x:c>
      <x:c r="N61" s="504" t="n">
        <x:v>7.5</x:v>
      </x:c>
      <x:c r="O61" s="504" t="n">
        <x:v>7</x:v>
      </x:c>
      <x:c r="P61" s="504" t="n">
        <x:v>6.5</x:v>
      </x:c>
      <x:c r="Q61" s="504" t="n">
        <x:v>7</x:v>
      </x:c>
      <x:c r="R61" s="505" t="n">
        <x:f>IF(COUNT(N61:Q61)&lt;COUNT('Rarity Calibration'!$B$4:$B$7),"",ROUND(('Rarity Calibration'!$B$11/'Rarity Calibration'!$B$9)*(N61*'Rarity Calibration'!$B$4+O61*'Rarity Calibration'!$B$5+P61*'Rarity Calibration'!$B$6+Q61*'Rarity Calibration'!$B$7),1))</x:f>
        <x:v>71</x:v>
      </x:c>
      <x:c r="S61" s="492" t="str">
        <x:f>IF(R61="","",IF(R61&gt;='Rarity Calibration'!$E$4,'Rarity Calibration'!$D$4,IF(R61&gt;='Rarity Calibration'!$E$5,'Rarity Calibration'!$D$5,IF(R61&gt;='Rarity Calibration'!$E$6,'Rarity Calibration'!$D$6,IF(R61&gt;='Rarity Calibration'!$E$7,'Rarity Calibration'!$D$7,'Rarity Calibration'!$D$8)))))</x:f>
        <x:v>Uncommon</x:v>
      </x:c>
      <x:c r="T61" s="492" t="str">
        <x:v>v18 diagnostic Uncommon (71) is retained as historical draft evidence; the user explicitly retained Common in v19. The tier decision is fixed; do not back-solve component inputs or treat this discrepancy as a pending promotion/demotion.</x:v>
      </x:c>
      <x:c r="U61" s="505" t="n">
        <x:v>65.3</x:v>
      </x:c>
      <x:c r="V61" s="492" t="str">
        <x:v>6.8 / 7.0 / 5.7 / 5.7</x:v>
      </x:c>
      <x:c r="W61" s="492" t="str">
        <x:v>v18 review-only component estimates retained without rescoring; v19 user-approved retention supersedes the earlier tier recommendation. Legacy calibration unchanged.</x:v>
      </x:c>
      <x:c r="X61" s="492" t="str">
        <x:v>Biblical People — Shared Canon</x:v>
      </x:c>
      <x:c r="Y61" s="492" t="str">
        <x:v>fixed-v17: Final Card Catalog!A32:S32; Rarity Calibration!C346:S346. No external source verification.</x:v>
      </x:c>
      <x:c r="Z61" s="492" t="str">
        <x:v>Judges 4–5 | Judges period | Shared canon</x:v>
      </x:c>
      <x:c r="AA61" s="492" t="str">
        <x:v>Approved retention v19 - already matches master</x:v>
      </x:c>
      <x:c r="AB61" s="492" t="str">
        <x:v>None</x:v>
      </x:c>
    </x:row>
    <x:row r="62" ht="122" customHeight="1">
      <x:c r="A62" s="492" t="str">
        <x:v>BP-030</x:v>
      </x:c>
      <x:c r="B62" s="492" t="str">
        <x:v>Gideon</x:v>
      </x:c>
      <x:c r="C62" s="492" t="str">
        <x:v>Common</x:v>
      </x:c>
      <x:c r="D62" s="500" t="str">
        <x:v>Common</x:v>
      </x:c>
      <x:c r="E62" s="492" t="str">
        <x:f>IF(F62="Fixed by approved decision","Fixed",IF(C62=D62,"Keep",IF(MATCH(D62,$A$12:$A$16,0)&lt;MATCH(C62,$A$12:$A$16,0),"Promote","Demote")))</x:f>
        <x:v>Keep</x:v>
      </x:c>
      <x:c r="F62" s="492" t="str">
        <x:v>Reviewed - keep</x:v>
      </x:c>
      <x:c r="G62" s="492" t="str">
        <x:v>Medium</x:v>
      </x:c>
      <x:c r="H62" s="492" t="str">
        <x:v>A useful Common keeps the individual separate from the more visually distinctive sign and battle identities.</x:v>
      </x:c>
      <x:c r="I62" s="492" t="str">
        <x:v>BE-096 Gideon's Three Hundred; BI-019 Gideon's Fleece</x:v>
      </x:c>
      <x:c r="J62" s="492" t="str">
        <x:v>Gideon in a restrained, hesitant portrait; exclude torches, fleece and massed soldiers.</x:v>
      </x:c>
      <x:c r="K62" s="492" t="str">
        <x:v>Uncertainty and growing resolve</x:v>
      </x:c>
      <x:c r="L62" s="492" t="str">
        <x:v>Proposed staging based on the catalog; not approved artwork</x:v>
      </x:c>
      <x:c r="M62" s="492" t="str">
        <x:v>No unresolved tier condition identified in this baseline review.</x:v>
      </x:c>
      <x:c r="N62" s="504" t="n">
        <x:v>7</x:v>
      </x:c>
      <x:c r="O62" s="504" t="n">
        <x:v>6.5</x:v>
      </x:c>
      <x:c r="P62" s="504" t="n">
        <x:v>6.5</x:v>
      </x:c>
      <x:c r="Q62" s="504" t="n">
        <x:v>6</x:v>
      </x:c>
      <x:c r="R62" s="505" t="n">
        <x:f>IF(COUNT(N62:Q62)&lt;COUNT('Rarity Calibration'!$B$4:$B$7),"",ROUND(('Rarity Calibration'!$B$11/'Rarity Calibration'!$B$9)*(N62*'Rarity Calibration'!$B$4+O62*'Rarity Calibration'!$B$5+P62*'Rarity Calibration'!$B$6+Q62*'Rarity Calibration'!$B$7),1))</x:f>
        <x:v>66.5</x:v>
      </x:c>
      <x:c r="S62" s="492" t="str">
        <x:f>IF(R62="","",IF(R62&gt;='Rarity Calibration'!$E$4,'Rarity Calibration'!$D$4,IF(R62&gt;='Rarity Calibration'!$E$5,'Rarity Calibration'!$D$5,IF(R62&gt;='Rarity Calibration'!$E$6,'Rarity Calibration'!$D$6,IF(R62&gt;='Rarity Calibration'!$E$7,'Rarity Calibration'!$D$7,'Rarity Calibration'!$D$8)))))</x:f>
        <x:v>Common</x:v>
      </x:c>
      <x:c r="T62" s="492" t="str"/>
      <x:c r="U62" s="505" t="n">
        <x:v>65.3</x:v>
      </x:c>
      <x:c r="V62" s="492" t="str">
        <x:v>6.8 / 7.0 / 5.7 / 5.7</x:v>
      </x:c>
      <x:c r="W62" s="492" t="str">
        <x:v>New review-only component estimates from catalog and stated premise; source inputs unchanged.</x:v>
      </x:c>
      <x:c r="X62" s="492" t="str">
        <x:v>Biblical People — Shared Canon</x:v>
      </x:c>
      <x:c r="Y62" s="492" t="str">
        <x:v>fixed-v17: Final Card Catalog!A33:S33; Rarity Calibration!C349:S349. No external source verification.</x:v>
      </x:c>
      <x:c r="Z62" s="492" t="str">
        <x:v>Judges 6–8 | Judges period | Shared canon</x:v>
      </x:c>
      <x:c r="AA62" s="492" t="str">
        <x:v>Approved v20 baseline - applied to master</x:v>
      </x:c>
      <x:c r="AB62" s="492" t="str">
        <x:v>None</x:v>
      </x:c>
    </x:row>
    <x:row r="63" s="202" customFormat="1" ht="122" customHeight="1">
      <x:c r="A63" s="498" t="str">
        <x:v>BP-031</x:v>
      </x:c>
      <x:c r="B63" s="492" t="str">
        <x:v>Samson</x:v>
      </x:c>
      <x:c r="C63" s="492" t="str">
        <x:v>Uncommon</x:v>
      </x:c>
      <x:c r="D63" s="500" t="str">
        <x:v>Uncommon</x:v>
      </x:c>
      <x:c r="E63" s="492" t="str">
        <x:f>IF(F63="Fixed by approved decision","Fixed",IF(C63=D63,"Keep",IF(MATCH(D63,$A$12:$A$16,0)&lt;MATCH(C63,$A$12:$A$16,0),"Promote","Demote")))</x:f>
        <x:v>Keep</x:v>
      </x:c>
      <x:c r="F63" s="492" t="str">
        <x:v>Reviewed - keep</x:v>
      </x:c>
      <x:c r="G63" s="492" t="str">
        <x:v>Medium</x:v>
      </x:c>
      <x:c r="H63" s="492" t="str">
        <x:v>Uncommon is appropriate for the person; the distinctive lion, betrayal and death scenes already carry premium drama.</x:v>
      </x:c>
      <x:c r="I63" s="492" t="str">
        <x:v>BE-093 Samson and the Lion; BE-094 Samson and Delilah; BE-095 Death of Samson</x:v>
      </x:c>
      <x:c r="J63" s="492" t="str">
        <x:v>Samson in a close, unarmed portrait, tension in posture rather than a lion, hair-cutting scene or pillars.</x:v>
      </x:c>
      <x:c r="K63" s="492" t="str">
        <x:v>Strength and vulnerability</x:v>
      </x:c>
      <x:c r="L63" s="492" t="str">
        <x:v>Proposed staging based on the catalog; not approved artwork</x:v>
      </x:c>
      <x:c r="M63" s="492" t="str">
        <x:v>No unresolved tier condition identified in this baseline review.</x:v>
      </x:c>
      <x:c r="N63" s="504" t="n">
        <x:v>7.5</x:v>
      </x:c>
      <x:c r="O63" s="504" t="n">
        <x:v>7.5</x:v>
      </x:c>
      <x:c r="P63" s="504" t="n">
        <x:v>6.5</x:v>
      </x:c>
      <x:c r="Q63" s="504" t="n">
        <x:v>6.5</x:v>
      </x:c>
      <x:c r="R63" s="505" t="n">
        <x:f>IF(COUNT(N63:Q63)&lt;COUNT('Rarity Calibration'!$B$4:$B$7),"",ROUND(('Rarity Calibration'!$B$11/'Rarity Calibration'!$B$9)*(N63*'Rarity Calibration'!$B$4+O63*'Rarity Calibration'!$B$5+P63*'Rarity Calibration'!$B$6+Q63*'Rarity Calibration'!$B$7),1))</x:f>
        <x:v>72</x:v>
      </x:c>
      <x:c r="S63" s="492" t="str">
        <x:f>IF(R63="","",IF(R63&gt;='Rarity Calibration'!$E$4,'Rarity Calibration'!$D$4,IF(R63&gt;='Rarity Calibration'!$E$5,'Rarity Calibration'!$D$5,IF(R63&gt;='Rarity Calibration'!$E$6,'Rarity Calibration'!$D$6,IF(R63&gt;='Rarity Calibration'!$E$7,'Rarity Calibration'!$D$7,'Rarity Calibration'!$D$8)))))</x:f>
        <x:v>Uncommon</x:v>
      </x:c>
      <x:c r="T63" s="492" t="str"/>
      <x:c r="U63" s="505" t="n">
        <x:v>69.5</x:v>
      </x:c>
      <x:c r="V63" s="492" t="str">
        <x:v>6.8 / 8.4 / 5.7 / 5.7</x:v>
      </x:c>
      <x:c r="W63" s="492" t="str">
        <x:v>New review-only component estimates from catalog and stated premise; source inputs unchanged.</x:v>
      </x:c>
      <x:c r="X63" s="492" t="str">
        <x:v>Biblical People — Shared Canon</x:v>
      </x:c>
      <x:c r="Y63" s="492" t="str">
        <x:v>fixed-v17: Final Card Catalog!A34:S34; Rarity Calibration!C283:S283. No external source verification.</x:v>
      </x:c>
      <x:c r="Z63" s="492" t="str">
        <x:v>Judges 13–16 | Judges period | Shared canon</x:v>
      </x:c>
      <x:c r="AA63" s="492" t="str">
        <x:v>Approved v20 baseline - applied to master</x:v>
      </x:c>
      <x:c r="AB63" s="492" t="str">
        <x:v>None</x:v>
      </x:c>
    </x:row>
    <x:row r="64" ht="122" customHeight="1">
      <x:c r="A64" s="492" t="str">
        <x:v>BP-032</x:v>
      </x:c>
      <x:c r="B64" s="492" t="str">
        <x:v>Saul</x:v>
      </x:c>
      <x:c r="C64" s="492" t="str">
        <x:v>Common</x:v>
      </x:c>
      <x:c r="D64" s="500" t="str">
        <x:v>Common</x:v>
      </x:c>
      <x:c r="E64" s="492" t="str">
        <x:f>IF(F64="Fixed by approved decision","Fixed",IF(C64=D64,"Keep",IF(MATCH(D64,$A$12:$A$16,0)&lt;MATCH(C64,$A$12:$A$16,0),"Promote","Demote")))</x:f>
        <x:v>Fixed</x:v>
      </x:c>
      <x:c r="F64" s="492" t="str">
        <x:v>Fixed by approved decision</x:v>
      </x:c>
      <x:c r="G64" s="492" t="str">
        <x:v>High - decision fixed</x:v>
      </x:c>
      <x:c r="H64" s="492" t="str">
        <x:v>v19 user-approved retention: Saul stays Common. Withdraw the v18 Common-to-Uncommon promotion. A meaningful person-centered image does not itself require a higher rarity; preserve the image premise for art development.</x:v>
      </x:c>
      <x:c r="I64" s="492" t="str">
        <x:v>BP-012 Solomon; BE-101 David Spares Saul at En-gedi</x:v>
      </x:c>
      <x:c r="J64" s="492" t="str">
        <x:v>Saul alone at the edge of a royal seat, posture tense rather than triumphant; omit David's cave encounter.</x:v>
      </x:c>
      <x:c r="K64" s="492" t="str">
        <x:v>Authority and insecurity</x:v>
      </x:c>
      <x:c r="L64" s="492" t="str">
        <x:v>Proposed staging based on the catalog; not approved artwork</x:v>
      </x:c>
      <x:c r="M64" s="492" t="str">
        <x:v>No unresolved tier condition identified in this baseline review.</x:v>
      </x:c>
      <x:c r="N64" s="504" t="n">
        <x:v>7.5</x:v>
      </x:c>
      <x:c r="O64" s="504" t="n">
        <x:v>7</x:v>
      </x:c>
      <x:c r="P64" s="504" t="n">
        <x:v>7</x:v>
      </x:c>
      <x:c r="Q64" s="504" t="n">
        <x:v>6.5</x:v>
      </x:c>
      <x:c r="R64" s="505" t="n">
        <x:f>IF(COUNT(N64:Q64)&lt;COUNT('Rarity Calibration'!$B$4:$B$7),"",ROUND(('Rarity Calibration'!$B$11/'Rarity Calibration'!$B$9)*(N64*'Rarity Calibration'!$B$4+O64*'Rarity Calibration'!$B$5+P64*'Rarity Calibration'!$B$6+Q64*'Rarity Calibration'!$B$7),1))</x:f>
        <x:v>71.5</x:v>
      </x:c>
      <x:c r="S64" s="492" t="str">
        <x:f>IF(R64="","",IF(R64&gt;='Rarity Calibration'!$E$4,'Rarity Calibration'!$D$4,IF(R64&gt;='Rarity Calibration'!$E$5,'Rarity Calibration'!$D$5,IF(R64&gt;='Rarity Calibration'!$E$6,'Rarity Calibration'!$D$6,IF(R64&gt;='Rarity Calibration'!$E$7,'Rarity Calibration'!$D$7,'Rarity Calibration'!$D$8)))))</x:f>
        <x:v>Uncommon</x:v>
      </x:c>
      <x:c r="T64" s="492" t="str">
        <x:v>v18 diagnostic Uncommon (71.5) is retained as historical draft evidence; the user explicitly retained Common in v19. The tier decision is fixed; do not back-solve component inputs or treat this discrepancy as a pending promotion/demotion.</x:v>
      </x:c>
      <x:c r="U64" s="505" t="n">
        <x:v>65.3</x:v>
      </x:c>
      <x:c r="V64" s="492" t="str">
        <x:v>6.8 / 7.0 / 5.7 / 5.7</x:v>
      </x:c>
      <x:c r="W64" s="492" t="str">
        <x:v>v18 review-only component estimates retained without rescoring; v19 user-approved retention supersedes the earlier tier recommendation. Legacy calibration unchanged.</x:v>
      </x:c>
      <x:c r="X64" s="492" t="str">
        <x:v>Biblical People — Shared Canon</x:v>
      </x:c>
      <x:c r="Y64" s="492" t="str">
        <x:v>fixed-v17: Final Card Catalog!A35:S35; Rarity Calibration!C365:S365. No external source verification.</x:v>
      </x:c>
      <x:c r="Z64" s="492" t="str">
        <x:v>1 Samuel 9–31 | Early united monarchy | Shared canon</x:v>
      </x:c>
      <x:c r="AA64" s="492" t="str">
        <x:v>Approved retention v19 - already matches master</x:v>
      </x:c>
      <x:c r="AB64" s="492" t="str">
        <x:v>None</x:v>
      </x:c>
    </x:row>
    <x:row r="65" s="202" customFormat="1" ht="122" customHeight="1">
      <x:c r="A65" s="498" t="str">
        <x:v>BP-033</x:v>
      </x:c>
      <x:c r="B65" s="498" t="str">
        <x:v>Jonathan</x:v>
      </x:c>
      <x:c r="C65" s="498" t="str">
        <x:v>Common</x:v>
      </x:c>
      <x:c r="D65" s="500" t="str">
        <x:v>Common</x:v>
      </x:c>
      <x:c r="E65" s="498" t="str">
        <x:f>IF(F65="Fixed by approved decision","Fixed",IF(C65=D65,"Keep",IF(MATCH(D65,$A$12:$A$16,0)&lt;MATCH(C65,$A$12:$A$16,0),"Promote","Demote")))</x:f>
        <x:v>Keep</x:v>
      </x:c>
      <x:c r="F65" s="498" t="str">
        <x:v>Reviewed - keep</x:v>
      </x:c>
      <x:c r="G65" s="498" t="str">
        <x:v>Medium</x:v>
      </x:c>
      <x:c r="H65" s="498" t="str">
        <x:v>A deliberate Common can represent friendship while Michmash owns the dangerous two-person ascent.</x:v>
      </x:c>
      <x:c r="I65" s="498" t="str">
        <x:v>BE-120 Jonathan's Victory at Michmash; BP-056 Judah, Son of Jacob</x:v>
      </x:c>
      <x:c r="J65" s="498" t="str">
        <x:v>Jonathan in a restrained companion portrait, attention turned toward an unseen friend, not a cliff ascent.</x:v>
      </x:c>
      <x:c r="K65" s="492" t="str">
        <x:v>Loyalty and divided duty</x:v>
      </x:c>
      <x:c r="L65" s="492" t="str">
        <x:v>Proposed staging based on the catalog; not approved artwork</x:v>
      </x:c>
      <x:c r="M65" s="492" t="str">
        <x:v>No unresolved tier condition identified in this baseline review.</x:v>
      </x:c>
      <x:c r="N65" s="504" t="n">
        <x:v>6.5</x:v>
      </x:c>
      <x:c r="O65" s="504" t="n">
        <x:v>6</x:v>
      </x:c>
      <x:c r="P65" s="504" t="n">
        <x:v>6.5</x:v>
      </x:c>
      <x:c r="Q65" s="504" t="n">
        <x:v>6</x:v>
      </x:c>
      <x:c r="R65" s="505" t="n">
        <x:f>IF(COUNT(N65:Q65)&lt;COUNT('Rarity Calibration'!$B$4:$B$7),"",ROUND(('Rarity Calibration'!$B$11/'Rarity Calibration'!$B$9)*(N65*'Rarity Calibration'!$B$4+O65*'Rarity Calibration'!$B$5+P65*'Rarity Calibration'!$B$6+Q65*'Rarity Calibration'!$B$7),1))</x:f>
        <x:v>63</x:v>
      </x:c>
      <x:c r="S65" s="492" t="str">
        <x:f>IF(R65="","",IF(R65&gt;='Rarity Calibration'!$E$4,'Rarity Calibration'!$D$4,IF(R65&gt;='Rarity Calibration'!$E$5,'Rarity Calibration'!$D$5,IF(R65&gt;='Rarity Calibration'!$E$6,'Rarity Calibration'!$D$6,IF(R65&gt;='Rarity Calibration'!$E$7,'Rarity Calibration'!$D$7,'Rarity Calibration'!$D$8)))))</x:f>
        <x:v>Common</x:v>
      </x:c>
      <x:c r="T65" s="492" t="str"/>
      <x:c r="U65" s="505" t="n">
        <x:v>65.3</x:v>
      </x:c>
      <x:c r="V65" s="492" t="str">
        <x:v>6.8 / 7.0 / 5.7 / 5.7</x:v>
      </x:c>
      <x:c r="W65" s="492" t="str">
        <x:v>New review-only component estimates from catalog and stated premise; source inputs unchanged.</x:v>
      </x:c>
      <x:c r="X65" s="492" t="str">
        <x:v>Biblical People — Shared Canon</x:v>
      </x:c>
      <x:c r="Y65" s="492" t="str">
        <x:v>fixed-v17: Final Card Catalog!A36:S36; Rarity Calibration!C354:S354. No external source verification.</x:v>
      </x:c>
      <x:c r="Z65" s="492" t="str">
        <x:v>1 Samuel 13–31; 2 Samuel 1 | Early united monarchy | Shared canon</x:v>
      </x:c>
      <x:c r="AA65" s="492" t="str">
        <x:v>Approved v20 baseline - applied to master</x:v>
      </x:c>
      <x:c r="AB65" s="492" t="str">
        <x:v>None</x:v>
      </x:c>
    </x:row>
    <x:row r="66" s="202" customFormat="1" ht="122" customHeight="1">
      <x:c r="A66" s="492" t="str">
        <x:v>BP-034</x:v>
      </x:c>
      <x:c r="B66" s="492" t="str">
        <x:v>Hezekiah</x:v>
      </x:c>
      <x:c r="C66" s="492" t="str">
        <x:v>Common</x:v>
      </x:c>
      <x:c r="D66" s="500" t="str">
        <x:v>Common</x:v>
      </x:c>
      <x:c r="E66" s="492" t="str">
        <x:f>IF(F66="Fixed by approved decision","Fixed",IF(C66=D66,"Keep",IF(MATCH(D66,$A$12:$A$16,0)&lt;MATCH(C66,$A$12:$A$16,0),"Promote","Demote")))</x:f>
        <x:v>Keep</x:v>
      </x:c>
      <x:c r="F66" s="492" t="str">
        <x:v>Reviewed - keep</x:v>
      </x:c>
      <x:c r="G66" s="492" t="str">
        <x:v>Medium</x:v>
      </x:c>
      <x:c r="H66" s="492" t="str">
        <x:v>The person remains a focused Common; the invasion and deliverance context need not become another event image.</x:v>
      </x:c>
      <x:c r="I66" s="492" t="str">
        <x:v>BE-032 Sennacherib Besieges Jerusalem; BP-035 Josiah</x:v>
      </x:c>
      <x:c r="J66" s="492" t="str">
        <x:v>Hezekiah at a simple architectural opening, attentive rather than commanding a siege tableau.</x:v>
      </x:c>
      <x:c r="K66" s="492" t="str">
        <x:v>Watchful trust</x:v>
      </x:c>
      <x:c r="L66" s="492" t="str">
        <x:v>Proposed staging based on the catalog; not approved artwork</x:v>
      </x:c>
      <x:c r="M66" s="492" t="str">
        <x:v>No unresolved tier condition identified in this baseline review.</x:v>
      </x:c>
      <x:c r="N66" s="504" t="n">
        <x:v>6.5</x:v>
      </x:c>
      <x:c r="O66" s="504" t="n">
        <x:v>6.5</x:v>
      </x:c>
      <x:c r="P66" s="504" t="n">
        <x:v>6</x:v>
      </x:c>
      <x:c r="Q66" s="504" t="n">
        <x:v>5.5</x:v>
      </x:c>
      <x:c r="R66" s="505" t="n">
        <x:f>IF(COUNT(N66:Q66)&lt;COUNT('Rarity Calibration'!$B$4:$B$7),"",ROUND(('Rarity Calibration'!$B$11/'Rarity Calibration'!$B$9)*(N66*'Rarity Calibration'!$B$4+O66*'Rarity Calibration'!$B$5+P66*'Rarity Calibration'!$B$6+Q66*'Rarity Calibration'!$B$7),1))</x:f>
        <x:v>63</x:v>
      </x:c>
      <x:c r="S66" s="492" t="str">
        <x:f>IF(R66="","",IF(R66&gt;='Rarity Calibration'!$E$4,'Rarity Calibration'!$D$4,IF(R66&gt;='Rarity Calibration'!$E$5,'Rarity Calibration'!$D$5,IF(R66&gt;='Rarity Calibration'!$E$6,'Rarity Calibration'!$D$6,IF(R66&gt;='Rarity Calibration'!$E$7,'Rarity Calibration'!$D$7,'Rarity Calibration'!$D$8)))))</x:f>
        <x:v>Common</x:v>
      </x:c>
      <x:c r="T66" s="492" t="str"/>
      <x:c r="U66" s="505" t="n">
        <x:v>65.3</x:v>
      </x:c>
      <x:c r="V66" s="492" t="str">
        <x:v>6.8 / 7.0 / 5.7 / 5.7</x:v>
      </x:c>
      <x:c r="W66" s="492" t="str">
        <x:v>New review-only component estimates from catalog and stated premise; source inputs unchanged.</x:v>
      </x:c>
      <x:c r="X66" s="492" t="str">
        <x:v>Biblical People — Shared Canon</x:v>
      </x:c>
      <x:c r="Y66" s="492" t="str">
        <x:v>fixed-v17: Final Card Catalog!A37:S37; Rarity Calibration!C350:S350. No external source verification.</x:v>
      </x:c>
      <x:c r="Z66" s="492" t="str">
        <x:v>2 Kings 18–20; 2 Chronicles 29–32; Isaiah 36–39 | Late eighth century BC | Shared canon</x:v>
      </x:c>
      <x:c r="AA66" s="492" t="str">
        <x:v>Approved v20 baseline - applied to master</x:v>
      </x:c>
      <x:c r="AB66" s="492" t="str">
        <x:v>None</x:v>
      </x:c>
    </x:row>
    <x:row r="67" s="202" customFormat="1" ht="122" customHeight="1">
      <x:c r="A67" s="492" t="str">
        <x:v>BP-035</x:v>
      </x:c>
      <x:c r="B67" s="492" t="str">
        <x:v>Josiah</x:v>
      </x:c>
      <x:c r="C67" s="492" t="str">
        <x:v>Common</x:v>
      </x:c>
      <x:c r="D67" s="500" t="str">
        <x:v>Common</x:v>
      </x:c>
      <x:c r="E67" s="492" t="str">
        <x:f>IF(F67="Fixed by approved decision","Fixed",IF(C67=D67,"Keep",IF(MATCH(D67,$A$12:$A$16,0)&lt;MATCH(C67,$A$12:$A$16,0),"Promote","Demote")))</x:f>
        <x:v>Keep</x:v>
      </x:c>
      <x:c r="F67" s="492" t="str">
        <x:v>Reviewed - keep</x:v>
      </x:c>
      <x:c r="G67" s="492" t="str">
        <x:v>Medium</x:v>
      </x:c>
      <x:c r="H67" s="492" t="str">
        <x:v>Common is useful here because the Book-of-the-Law event supplies the distinctive narrative focus.</x:v>
      </x:c>
      <x:c r="I67" s="492" t="str">
        <x:v>BE-033 Josiah Finds the Book of the Law; BP-075 Huldah</x:v>
      </x:c>
      <x:c r="J67" s="492" t="str">
        <x:v>Josiah in an attentive royal portrait, a text secondary; omit the discovery gathering.</x:v>
      </x:c>
      <x:c r="K67" s="492" t="str">
        <x:v>Concern and responsibility</x:v>
      </x:c>
      <x:c r="L67" s="492" t="str">
        <x:v>Proposed staging based on the catalog; not approved artwork</x:v>
      </x:c>
      <x:c r="M67" s="492" t="str">
        <x:v>No unresolved tier condition identified in this baseline review.</x:v>
      </x:c>
      <x:c r="N67" s="504" t="n">
        <x:v>6.5</x:v>
      </x:c>
      <x:c r="O67" s="504" t="n">
        <x:v>6.5</x:v>
      </x:c>
      <x:c r="P67" s="504" t="n">
        <x:v>6.5</x:v>
      </x:c>
      <x:c r="Q67" s="504" t="n">
        <x:v>5.5</x:v>
      </x:c>
      <x:c r="R67" s="505" t="n">
        <x:f>IF(COUNT(N67:Q67)&lt;COUNT('Rarity Calibration'!$B$4:$B$7),"",ROUND(('Rarity Calibration'!$B$11/'Rarity Calibration'!$B$9)*(N67*'Rarity Calibration'!$B$4+O67*'Rarity Calibration'!$B$5+P67*'Rarity Calibration'!$B$6+Q67*'Rarity Calibration'!$B$7),1))</x:f>
        <x:v>64</x:v>
      </x:c>
      <x:c r="S67" s="492" t="str">
        <x:f>IF(R67="","",IF(R67&gt;='Rarity Calibration'!$E$4,'Rarity Calibration'!$D$4,IF(R67&gt;='Rarity Calibration'!$E$5,'Rarity Calibration'!$D$5,IF(R67&gt;='Rarity Calibration'!$E$6,'Rarity Calibration'!$D$6,IF(R67&gt;='Rarity Calibration'!$E$7,'Rarity Calibration'!$D$7,'Rarity Calibration'!$D$8)))))</x:f>
        <x:v>Common</x:v>
      </x:c>
      <x:c r="T67" s="492" t="str"/>
      <x:c r="U67" s="505" t="n">
        <x:v>65.3</x:v>
      </x:c>
      <x:c r="V67" s="492" t="str">
        <x:v>6.8 / 7.0 / 5.7 / 5.7</x:v>
      </x:c>
      <x:c r="W67" s="492" t="str">
        <x:v>New review-only component estimates from catalog and stated premise; source inputs unchanged.</x:v>
      </x:c>
      <x:c r="X67" s="492" t="str">
        <x:v>Biblical People — Shared Canon</x:v>
      </x:c>
      <x:c r="Y67" s="492" t="str">
        <x:v>fixed-v17: Final Card Catalog!A38:S38; Rarity Calibration!C355:S355. No external source verification.</x:v>
      </x:c>
      <x:c r="Z67" s="492" t="str">
        <x:v>2 Kings 22–23; 2 Chronicles 34–35 | Late Judah | Shared canon</x:v>
      </x:c>
      <x:c r="AA67" s="492" t="str">
        <x:v>Approved v20 baseline - applied to master</x:v>
      </x:c>
      <x:c r="AB67" s="492" t="str">
        <x:v>None</x:v>
      </x:c>
    </x:row>
    <x:row r="68" s="202" customFormat="1" ht="122" customHeight="1">
      <x:c r="A68" s="492" t="str">
        <x:v>BP-036</x:v>
      </x:c>
      <x:c r="B68" s="492" t="str">
        <x:v>Ezra</x:v>
      </x:c>
      <x:c r="C68" s="492" t="str">
        <x:v>Common</x:v>
      </x:c>
      <x:c r="D68" s="500" t="str">
        <x:v>Common</x:v>
      </x:c>
      <x:c r="E68" s="492" t="str">
        <x:f>IF(F68="Fixed by approved decision","Fixed",IF(C68=D68,"Keep",IF(MATCH(D68,$A$12:$A$16,0)&lt;MATCH(C68,$A$12:$A$16,0),"Promote","Demote")))</x:f>
        <x:v>Keep</x:v>
      </x:c>
      <x:c r="F68" s="492" t="str">
        <x:v>Reviewed - keep</x:v>
      </x:c>
      <x:c r="G68" s="492" t="str">
        <x:v>Medium</x:v>
      </x:c>
      <x:c r="H68" s="492" t="str">
        <x:v>A compact scribe-teacher image earns its Common slot without requiring a vast public assembly.</x:v>
      </x:c>
      <x:c r="I68" s="492" t="str">
        <x:v>BP-037 Nehemiah; TH-013 Thomas Aquinas</x:v>
      </x:c>
      <x:c r="J68" s="492" t="str">
        <x:v>Ezra with a scroll in a close teaching portrait, a few listeners implied at the edge.</x:v>
      </x:c>
      <x:c r="K68" s="492" t="str">
        <x:v>Scholarly clarity</x:v>
      </x:c>
      <x:c r="L68" s="492" t="str">
        <x:v>Proposed staging based on the catalog; not approved artwork</x:v>
      </x:c>
      <x:c r="M68" s="492" t="str">
        <x:v>No unresolved tier condition identified in this baseline review.</x:v>
      </x:c>
      <x:c r="N68" s="504" t="n">
        <x:v>6.5</x:v>
      </x:c>
      <x:c r="O68" s="504" t="n">
        <x:v>6.5</x:v>
      </x:c>
      <x:c r="P68" s="504" t="n">
        <x:v>6.5</x:v>
      </x:c>
      <x:c r="Q68" s="504" t="n">
        <x:v>6</x:v>
      </x:c>
      <x:c r="R68" s="505" t="n">
        <x:f>IF(COUNT(N68:Q68)&lt;COUNT('Rarity Calibration'!$B$4:$B$7),"",ROUND(('Rarity Calibration'!$B$11/'Rarity Calibration'!$B$9)*(N68*'Rarity Calibration'!$B$4+O68*'Rarity Calibration'!$B$5+P68*'Rarity Calibration'!$B$6+Q68*'Rarity Calibration'!$B$7),1))</x:f>
        <x:v>64.5</x:v>
      </x:c>
      <x:c r="S68" s="492" t="str">
        <x:f>IF(R68="","",IF(R68&gt;='Rarity Calibration'!$E$4,'Rarity Calibration'!$D$4,IF(R68&gt;='Rarity Calibration'!$E$5,'Rarity Calibration'!$D$5,IF(R68&gt;='Rarity Calibration'!$E$6,'Rarity Calibration'!$D$6,IF(R68&gt;='Rarity Calibration'!$E$7,'Rarity Calibration'!$D$7,'Rarity Calibration'!$D$8)))))</x:f>
        <x:v>Common</x:v>
      </x:c>
      <x:c r="T68" s="492" t="str"/>
      <x:c r="U68" s="505" t="n">
        <x:v>65.3</x:v>
      </x:c>
      <x:c r="V68" s="492" t="str">
        <x:v>6.8 / 7.0 / 5.7 / 5.7</x:v>
      </x:c>
      <x:c r="W68" s="492" t="str">
        <x:v>New review-only component estimates from catalog and stated premise; source inputs unchanged.</x:v>
      </x:c>
      <x:c r="X68" s="492" t="str">
        <x:v>Biblical People — Shared Canon</x:v>
      </x:c>
      <x:c r="Y68" s="492" t="str">
        <x:v>fixed-v17: Final Card Catalog!A39:S39; Rarity Calibration!C348:S348. No external source verification.</x:v>
      </x:c>
      <x:c r="Z68" s="492" t="str">
        <x:v>Ezra 7–10; Nehemiah 8 | Persian period restoration | Shared canon</x:v>
      </x:c>
      <x:c r="AA68" s="492" t="str">
        <x:v>Approved v20 baseline - applied to master</x:v>
      </x:c>
      <x:c r="AB68" s="492" t="str">
        <x:v>None</x:v>
      </x:c>
    </x:row>
    <x:row r="69" ht="122" customHeight="1">
      <x:c r="A69" s="492" t="str">
        <x:v>BP-037</x:v>
      </x:c>
      <x:c r="B69" s="492" t="str">
        <x:v>Nehemiah</x:v>
      </x:c>
      <x:c r="C69" s="492" t="str">
        <x:v>Common</x:v>
      </x:c>
      <x:c r="D69" s="500" t="str">
        <x:v>Common</x:v>
      </x:c>
      <x:c r="E69" s="492" t="str">
        <x:f>IF(F69="Fixed by approved decision","Fixed",IF(C69=D69,"Keep",IF(MATCH(D69,$A$12:$A$16,0)&lt;MATCH(C69,$A$12:$A$16,0),"Promote","Demote")))</x:f>
        <x:v>Keep</x:v>
      </x:c>
      <x:c r="F69" s="492" t="str">
        <x:v>Reviewed - keep</x:v>
      </x:c>
      <x:c r="G69" s="492" t="str">
        <x:v>Medium</x:v>
      </x:c>
      <x:c r="H69" s="492" t="str">
        <x:v>Common preserves the organizer while the approved wall-building event owns collective effort and scale.</x:v>
      </x:c>
      <x:c r="I69" s="492" t="str">
        <x:v>BE-121 Rebuilding Jerusalem's Wall; BP-036 Ezra</x:v>
      </x:c>
      <x:c r="J69" s="492" t="str">
        <x:v>Nehemiah in a planning portrait beside modest unfinished masonry, not an organized construction panorama.</x:v>
      </x:c>
      <x:c r="K69" s="492" t="str">
        <x:v>Practical resolve</x:v>
      </x:c>
      <x:c r="L69" s="492" t="str">
        <x:v>Proposed staging based on the catalog; not approved artwork</x:v>
      </x:c>
      <x:c r="M69" s="492" t="str">
        <x:v>No unresolved tier condition identified in this baseline review.</x:v>
      </x:c>
      <x:c r="N69" s="504" t="n">
        <x:v>6.5</x:v>
      </x:c>
      <x:c r="O69" s="504" t="n">
        <x:v>6.5</x:v>
      </x:c>
      <x:c r="P69" s="504" t="n">
        <x:v>6.5</x:v>
      </x:c>
      <x:c r="Q69" s="504" t="n">
        <x:v>6</x:v>
      </x:c>
      <x:c r="R69" s="505" t="n">
        <x:f>IF(COUNT(N69:Q69)&lt;COUNT('Rarity Calibration'!$B$4:$B$7),"",ROUND(('Rarity Calibration'!$B$11/'Rarity Calibration'!$B$9)*(N69*'Rarity Calibration'!$B$4+O69*'Rarity Calibration'!$B$5+P69*'Rarity Calibration'!$B$6+Q69*'Rarity Calibration'!$B$7),1))</x:f>
        <x:v>64.5</x:v>
      </x:c>
      <x:c r="S69" s="492" t="str">
        <x:f>IF(R69="","",IF(R69&gt;='Rarity Calibration'!$E$4,'Rarity Calibration'!$D$4,IF(R69&gt;='Rarity Calibration'!$E$5,'Rarity Calibration'!$D$5,IF(R69&gt;='Rarity Calibration'!$E$6,'Rarity Calibration'!$D$6,IF(R69&gt;='Rarity Calibration'!$E$7,'Rarity Calibration'!$D$7,'Rarity Calibration'!$D$8)))))</x:f>
        <x:v>Common</x:v>
      </x:c>
      <x:c r="T69" s="492" t="str"/>
      <x:c r="U69" s="505" t="n">
        <x:v>65.3</x:v>
      </x:c>
      <x:c r="V69" s="492" t="str">
        <x:v>6.8 / 7.0 / 5.7 / 5.7</x:v>
      </x:c>
      <x:c r="W69" s="492" t="str">
        <x:v>New review-only component estimates from catalog and stated premise; source inputs unchanged.</x:v>
      </x:c>
      <x:c r="X69" s="492" t="str">
        <x:v>Biblical People — Shared Canon</x:v>
      </x:c>
      <x:c r="Y69" s="492" t="str">
        <x:v>fixed-v17: Final Card Catalog!A40:S40; Rarity Calibration!C361:S361. No external source verification.</x:v>
      </x:c>
      <x:c r="Z69" s="492" t="str">
        <x:v>Nehemiah | Persian period restoration | Shared canon</x:v>
      </x:c>
      <x:c r="AA69" s="492" t="str">
        <x:v>Approved v20 baseline - applied to master</x:v>
      </x:c>
      <x:c r="AB69" s="492" t="str">
        <x:v>None</x:v>
      </x:c>
    </x:row>
    <x:row r="70" ht="122" customHeight="1">
      <x:c r="A70" s="492" t="str">
        <x:v>BP-038</x:v>
      </x:c>
      <x:c r="B70" s="492" t="str">
        <x:v>James and John, Sons of Zebedee</x:v>
      </x:c>
      <x:c r="C70" s="492" t="str">
        <x:v>Common</x:v>
      </x:c>
      <x:c r="D70" s="500" t="str">
        <x:v>Common</x:v>
      </x:c>
      <x:c r="E70" s="492" t="str">
        <x:f>IF(F70="Fixed by approved decision","Fixed",IF(C70=D70,"Keep",IF(MATCH(D70,$A$12:$A$16,0)&lt;MATCH(C70,$A$12:$A$16,0),"Promote","Demote")))</x:f>
        <x:v>Keep</x:v>
      </x:c>
      <x:c r="F70" s="492" t="str">
        <x:v>Reviewed - keep</x:v>
      </x:c>
      <x:c r="G70" s="492" t="str">
        <x:v>Medium</x:v>
      </x:c>
      <x:c r="H70" s="492" t="str">
        <x:v>A useful Common pair can stay simple; two faces alone do not require an automatic tier increase.</x:v>
      </x:c>
      <x:c r="I70" s="492" t="str">
        <x:v>BE-042 Calling of the First Disciples; BP-039 Andrew</x:v>
      </x:c>
      <x:c r="J70" s="492" t="str">
        <x:v>Two brothers in a restrained paired portrait with differing attentive gestures; avoid the shoreline calling.</x:v>
      </x:c>
      <x:c r="K70" s="492" t="str">
        <x:v>Companionship and readiness</x:v>
      </x:c>
      <x:c r="L70" s="492" t="str">
        <x:v>Proposed staging based on the catalog; not approved artwork</x:v>
      </x:c>
      <x:c r="M70" s="492" t="str">
        <x:v>No unresolved tier condition identified in this baseline review.</x:v>
      </x:c>
      <x:c r="N70" s="504" t="n">
        <x:v>7</x:v>
      </x:c>
      <x:c r="O70" s="504" t="n">
        <x:v>6.5</x:v>
      </x:c>
      <x:c r="P70" s="504" t="n">
        <x:v>6</x:v>
      </x:c>
      <x:c r="Q70" s="504" t="n">
        <x:v>6</x:v>
      </x:c>
      <x:c r="R70" s="505" t="n">
        <x:f>IF(COUNT(N70:Q70)&lt;COUNT('Rarity Calibration'!$B$4:$B$7),"",ROUND(('Rarity Calibration'!$B$11/'Rarity Calibration'!$B$9)*(N70*'Rarity Calibration'!$B$4+O70*'Rarity Calibration'!$B$5+P70*'Rarity Calibration'!$B$6+Q70*'Rarity Calibration'!$B$7),1))</x:f>
        <x:v>65.5</x:v>
      </x:c>
      <x:c r="S70" s="492" t="str">
        <x:f>IF(R70="","",IF(R70&gt;='Rarity Calibration'!$E$4,'Rarity Calibration'!$D$4,IF(R70&gt;='Rarity Calibration'!$E$5,'Rarity Calibration'!$D$5,IF(R70&gt;='Rarity Calibration'!$E$6,'Rarity Calibration'!$D$6,IF(R70&gt;='Rarity Calibration'!$E$7,'Rarity Calibration'!$D$7,'Rarity Calibration'!$D$8)))))</x:f>
        <x:v>Common</x:v>
      </x:c>
      <x:c r="T70" s="492" t="str"/>
      <x:c r="U70" s="505" t="n">
        <x:v>65.3</x:v>
      </x:c>
      <x:c r="V70" s="492" t="str">
        <x:v>6.8 / 7.0 / 5.7 / 5.7</x:v>
      </x:c>
      <x:c r="W70" s="492" t="str">
        <x:v>New review-only component estimates from catalog and stated premise; source inputs unchanged.</x:v>
      </x:c>
      <x:c r="X70" s="492" t="str">
        <x:v>Biblical People — Shared Canon</x:v>
      </x:c>
      <x:c r="Y70" s="492" t="str">
        <x:v>fixed-v17: Final Card Catalog!A41:S41; Rarity Calibration!C351:S351. No external source verification.</x:v>
      </x:c>
      <x:c r="Z70" s="492" t="str">
        <x:v>Gospels; Acts 12 | First century | Shared canon</x:v>
      </x:c>
      <x:c r="AA70" s="492" t="str">
        <x:v>Approved v20 baseline - applied to master</x:v>
      </x:c>
      <x:c r="AB70" s="492" t="str">
        <x:v>None</x:v>
      </x:c>
    </x:row>
    <x:row r="71" s="202" customFormat="1" ht="122" customHeight="1">
      <x:c r="A71" s="498" t="str">
        <x:v>BP-039</x:v>
      </x:c>
      <x:c r="B71" s="492" t="str">
        <x:v>Andrew</x:v>
      </x:c>
      <x:c r="C71" s="492" t="str">
        <x:v>Common</x:v>
      </x:c>
      <x:c r="D71" s="500" t="str">
        <x:v>Common</x:v>
      </x:c>
      <x:c r="E71" s="492" t="str">
        <x:f>IF(F71="Fixed by approved decision","Fixed",IF(C71=D71,"Keep",IF(MATCH(D71,$A$12:$A$16,0)&lt;MATCH(C71,$A$12:$A$16,0),"Promote","Demote")))</x:f>
        <x:v>Keep</x:v>
      </x:c>
      <x:c r="F71" s="492" t="str">
        <x:v>Reviewed - keep</x:v>
      </x:c>
      <x:c r="G71" s="492" t="str">
        <x:v>Medium</x:v>
      </x:c>
      <x:c r="H71" s="492" t="str">
        <x:v>The catalog's bringing-others role gives a clear Common action without crowd or miracle borrowing.</x:v>
      </x:c>
      <x:c r="I71" s="492" t="str">
        <x:v>BP-044 Barnabas; BP-045 Timothy</x:v>
      </x:c>
      <x:c r="J71" s="492" t="str">
        <x:v>Andrew turns to introduce an off-frame person, his open hand the principal gesture.</x:v>
      </x:c>
      <x:c r="K71" s="492" t="str">
        <x:v>Welcome and invitation</x:v>
      </x:c>
      <x:c r="L71" s="492" t="str">
        <x:v>Proposed staging based on the catalog; not approved artwork</x:v>
      </x:c>
      <x:c r="M71" s="492" t="str">
        <x:v>No unresolved tier condition identified in this baseline review.</x:v>
      </x:c>
      <x:c r="N71" s="504" t="n">
        <x:v>6.5</x:v>
      </x:c>
      <x:c r="O71" s="504" t="n">
        <x:v>6</x:v>
      </x:c>
      <x:c r="P71" s="504" t="n">
        <x:v>6</x:v>
      </x:c>
      <x:c r="Q71" s="504" t="n">
        <x:v>5.5</x:v>
      </x:c>
      <x:c r="R71" s="505" t="n">
        <x:f>IF(COUNT(N71:Q71)&lt;COUNT('Rarity Calibration'!$B$4:$B$7),"",ROUND(('Rarity Calibration'!$B$11/'Rarity Calibration'!$B$9)*(N71*'Rarity Calibration'!$B$4+O71*'Rarity Calibration'!$B$5+P71*'Rarity Calibration'!$B$6+Q71*'Rarity Calibration'!$B$7),1))</x:f>
        <x:v>61.5</x:v>
      </x:c>
      <x:c r="S71" s="492" t="str">
        <x:f>IF(R71="","",IF(R71&gt;='Rarity Calibration'!$E$4,'Rarity Calibration'!$D$4,IF(R71&gt;='Rarity Calibration'!$E$5,'Rarity Calibration'!$D$5,IF(R71&gt;='Rarity Calibration'!$E$6,'Rarity Calibration'!$D$6,IF(R71&gt;='Rarity Calibration'!$E$7,'Rarity Calibration'!$D$7,'Rarity Calibration'!$D$8)))))</x:f>
        <x:v>Common</x:v>
      </x:c>
      <x:c r="T71" s="492" t="str"/>
      <x:c r="U71" s="505" t="n">
        <x:v>56.2</x:v>
      </x:c>
      <x:c r="V71" s="492" t="str">
        <x:v>5.5 / 5.7 / 5.7 / 5.7</x:v>
      </x:c>
      <x:c r="W71" s="492" t="str">
        <x:v>New review-only component estimates from catalog and stated premise; source inputs unchanged.</x:v>
      </x:c>
      <x:c r="X71" s="492" t="str">
        <x:v>Biblical People — Shared Canon</x:v>
      </x:c>
      <x:c r="Y71" s="492" t="str">
        <x:v>fixed-v17: Final Card Catalog!A42:S42; Rarity Calibration!C462:S462. No external source verification.</x:v>
      </x:c>
      <x:c r="Z71" s="492" t="str">
        <x:v>Gospels; Acts 1 | First century | Shared canon</x:v>
      </x:c>
      <x:c r="AA71" s="492" t="str">
        <x:v>Approved v20 baseline - applied to master</x:v>
      </x:c>
      <x:c r="AB71" s="492" t="str">
        <x:v>None</x:v>
      </x:c>
    </x:row>
    <x:row r="72" ht="122" customHeight="1">
      <x:c r="A72" s="492" t="str">
        <x:v>BP-040</x:v>
      </x:c>
      <x:c r="B72" s="492" t="str">
        <x:v>Thomas</x:v>
      </x:c>
      <x:c r="C72" s="492" t="str">
        <x:v>Common</x:v>
      </x:c>
      <x:c r="D72" s="500" t="str">
        <x:v>Common</x:v>
      </x:c>
      <x:c r="E72" s="492" t="str">
        <x:f>IF(F72="Fixed by approved decision","Fixed",IF(C72=D72,"Keep",IF(MATCH(D72,$A$12:$A$16,0)&lt;MATCH(C72,$A$12:$A$16,0),"Promote","Demote")))</x:f>
        <x:v>Keep</x:v>
      </x:c>
      <x:c r="F72" s="492" t="str">
        <x:v>Reviewed - keep</x:v>
      </x:c>
      <x:c r="G72" s="492" t="str">
        <x:v>Medium</x:v>
      </x:c>
      <x:c r="H72" s="492" t="str">
        <x:v>Keep Common for the person; reserve the distinctive confession encounter for its own event.</x:v>
      </x:c>
      <x:c r="I72" s="492" t="str">
        <x:v>BE-068 Thomas Sees the Risen Jesus; BP-039 Andrew</x:v>
      </x:c>
      <x:c r="J72" s="492" t="str">
        <x:v>Thomas in a questioning portrait, hands poised rather than touching wounds.</x:v>
      </x:c>
      <x:c r="K72" s="492" t="str">
        <x:v>Inquiry and sincerity</x:v>
      </x:c>
      <x:c r="L72" s="492" t="str">
        <x:v>Proposed staging based on the catalog; not approved artwork</x:v>
      </x:c>
      <x:c r="M72" s="492" t="str">
        <x:v>No unresolved tier condition identified in this baseline review.</x:v>
      </x:c>
      <x:c r="N72" s="504" t="n">
        <x:v>7</x:v>
      </x:c>
      <x:c r="O72" s="504" t="n">
        <x:v>6</x:v>
      </x:c>
      <x:c r="P72" s="504" t="n">
        <x:v>6.5</x:v>
      </x:c>
      <x:c r="Q72" s="504" t="n">
        <x:v>5.5</x:v>
      </x:c>
      <x:c r="R72" s="505" t="n">
        <x:f>IF(COUNT(N72:Q72)&lt;COUNT('Rarity Calibration'!$B$4:$B$7),"",ROUND(('Rarity Calibration'!$B$11/'Rarity Calibration'!$B$9)*(N72*'Rarity Calibration'!$B$4+O72*'Rarity Calibration'!$B$5+P72*'Rarity Calibration'!$B$6+Q72*'Rarity Calibration'!$B$7),1))</x:f>
        <x:v>64.5</x:v>
      </x:c>
      <x:c r="S72" s="492" t="str">
        <x:f>IF(R72="","",IF(R72&gt;='Rarity Calibration'!$E$4,'Rarity Calibration'!$D$4,IF(R72&gt;='Rarity Calibration'!$E$5,'Rarity Calibration'!$D$5,IF(R72&gt;='Rarity Calibration'!$E$6,'Rarity Calibration'!$D$6,IF(R72&gt;='Rarity Calibration'!$E$7,'Rarity Calibration'!$D$7,'Rarity Calibration'!$D$8)))))</x:f>
        <x:v>Common</x:v>
      </x:c>
      <x:c r="T72" s="492" t="str"/>
      <x:c r="U72" s="505" t="n">
        <x:v>59</x:v>
      </x:c>
      <x:c r="V72" s="492" t="str">
        <x:v>5.5 / 5.7 / 7.1 / 5.7</x:v>
      </x:c>
      <x:c r="W72" s="492" t="str">
        <x:v>New review-only component estimates from catalog and stated premise; source inputs unchanged.</x:v>
      </x:c>
      <x:c r="X72" s="492" t="str">
        <x:v>Biblical People — Shared Canon</x:v>
      </x:c>
      <x:c r="Y72" s="492" t="str">
        <x:v>fixed-v17: Final Card Catalog!A43:S43; Rarity Calibration!C453:S453. No external source verification.</x:v>
      </x:c>
      <x:c r="Z72" s="492" t="str">
        <x:v>John 11, 14, 20; Synoptic apostle lists | First century | Shared canon</x:v>
      </x:c>
      <x:c r="AA72" s="492" t="str">
        <x:v>Approved v20 baseline - applied to master</x:v>
      </x:c>
      <x:c r="AB72" s="492" t="str">
        <x:v>None</x:v>
      </x:c>
    </x:row>
    <x:row r="73" s="202" customFormat="1" ht="122" customHeight="1">
      <x:c r="A73" s="498" t="str">
        <x:v>BP-041</x:v>
      </x:c>
      <x:c r="B73" s="498" t="str">
        <x:v>Matthew</x:v>
      </x:c>
      <x:c r="C73" s="498" t="str">
        <x:v>Common</x:v>
      </x:c>
      <x:c r="D73" s="500" t="str">
        <x:v>Common</x:v>
      </x:c>
      <x:c r="E73" s="498" t="str">
        <x:f>IF(F73="Fixed by approved decision","Fixed",IF(C73=D73,"Keep",IF(MATCH(D73,$A$12:$A$16,0)&lt;MATCH(C73,$A$12:$A$16,0),"Promote","Demote")))</x:f>
        <x:v>Keep</x:v>
      </x:c>
      <x:c r="F73" s="498" t="str">
        <x:v>Reviewed - keep</x:v>
      </x:c>
      <x:c r="G73" s="498" t="str">
        <x:v>Medium</x:v>
      </x:c>
      <x:c r="H73" s="498" t="str">
        <x:v>A restrained Common expresses the disciple identity without assuming a premium narrative absent from this row.</x:v>
      </x:c>
      <x:c r="I73" s="498" t="str">
        <x:v>BP-046 Luke; BP-047 Mark (John Mark)</x:v>
      </x:c>
      <x:c r="J73" s="498" t="str">
        <x:v>Matthew's attentive face above a modest writing surface, without a staged call at a tax booth.</x:v>
      </x:c>
      <x:c r="K73" s="492" t="str">
        <x:v>Consideration and change</x:v>
      </x:c>
      <x:c r="L73" s="492" t="str">
        <x:v>Proposed staging based on the catalog; not approved artwork</x:v>
      </x:c>
      <x:c r="M73" s="492" t="str">
        <x:v>No unresolved tier condition identified in this baseline review.</x:v>
      </x:c>
      <x:c r="N73" s="504" t="n">
        <x:v>6.5</x:v>
      </x:c>
      <x:c r="O73" s="504" t="n">
        <x:v>6</x:v>
      </x:c>
      <x:c r="P73" s="504" t="n">
        <x:v>6</x:v>
      </x:c>
      <x:c r="Q73" s="504" t="n">
        <x:v>5.5</x:v>
      </x:c>
      <x:c r="R73" s="505" t="n">
        <x:f>IF(COUNT(N73:Q73)&lt;COUNT('Rarity Calibration'!$B$4:$B$7),"",ROUND(('Rarity Calibration'!$B$11/'Rarity Calibration'!$B$9)*(N73*'Rarity Calibration'!$B$4+O73*'Rarity Calibration'!$B$5+P73*'Rarity Calibration'!$B$6+Q73*'Rarity Calibration'!$B$7),1))</x:f>
        <x:v>61.5</x:v>
      </x:c>
      <x:c r="S73" s="492" t="str">
        <x:f>IF(R73="","",IF(R73&gt;='Rarity Calibration'!$E$4,'Rarity Calibration'!$D$4,IF(R73&gt;='Rarity Calibration'!$E$5,'Rarity Calibration'!$D$5,IF(R73&gt;='Rarity Calibration'!$E$6,'Rarity Calibration'!$D$6,IF(R73&gt;='Rarity Calibration'!$E$7,'Rarity Calibration'!$D$7,'Rarity Calibration'!$D$8)))))</x:f>
        <x:v>Common</x:v>
      </x:c>
      <x:c r="T73" s="492" t="str"/>
      <x:c r="U73" s="505" t="n">
        <x:v>56.2</x:v>
      </x:c>
      <x:c r="V73" s="492" t="str">
        <x:v>5.5 / 5.7 / 5.7 / 5.7</x:v>
      </x:c>
      <x:c r="W73" s="492" t="str">
        <x:v>New review-only component estimates from catalog and stated premise; source inputs unchanged.</x:v>
      </x:c>
      <x:c r="X73" s="492" t="str">
        <x:v>Biblical People — Shared Canon</x:v>
      </x:c>
      <x:c r="Y73" s="492" t="str">
        <x:v>fixed-v17: Final Card Catalog!A44:S44; Rarity Calibration!C485:S485. No external source verification.</x:v>
      </x:c>
      <x:c r="Z73" s="492" t="str">
        <x:v>Matthew 9–10; Mark 2–3; Luke 5–6; Acts 1 | First century | Shared canon</x:v>
      </x:c>
      <x:c r="AA73" s="492" t="str">
        <x:v>Approved v20 baseline - applied to master</x:v>
      </x:c>
      <x:c r="AB73" s="492" t="str">
        <x:v>None</x:v>
      </x:c>
    </x:row>
    <x:row r="74" s="202" customFormat="1" ht="122" customHeight="1">
      <x:c r="A74" s="492" t="str">
        <x:v>BP-042</x:v>
      </x:c>
      <x:c r="B74" s="492" t="str">
        <x:v>James, Brother of Jesus</x:v>
      </x:c>
      <x:c r="C74" s="492" t="str">
        <x:v>Common</x:v>
      </x:c>
      <x:c r="D74" s="500" t="str">
        <x:v>Common</x:v>
      </x:c>
      <x:c r="E74" s="492" t="str">
        <x:f>IF(F74="Fixed by approved decision","Fixed",IF(C74=D74,"Keep",IF(MATCH(D74,$A$12:$A$16,0)&lt;MATCH(C74,$A$12:$A$16,0),"Promote","Demote")))</x:f>
        <x:v>Keep</x:v>
      </x:c>
      <x:c r="F74" s="492" t="str">
        <x:v>Reviewed - keep</x:v>
      </x:c>
      <x:c r="G74" s="492" t="str">
        <x:v>Medium</x:v>
      </x:c>
      <x:c r="H74" s="492" t="str">
        <x:v>Common provides a clear leader portrait; council history and traditional authorship stay explanatory context.</x:v>
      </x:c>
      <x:c r="I74" s="492" t="str">
        <x:v>CS-001 Council of Jerusalem; BP-043 Stephen</x:v>
      </x:c>
      <x:c r="J74" s="492" t="str">
        <x:v>James as an attentive community speaker, a small circle kept subordinate to his face.</x:v>
      </x:c>
      <x:c r="K74" s="492" t="str">
        <x:v>Leadership and steadiness</x:v>
      </x:c>
      <x:c r="L74" s="492" t="str">
        <x:v>Proposed staging based on the catalog; not approved artwork</x:v>
      </x:c>
      <x:c r="M74" s="492" t="str">
        <x:v>No unresolved tier condition identified in this baseline review.</x:v>
      </x:c>
      <x:c r="N74" s="504" t="n">
        <x:v>7</x:v>
      </x:c>
      <x:c r="O74" s="504" t="n">
        <x:v>6.5</x:v>
      </x:c>
      <x:c r="P74" s="504" t="n">
        <x:v>6</x:v>
      </x:c>
      <x:c r="Q74" s="504" t="n">
        <x:v>5.5</x:v>
      </x:c>
      <x:c r="R74" s="505" t="n">
        <x:f>IF(COUNT(N74:Q74)&lt;COUNT('Rarity Calibration'!$B$4:$B$7),"",ROUND(('Rarity Calibration'!$B$11/'Rarity Calibration'!$B$9)*(N74*'Rarity Calibration'!$B$4+O74*'Rarity Calibration'!$B$5+P74*'Rarity Calibration'!$B$6+Q74*'Rarity Calibration'!$B$7),1))</x:f>
        <x:v>65</x:v>
      </x:c>
      <x:c r="S74" s="492" t="str">
        <x:f>IF(R74="","",IF(R74&gt;='Rarity Calibration'!$E$4,'Rarity Calibration'!$D$4,IF(R74&gt;='Rarity Calibration'!$E$5,'Rarity Calibration'!$D$5,IF(R74&gt;='Rarity Calibration'!$E$6,'Rarity Calibration'!$D$6,IF(R74&gt;='Rarity Calibration'!$E$7,'Rarity Calibration'!$D$7,'Rarity Calibration'!$D$8)))))</x:f>
        <x:v>Common</x:v>
      </x:c>
      <x:c r="T74" s="492" t="str"/>
      <x:c r="U74" s="505" t="n">
        <x:v>65.3</x:v>
      </x:c>
      <x:c r="V74" s="492" t="str">
        <x:v>6.8 / 7.0 / 5.7 / 5.7</x:v>
      </x:c>
      <x:c r="W74" s="492" t="str">
        <x:v>New review-only component estimates from catalog and stated premise; source inputs unchanged.</x:v>
      </x:c>
      <x:c r="X74" s="492" t="str">
        <x:v>Biblical People — Shared Canon</x:v>
      </x:c>
      <x:c r="Y74" s="492" t="str">
        <x:v>fixed-v17: Final Card Catalog!A45:S45; Rarity Calibration!C352:S352. No external source verification.</x:v>
      </x:c>
      <x:c r="Z74" s="492" t="str">
        <x:v>Matthew 13; Acts 12, 15, 21; Galatians 1–2; James | Apostolic age | Shared canon</x:v>
      </x:c>
      <x:c r="AA74" s="492" t="str">
        <x:v>Approved v20 baseline - applied to master</x:v>
      </x:c>
      <x:c r="AB74" s="492" t="str">
        <x:v>None</x:v>
      </x:c>
    </x:row>
    <x:row r="75" s="202" customFormat="1" ht="122" customHeight="1">
      <x:c r="A75" s="492" t="str">
        <x:v>BP-043</x:v>
      </x:c>
      <x:c r="B75" s="492" t="str">
        <x:v>Stephen</x:v>
      </x:c>
      <x:c r="C75" s="492" t="str">
        <x:v>Common</x:v>
      </x:c>
      <x:c r="D75" s="500" t="str">
        <x:v>Common</x:v>
      </x:c>
      <x:c r="E75" s="492" t="str">
        <x:f>IF(F75="Fixed by approved decision","Fixed",IF(C75=D75,"Keep",IF(MATCH(D75,$A$12:$A$16,0)&lt;MATCH(C75,$A$12:$A$16,0),"Promote","Demote")))</x:f>
        <x:v>Keep</x:v>
      </x:c>
      <x:c r="F75" s="492" t="str">
        <x:v>Reviewed - keep</x:v>
      </x:c>
      <x:c r="G75" s="492" t="str">
        <x:v>High</x:v>
      </x:c>
      <x:c r="H75" s="492" t="str">
        <x:v>Retain a strong Common: the existing speech brief gives purpose without copying the martyrdom.</x:v>
      </x:c>
      <x:c r="I75" s="492" t="str">
        <x:v>BP-045 Timothy; BE-072 Martyrdom of Stephen</x:v>
      </x:c>
      <x:c r="J75" s="492" t="str">
        <x:v>Use a restrained environmental portrait of Stephen giving testimony before the council, his face and speaking gesture prominent and listeners secondary. Reserve the outdoor crowd, stones and execution for Martyrdom of Stephen so the person card is about witness rather than death.</x:v>
      </x:c>
      <x:c r="K75" s="492" t="str">
        <x:v>Clear conviction and courage in witness; intellectual composure and spiritual resolve. Avoid rage, martyrdom spectacle or a triumphant confrontation.</x:v>
      </x:c>
      <x:c r="L75" s="492" t="str">
        <x:v>Existing master brief - retained verbatim</x:v>
      </x:c>
      <x:c r="M75" s="492" t="str">
        <x:v>No unresolved tier condition identified in this baseline review.</x:v>
      </x:c>
      <x:c r="N75" s="504" t="n">
        <x:v>6</x:v>
      </x:c>
      <x:c r="O75" s="504" t="n">
        <x:v>6.5</x:v>
      </x:c>
      <x:c r="P75" s="504" t="n">
        <x:v>6.5</x:v>
      </x:c>
      <x:c r="Q75" s="504" t="n">
        <x:v>6</x:v>
      </x:c>
      <x:c r="R75" s="505" t="n">
        <x:f>IF(COUNT(N75:Q75)&lt;COUNT('Rarity Calibration'!$B$4:$B$7),"",ROUND(('Rarity Calibration'!$B$11/'Rarity Calibration'!$B$9)*(N75*'Rarity Calibration'!$B$4+O75*'Rarity Calibration'!$B$5+P75*'Rarity Calibration'!$B$6+Q75*'Rarity Calibration'!$B$7),1))</x:f>
        <x:v>62.5</x:v>
      </x:c>
      <x:c r="S75" s="492" t="str">
        <x:f>IF(R75="","",IF(R75&gt;='Rarity Calibration'!$E$4,'Rarity Calibration'!$D$4,IF(R75&gt;='Rarity Calibration'!$E$5,'Rarity Calibration'!$D$5,IF(R75&gt;='Rarity Calibration'!$E$6,'Rarity Calibration'!$D$6,IF(R75&gt;='Rarity Calibration'!$E$7,'Rarity Calibration'!$D$7,'Rarity Calibration'!$D$8)))))</x:f>
        <x:v>Common</x:v>
      </x:c>
      <x:c r="T75" s="492" t="str"/>
      <x:c r="U75" s="505" t="n">
        <x:v>61.7</x:v>
      </x:c>
      <x:c r="V75" s="492" t="str">
        <x:v>5.5 / 7.0 / 6.5 / 5.7</x:v>
      </x:c>
      <x:c r="W75" s="492" t="str">
        <x:v>New review-only component estimates from catalog and stated premise; source inputs unchanged.</x:v>
      </x:c>
      <x:c r="X75" s="492" t="str">
        <x:v>Biblical People — Shared Canon</x:v>
      </x:c>
      <x:c r="Y75" s="492" t="str">
        <x:v>fixed-v17: Final Card Catalog!A46:S46; Rarity Calibration!C412:S412. No external source verification.</x:v>
      </x:c>
      <x:c r="Z75" s="492" t="str">
        <x:v>Acts 6–8 | Apostolic age | Shared canon</x:v>
      </x:c>
      <x:c r="AA75" s="492" t="str">
        <x:v>Approved v20 baseline - applied to master</x:v>
      </x:c>
      <x:c r="AB75" s="492" t="str">
        <x:v>None</x:v>
      </x:c>
    </x:row>
    <x:row r="76" s="202" customFormat="1" ht="122" customHeight="1">
      <x:c r="A76" s="492" t="str">
        <x:v>BP-044</x:v>
      </x:c>
      <x:c r="B76" s="492" t="str">
        <x:v>Barnabas</x:v>
      </x:c>
      <x:c r="C76" s="492" t="str">
        <x:v>Common</x:v>
      </x:c>
      <x:c r="D76" s="500" t="str">
        <x:v>Common</x:v>
      </x:c>
      <x:c r="E76" s="492" t="str">
        <x:f>IF(F76="Fixed by approved decision","Fixed",IF(C76=D76,"Keep",IF(MATCH(D76,$A$12:$A$16,0)&lt;MATCH(C76,$A$12:$A$16,0),"Promote","Demote")))</x:f>
        <x:v>Keep</x:v>
      </x:c>
      <x:c r="F76" s="492" t="str">
        <x:v>Reviewed - keep</x:v>
      </x:c>
      <x:c r="G76" s="492" t="str">
        <x:v>Medium</x:v>
      </x:c>
      <x:c r="H76" s="492" t="str">
        <x:v>Encouragement is an effective Common emotion; it need not become a large missionary crowd scene.</x:v>
      </x:c>
      <x:c r="I76" s="492" t="str">
        <x:v>BP-045 Timothy; BP-006 Paul</x:v>
      </x:c>
      <x:c r="J76" s="492" t="str">
        <x:v>Barnabas listens to a younger coworker, an encouraging gesture leading the composition.</x:v>
      </x:c>
      <x:c r="K76" s="492" t="str">
        <x:v>Reassurance and partnership</x:v>
      </x:c>
      <x:c r="L76" s="492" t="str">
        <x:v>Proposed staging based on the catalog; not approved artwork</x:v>
      </x:c>
      <x:c r="M76" s="492" t="str">
        <x:v>No unresolved tier condition identified in this baseline review.</x:v>
      </x:c>
      <x:c r="N76" s="504" t="n">
        <x:v>6.5</x:v>
      </x:c>
      <x:c r="O76" s="504" t="n">
        <x:v>6</x:v>
      </x:c>
      <x:c r="P76" s="504" t="n">
        <x:v>6.5</x:v>
      </x:c>
      <x:c r="Q76" s="504" t="n">
        <x:v>6</x:v>
      </x:c>
      <x:c r="R76" s="505" t="n">
        <x:f>IF(COUNT(N76:Q76)&lt;COUNT('Rarity Calibration'!$B$4:$B$7),"",ROUND(('Rarity Calibration'!$B$11/'Rarity Calibration'!$B$9)*(N76*'Rarity Calibration'!$B$4+O76*'Rarity Calibration'!$B$5+P76*'Rarity Calibration'!$B$6+Q76*'Rarity Calibration'!$B$7),1))</x:f>
        <x:v>63</x:v>
      </x:c>
      <x:c r="S76" s="492" t="str">
        <x:f>IF(R76="","",IF(R76&gt;='Rarity Calibration'!$E$4,'Rarity Calibration'!$D$4,IF(R76&gt;='Rarity Calibration'!$E$5,'Rarity Calibration'!$D$5,IF(R76&gt;='Rarity Calibration'!$E$6,'Rarity Calibration'!$D$6,IF(R76&gt;='Rarity Calibration'!$E$7,'Rarity Calibration'!$D$7,'Rarity Calibration'!$D$8)))))</x:f>
        <x:v>Common</x:v>
      </x:c>
      <x:c r="T76" s="492" t="str"/>
      <x:c r="U76" s="505" t="n">
        <x:v>56.2</x:v>
      </x:c>
      <x:c r="V76" s="492" t="str">
        <x:v>5.5 / 5.7 / 5.7 / 5.7</x:v>
      </x:c>
      <x:c r="W76" s="492" t="str">
        <x:v>New review-only component estimates from catalog and stated premise; source inputs unchanged.</x:v>
      </x:c>
      <x:c r="X76" s="492" t="str">
        <x:v>Biblical People — Shared Canon</x:v>
      </x:c>
      <x:c r="Y76" s="492" t="str">
        <x:v>fixed-v17: Final Card Catalog!A47:S47; Rarity Calibration!C463:S463. No external source verification.</x:v>
      </x:c>
      <x:c r="Z76" s="492" t="str">
        <x:v>Acts 4, 9, 11–15; Galatians 2 | Apostolic age | Shared canon</x:v>
      </x:c>
      <x:c r="AA76" s="492" t="str">
        <x:v>Approved v20 baseline - applied to master</x:v>
      </x:c>
      <x:c r="AB76" s="492" t="str">
        <x:v>None</x:v>
      </x:c>
    </x:row>
    <x:row r="77" ht="122" customHeight="1">
      <x:c r="A77" s="492" t="str">
        <x:v>BP-045</x:v>
      </x:c>
      <x:c r="B77" s="492" t="str">
        <x:v>Timothy</x:v>
      </x:c>
      <x:c r="C77" s="492" t="str">
        <x:v>Common</x:v>
      </x:c>
      <x:c r="D77" s="500" t="str">
        <x:v>Common</x:v>
      </x:c>
      <x:c r="E77" s="492" t="str">
        <x:f>IF(F77="Fixed by approved decision","Fixed",IF(C77=D77,"Keep",IF(MATCH(D77,$A$12:$A$16,0)&lt;MATCH(C77,$A$12:$A$16,0),"Promote","Demote")))</x:f>
        <x:v>Fixed</x:v>
      </x:c>
      <x:c r="F77" s="492" t="str">
        <x:v>Fixed by approved decision</x:v>
      </x:c>
      <x:c r="G77" s="492" t="str">
        <x:v>High - decision fixed</x:v>
      </x:c>
      <x:c r="H77" s="492" t="str">
        <x:v>Fixed Common benchmark, not an unreviewed or low-value card.</x:v>
      </x:c>
      <x:c r="I77" s="492" t="str">
        <x:v>BP-043 Stephen</x:v>
      </x:c>
      <x:c r="J77" s="492" t="str">
        <x:v>Finished card reported by user; preserve its completed Common design.</x:v>
      </x:c>
      <x:c r="K77" s="492" t="str">
        <x:v>Preserve finished treatment</x:v>
      </x:c>
      <x:c r="L77" s="492" t="str">
        <x:v>Completed design preserved; finished image not assessed</x:v>
      </x:c>
      <x:c r="M77" s="492" t="str">
        <x:v>No unresolved tier condition identified in this baseline review.</x:v>
      </x:c>
      <x:c r="N77" s="504"/>
      <x:c r="O77" s="504"/>
      <x:c r="P77" s="504"/>
      <x:c r="Q77" s="504"/>
      <x:c r="R77" s="505" t="str">
        <x:f>IF(COUNT(N77:Q77)&lt;COUNT('Rarity Calibration'!$B$4:$B$7),"",ROUND(('Rarity Calibration'!$B$11/'Rarity Calibration'!$B$9)*(N77*'Rarity Calibration'!$B$4+O77*'Rarity Calibration'!$B$5+P77*'Rarity Calibration'!$B$6+Q77*'Rarity Calibration'!$B$7),1))</x:f>
      </x:c>
      <x:c r="S77" s="492" t="str">
        <x:f>IF(R77="","",IF(R77&gt;='Rarity Calibration'!$E$4,'Rarity Calibration'!$D$4,IF(R77&gt;='Rarity Calibration'!$E$5,'Rarity Calibration'!$D$5,IF(R77&gt;='Rarity Calibration'!$E$6,'Rarity Calibration'!$D$6,IF(R77&gt;='Rarity Calibration'!$E$7,'Rarity Calibration'!$D$7,'Rarity Calibration'!$D$8)))))</x:f>
      </x:c>
      <x:c r="T77" s="492" t="str">
        <x:v>Fixed by prior approval; no new component scoring. Historical inputs remain in Rarity Calibration and do not override the approved tier.</x:v>
      </x:c>
      <x:c r="U77" s="505" t="n">
        <x:v>55.6</x:v>
      </x:c>
      <x:c r="V77" s="492" t="str">
        <x:v>5.5 / 5.7 / 5.4 / 5.7</x:v>
      </x:c>
      <x:c r="W77" s="492" t="str">
        <x:v>Fixed by prior approval; not rescored. Legacy inputs remain historical.</x:v>
      </x:c>
      <x:c r="X77" s="492" t="str">
        <x:v>Biblical People — Shared Canon</x:v>
      </x:c>
      <x:c r="Y77" s="492" t="str">
        <x:v>fixed-v17: Final Card Catalog!A48:S48; Rarity Calibration!C497:S497. No external source verification.</x:v>
      </x:c>
      <x:c r="Z77" s="492" t="str">
        <x:v>Acts 16–20; Pauline Epistles; 1–2 Timothy | Apostolic age | Shared canon</x:v>
      </x:c>
      <x:c r="AA77" s="492" t="str">
        <x:v>Already approved - preserved</x:v>
      </x:c>
      <x:c r="AB77" s="492" t="str">
        <x:v>None</x:v>
      </x:c>
    </x:row>
    <x:row r="78" ht="122" customHeight="1">
      <x:c r="A78" s="492" t="str">
        <x:v>BP-046</x:v>
      </x:c>
      <x:c r="B78" s="492" t="str">
        <x:v>Luke</x:v>
      </x:c>
      <x:c r="C78" s="492" t="str">
        <x:v>Common</x:v>
      </x:c>
      <x:c r="D78" s="500" t="str">
        <x:v>Common</x:v>
      </x:c>
      <x:c r="E78" s="492" t="str">
        <x:f>IF(F78="Fixed by approved decision","Fixed",IF(C78=D78,"Keep",IF(MATCH(D78,$A$12:$A$16,0)&lt;MATCH(C78,$A$12:$A$16,0),"Promote","Demote")))</x:f>
        <x:v>Keep</x:v>
      </x:c>
      <x:c r="F78" s="492" t="str">
        <x:v>Reviewed - keep</x:v>
      </x:c>
      <x:c r="G78" s="492" t="str">
        <x:v>Medium</x:v>
      </x:c>
      <x:c r="H78" s="492" t="str">
        <x:v>Common accommodates the coworker/writer identity; traditional authorship is not proof of a particular writing scene.</x:v>
      </x:c>
      <x:c r="I78" s="492" t="str">
        <x:v>BP-047 Mark (John Mark); BP-041 Matthew</x:v>
      </x:c>
      <x:c r="J78" s="492" t="str">
        <x:v>Luke with a modest writing surface, thoughtful face leading over the pages.</x:v>
      </x:c>
      <x:c r="K78" s="492" t="str">
        <x:v>Careful attention</x:v>
      </x:c>
      <x:c r="L78" s="492" t="str">
        <x:v>Proposed staging based on the catalog; not approved artwork</x:v>
      </x:c>
      <x:c r="M78" s="492" t="str">
        <x:v>No unresolved tier condition identified in this baseline review.</x:v>
      </x:c>
      <x:c r="N78" s="504" t="n">
        <x:v>6.5</x:v>
      </x:c>
      <x:c r="O78" s="504" t="n">
        <x:v>6.5</x:v>
      </x:c>
      <x:c r="P78" s="504" t="n">
        <x:v>6</x:v>
      </x:c>
      <x:c r="Q78" s="504" t="n">
        <x:v>6</x:v>
      </x:c>
      <x:c r="R78" s="505" t="n">
        <x:f>IF(COUNT(N78:Q78)&lt;COUNT('Rarity Calibration'!$B$4:$B$7),"",ROUND(('Rarity Calibration'!$B$11/'Rarity Calibration'!$B$9)*(N78*'Rarity Calibration'!$B$4+O78*'Rarity Calibration'!$B$5+P78*'Rarity Calibration'!$B$6+Q78*'Rarity Calibration'!$B$7),1))</x:f>
        <x:v>63.5</x:v>
      </x:c>
      <x:c r="S78" s="492" t="str">
        <x:f>IF(R78="","",IF(R78&gt;='Rarity Calibration'!$E$4,'Rarity Calibration'!$D$4,IF(R78&gt;='Rarity Calibration'!$E$5,'Rarity Calibration'!$D$5,IF(R78&gt;='Rarity Calibration'!$E$6,'Rarity Calibration'!$D$6,IF(R78&gt;='Rarity Calibration'!$E$7,'Rarity Calibration'!$D$7,'Rarity Calibration'!$D$8)))))</x:f>
        <x:v>Common</x:v>
      </x:c>
      <x:c r="T78" s="492" t="str"/>
      <x:c r="U78" s="505" t="n">
        <x:v>56.2</x:v>
      </x:c>
      <x:c r="V78" s="492" t="str">
        <x:v>5.5 / 5.7 / 5.7 / 5.7</x:v>
      </x:c>
      <x:c r="W78" s="492" t="str">
        <x:v>New review-only component estimates from catalog and stated premise; source inputs unchanged.</x:v>
      </x:c>
      <x:c r="X78" s="492" t="str">
        <x:v>Biblical People — Shared Canon</x:v>
      </x:c>
      <x:c r="Y78" s="492" t="str">
        <x:v>fixed-v17: Final Card Catalog!A49:S49; Rarity Calibration!C482:S482. No external source verification.</x:v>
      </x:c>
      <x:c r="Z78" s="492" t="str">
        <x:v>Colossians 4; Philemon; 2 Timothy 4; Luke–Acts tradition | Apostolic age | Shared canon</x:v>
      </x:c>
      <x:c r="AA78" s="492" t="str">
        <x:v>Approved v20 baseline - applied to master</x:v>
      </x:c>
      <x:c r="AB78" s="492" t="str">
        <x:v>None</x:v>
      </x:c>
    </x:row>
    <x:row r="79" ht="122" customHeight="1">
      <x:c r="A79" s="492" t="str">
        <x:v>BP-047</x:v>
      </x:c>
      <x:c r="B79" s="492" t="str">
        <x:v>Mark (John Mark)</x:v>
      </x:c>
      <x:c r="C79" s="492" t="str">
        <x:v>Common</x:v>
      </x:c>
      <x:c r="D79" s="500" t="str">
        <x:v>Common</x:v>
      </x:c>
      <x:c r="E79" s="492" t="str">
        <x:f>IF(F79="Fixed by approved decision","Fixed",IF(C79=D79,"Keep",IF(MATCH(D79,$A$12:$A$16,0)&lt;MATCH(C79,$A$12:$A$16,0),"Promote","Demote")))</x:f>
        <x:v>Keep</x:v>
      </x:c>
      <x:c r="F79" s="492" t="str">
        <x:v>Reviewed - keep</x:v>
      </x:c>
      <x:c r="G79" s="492" t="str">
        <x:v>Medium</x:v>
      </x:c>
      <x:c r="H79" s="492" t="str">
        <x:v>A restrained Common preserves the catalog's traditional association without inflating a generic book pose.</x:v>
      </x:c>
      <x:c r="I79" s="492" t="str">
        <x:v>BP-046 Luke; BP-044 Barnabas</x:v>
      </x:c>
      <x:c r="J79" s="492" t="str">
        <x:v>Mark in an attentive companion portrait, pages secondary and no invented Gospel-production tableau.</x:v>
      </x:c>
      <x:c r="K79" s="492" t="str">
        <x:v>Readiness and attentiveness</x:v>
      </x:c>
      <x:c r="L79" s="492" t="str">
        <x:v>Proposed staging based on the catalog; not approved artwork</x:v>
      </x:c>
      <x:c r="M79" s="492" t="str">
        <x:v>No unresolved tier condition identified in this baseline review.</x:v>
      </x:c>
      <x:c r="N79" s="504" t="n">
        <x:v>6.5</x:v>
      </x:c>
      <x:c r="O79" s="504" t="n">
        <x:v>6</x:v>
      </x:c>
      <x:c r="P79" s="504" t="n">
        <x:v>6</x:v>
      </x:c>
      <x:c r="Q79" s="504" t="n">
        <x:v>6</x:v>
      </x:c>
      <x:c r="R79" s="505" t="n">
        <x:f>IF(COUNT(N79:Q79)&lt;COUNT('Rarity Calibration'!$B$4:$B$7),"",ROUND(('Rarity Calibration'!$B$11/'Rarity Calibration'!$B$9)*(N79*'Rarity Calibration'!$B$4+O79*'Rarity Calibration'!$B$5+P79*'Rarity Calibration'!$B$6+Q79*'Rarity Calibration'!$B$7),1))</x:f>
        <x:v>62</x:v>
      </x:c>
      <x:c r="S79" s="492" t="str">
        <x:f>IF(R79="","",IF(R79&gt;='Rarity Calibration'!$E$4,'Rarity Calibration'!$D$4,IF(R79&gt;='Rarity Calibration'!$E$5,'Rarity Calibration'!$D$5,IF(R79&gt;='Rarity Calibration'!$E$6,'Rarity Calibration'!$D$6,IF(R79&gt;='Rarity Calibration'!$E$7,'Rarity Calibration'!$D$7,'Rarity Calibration'!$D$8)))))</x:f>
        <x:v>Common</x:v>
      </x:c>
      <x:c r="T79" s="492" t="str"/>
      <x:c r="U79" s="505" t="n">
        <x:v>56.2</x:v>
      </x:c>
      <x:c r="V79" s="492" t="str">
        <x:v>5.5 / 5.7 / 5.7 / 5.7</x:v>
      </x:c>
      <x:c r="W79" s="492" t="str">
        <x:v>New review-only component estimates from catalog and stated premise; source inputs unchanged.</x:v>
      </x:c>
      <x:c r="X79" s="492" t="str">
        <x:v>Biblical People — Shared Canon</x:v>
      </x:c>
      <x:c r="Y79" s="492" t="str">
        <x:v>fixed-v17: Final Card Catalog!A50:S50; Rarity Calibration!C483:S483. No external source verification.</x:v>
      </x:c>
      <x:c r="Z79" s="492" t="str">
        <x:v>Acts 12–15; Colossians 4; Philemon; 1 Peter 5 | Apostolic age | Shared canon</x:v>
      </x:c>
      <x:c r="AA79" s="492" t="str">
        <x:v>Approved v20 baseline - applied to master</x:v>
      </x:c>
      <x:c r="AB79" s="492" t="str">
        <x:v>None</x:v>
      </x:c>
    </x:row>
    <x:row r="80" ht="122" customHeight="1">
      <x:c r="A80" s="492" t="str">
        <x:v>BP-048</x:v>
      </x:c>
      <x:c r="B80" s="492" t="str">
        <x:v>Cain and Abel</x:v>
      </x:c>
      <x:c r="C80" s="492" t="str">
        <x:v>Common</x:v>
      </x:c>
      <x:c r="D80" s="500" t="str">
        <x:v>Common</x:v>
      </x:c>
      <x:c r="E80" s="492" t="str">
        <x:f>IF(F80="Fixed by approved decision","Fixed",IF(C80=D80,"Keep",IF(MATCH(D80,$A$12:$A$16,0)&lt;MATCH(C80,$A$12:$A$16,0),"Promote","Demote")))</x:f>
        <x:v>Fixed</x:v>
      </x:c>
      <x:c r="F80" s="492" t="str">
        <x:v>Fixed by approved decision</x:v>
      </x:c>
      <x:c r="G80" s="492" t="str">
        <x:v>High - decision fixed</x:v>
      </x:c>
      <x:c r="H80" s="492" t="str">
        <x:v>v19 user-approved retention: Cain and Abel stays Common. Withdraw the v18 Common-to-Uncommon promotion. A meaningful person-centered image does not itself require a higher rarity; preserve the image premise for art development.</x:v>
      </x:c>
      <x:c r="I80" s="492" t="str">
        <x:v>BP-055 Leah and Rachel; BE-002 The Fall</x:v>
      </x:c>
      <x:c r="J80" s="492" t="str">
        <x:v>Cain and Abel occupy opposing sides of a simple offering scene, with physical distance rather than gore.</x:v>
      </x:c>
      <x:c r="K80" s="492" t="str">
        <x:v>Rivalry and tragic foreboding</x:v>
      </x:c>
      <x:c r="L80" s="492" t="str">
        <x:v>Proposed staging based on the catalog; not approved artwork</x:v>
      </x:c>
      <x:c r="M80" s="492" t="str">
        <x:v>No unresolved tier condition identified in this baseline review.</x:v>
      </x:c>
      <x:c r="N80" s="504" t="n">
        <x:v>7</x:v>
      </x:c>
      <x:c r="O80" s="504" t="n">
        <x:v>7</x:v>
      </x:c>
      <x:c r="P80" s="504" t="n">
        <x:v>7</x:v>
      </x:c>
      <x:c r="Q80" s="504" t="n">
        <x:v>6.5</x:v>
      </x:c>
      <x:c r="R80" s="505" t="n">
        <x:f>IF(COUNT(N80:Q80)&lt;COUNT('Rarity Calibration'!$B$4:$B$7),"",ROUND(('Rarity Calibration'!$B$11/'Rarity Calibration'!$B$9)*(N80*'Rarity Calibration'!$B$4+O80*'Rarity Calibration'!$B$5+P80*'Rarity Calibration'!$B$6+Q80*'Rarity Calibration'!$B$7),1))</x:f>
        <x:v>69.5</x:v>
      </x:c>
      <x:c r="S80" s="492" t="str">
        <x:f>IF(R80="","",IF(R80&gt;='Rarity Calibration'!$E$4,'Rarity Calibration'!$D$4,IF(R80&gt;='Rarity Calibration'!$E$5,'Rarity Calibration'!$D$5,IF(R80&gt;='Rarity Calibration'!$E$6,'Rarity Calibration'!$D$6,IF(R80&gt;='Rarity Calibration'!$E$7,'Rarity Calibration'!$D$7,'Rarity Calibration'!$D$8)))))</x:f>
        <x:v>Uncommon</x:v>
      </x:c>
      <x:c r="T80" s="492" t="str">
        <x:v>v18 diagnostic Uncommon (69.5) is retained as historical draft evidence; the user explicitly retained Common in v19. The tier decision is fixed; do not back-solve component inputs or treat this discrepancy as a pending promotion/demotion.</x:v>
      </x:c>
      <x:c r="U80" s="505" t="n">
        <x:v>56.2</x:v>
      </x:c>
      <x:c r="V80" s="492" t="str">
        <x:v>5.5 / 5.7 / 5.7 / 5.7</x:v>
      </x:c>
      <x:c r="W80" s="492" t="str">
        <x:v>v18 review-only component estimates retained without rescoring; v19 user-approved retention supersedes the earlier tier recommendation. Legacy calibration unchanged.</x:v>
      </x:c>
      <x:c r="X80" s="492" t="str">
        <x:v>Biblical People — Shared Canon</x:v>
      </x:c>
      <x:c r="Y80" s="492" t="str">
        <x:v>fixed-v17: Final Card Catalog!A51:S51; Rarity Calibration!C467:S467. No external source verification.</x:v>
      </x:c>
      <x:c r="Z80" s="492" t="str">
        <x:v>Genesis 4 | Primeval history | Shared canon</x:v>
      </x:c>
      <x:c r="AA80" s="492" t="str">
        <x:v>Approved retention v19 - already matches master</x:v>
      </x:c>
      <x:c r="AB80" s="492" t="str">
        <x:v>None</x:v>
      </x:c>
    </x:row>
    <x:row r="81" ht="122" customHeight="1">
      <x:c r="A81" s="498" t="str">
        <x:v>BP-049</x:v>
      </x:c>
      <x:c r="B81" s="498" t="str">
        <x:v>Enoch</x:v>
      </x:c>
      <x:c r="C81" s="498" t="str">
        <x:v>Common</x:v>
      </x:c>
      <x:c r="D81" s="500" t="str">
        <x:v>Common</x:v>
      </x:c>
      <x:c r="E81" s="498" t="str">
        <x:f>IF(F81="Fixed by approved decision","Fixed",IF(C81=D81,"Keep",IF(MATCH(D81,$A$12:$A$16,0)&lt;MATCH(C81,$A$12:$A$16,0),"Promote","Demote")))</x:f>
        <x:v>Keep</x:v>
      </x:c>
      <x:c r="F81" s="498" t="str">
        <x:v>Reviewed - keep</x:v>
      </x:c>
      <x:c r="G81" s="492" t="str">
        <x:v>Medium</x:v>
      </x:c>
      <x:c r="H81" s="492" t="str">
        <x:v>Common can communicate walking with God without speculative supernatural detail.</x:v>
      </x:c>
      <x:c r="I81" s="492" t="str">
        <x:v>BP-045 Timothy; BP-050 Lot</x:v>
      </x:c>
      <x:c r="J81" s="492" t="str">
        <x:v>Enoch walking in an uncluttered landscape, attentive and human; no invented ascent mechanism.</x:v>
      </x:c>
      <x:c r="K81" s="492" t="str">
        <x:v>Quiet trust</x:v>
      </x:c>
      <x:c r="L81" s="492" t="str">
        <x:v>Proposed staging based on the catalog; not approved artwork</x:v>
      </x:c>
      <x:c r="M81" s="492" t="str">
        <x:v>No unresolved tier condition identified in this baseline review.</x:v>
      </x:c>
      <x:c r="N81" s="504" t="n">
        <x:v>6.5</x:v>
      </x:c>
      <x:c r="O81" s="504" t="n">
        <x:v>6</x:v>
      </x:c>
      <x:c r="P81" s="504" t="n">
        <x:v>6.5</x:v>
      </x:c>
      <x:c r="Q81" s="504" t="n">
        <x:v>6</x:v>
      </x:c>
      <x:c r="R81" s="505" t="n">
        <x:f>IF(COUNT(N81:Q81)&lt;COUNT('Rarity Calibration'!$B$4:$B$7),"",ROUND(('Rarity Calibration'!$B$11/'Rarity Calibration'!$B$9)*(N81*'Rarity Calibration'!$B$4+O81*'Rarity Calibration'!$B$5+P81*'Rarity Calibration'!$B$6+Q81*'Rarity Calibration'!$B$7),1))</x:f>
        <x:v>63</x:v>
      </x:c>
      <x:c r="S81" s="492" t="str">
        <x:f>IF(R81="","",IF(R81&gt;='Rarity Calibration'!$E$4,'Rarity Calibration'!$D$4,IF(R81&gt;='Rarity Calibration'!$E$5,'Rarity Calibration'!$D$5,IF(R81&gt;='Rarity Calibration'!$E$6,'Rarity Calibration'!$D$6,IF(R81&gt;='Rarity Calibration'!$E$7,'Rarity Calibration'!$D$7,'Rarity Calibration'!$D$8)))))</x:f>
        <x:v>Common</x:v>
      </x:c>
      <x:c r="T81" s="492" t="str"/>
      <x:c r="U81" s="505" t="n">
        <x:v>56.2</x:v>
      </x:c>
      <x:c r="V81" s="492" t="str">
        <x:v>5.5 / 5.7 / 5.7 / 5.7</x:v>
      </x:c>
      <x:c r="W81" s="492" t="str">
        <x:v>New review-only component estimates from catalog and stated premise; source inputs unchanged.</x:v>
      </x:c>
      <x:c r="X81" s="492" t="str">
        <x:v>Biblical People — Shared Canon</x:v>
      </x:c>
      <x:c r="Y81" s="492" t="str">
        <x:v>fixed-v17: Final Card Catalog!A52:S52; Rarity Calibration!C472:S472. No external source verification.</x:v>
      </x:c>
      <x:c r="Z81" s="492" t="str">
        <x:v>Genesis 5; Hebrews 11; Jude | Primeval history | Shared canon</x:v>
      </x:c>
      <x:c r="AA81" s="492" t="str">
        <x:v>Approved v20 baseline - applied to master</x:v>
      </x:c>
      <x:c r="AB81" s="492" t="str">
        <x:v>None</x:v>
      </x:c>
    </x:row>
    <x:row r="82" ht="122" customHeight="1">
      <x:c r="A82" s="499" t="str">
        <x:v>BP-050</x:v>
      </x:c>
      <x:c r="B82" s="499" t="str">
        <x:v>Lot</x:v>
      </x:c>
      <x:c r="C82" s="499" t="str">
        <x:v>Common</x:v>
      </x:c>
      <x:c r="D82" s="501" t="str">
        <x:v>Common</x:v>
      </x:c>
      <x:c r="E82" s="499" t="str">
        <x:f>IF(F82="Fixed by approved decision","Fixed",IF(C82=D82,"Keep",IF(MATCH(D82,$A$12:$A$16,0)&lt;MATCH(C82,$A$12:$A$16,0),"Promote","Demote")))</x:f>
        <x:v>Keep</x:v>
      </x:c>
      <x:c r="F82" s="499" t="str">
        <x:v>Reviewed - keep</x:v>
      </x:c>
      <x:c r="G82" s="492" t="str">
        <x:v>Medium</x:v>
      </x:c>
      <x:c r="H82" s="492" t="str">
        <x:v>Common keeps the person coherent instead of packing several rescue and family episodes into one image.</x:v>
      </x:c>
      <x:c r="I82" s="492" t="str">
        <x:v>BP-051 Hagar; BPL-011 Sodom</x:v>
      </x:c>
      <x:c r="J82" s="492" t="str">
        <x:v>Lot in a watchful traveler portrait at a settlement's edge, without a burning-city spectacle.</x:v>
      </x:c>
      <x:c r="K82" s="492" t="str">
        <x:v>Unease and consequence</x:v>
      </x:c>
      <x:c r="L82" s="492" t="str">
        <x:v>Proposed staging based on the catalog; not approved artwork</x:v>
      </x:c>
      <x:c r="M82" s="492" t="str">
        <x:v>No unresolved tier condition identified in this baseline review.</x:v>
      </x:c>
      <x:c r="N82" s="504" t="n">
        <x:v>6.5</x:v>
      </x:c>
      <x:c r="O82" s="504" t="n">
        <x:v>6.5</x:v>
      </x:c>
      <x:c r="P82" s="504" t="n">
        <x:v>6</x:v>
      </x:c>
      <x:c r="Q82" s="504" t="n">
        <x:v>5.5</x:v>
      </x:c>
      <x:c r="R82" s="505" t="n">
        <x:f>IF(COUNT(N82:Q82)&lt;COUNT('Rarity Calibration'!$B$4:$B$7),"",ROUND(('Rarity Calibration'!$B$11/'Rarity Calibration'!$B$9)*(N82*'Rarity Calibration'!$B$4+O82*'Rarity Calibration'!$B$5+P82*'Rarity Calibration'!$B$6+Q82*'Rarity Calibration'!$B$7),1))</x:f>
        <x:v>63</x:v>
      </x:c>
      <x:c r="S82" s="492" t="str">
        <x:f>IF(R82="","",IF(R82&gt;='Rarity Calibration'!$E$4,'Rarity Calibration'!$D$4,IF(R82&gt;='Rarity Calibration'!$E$5,'Rarity Calibration'!$D$5,IF(R82&gt;='Rarity Calibration'!$E$6,'Rarity Calibration'!$D$6,IF(R82&gt;='Rarity Calibration'!$E$7,'Rarity Calibration'!$D$7,'Rarity Calibration'!$D$8)))))</x:f>
        <x:v>Common</x:v>
      </x:c>
      <x:c r="T82" s="492" t="str"/>
      <x:c r="U82" s="505" t="n">
        <x:v>56.2</x:v>
      </x:c>
      <x:c r="V82" s="492" t="str">
        <x:v>5.5 / 5.7 / 5.7 / 5.7</x:v>
      </x:c>
      <x:c r="W82" s="492" t="str">
        <x:v>New review-only component estimates from catalog and stated premise; source inputs unchanged.</x:v>
      </x:c>
      <x:c r="X82" s="492" t="str">
        <x:v>Biblical People — Shared Canon</x:v>
      </x:c>
      <x:c r="Y82" s="492" t="str">
        <x:v>fixed-v17: Final Card Catalog!A53:S53; Rarity Calibration!C481:S481. No external source verification.</x:v>
      </x:c>
      <x:c r="Z82" s="492" t="str">
        <x:v>Genesis 11–19 | Patriarchal period | Shared canon</x:v>
      </x:c>
      <x:c r="AA82" s="492" t="str">
        <x:v>Approved v20 baseline - applied to master</x:v>
      </x:c>
      <x:c r="AB82" s="492" t="str">
        <x:v>None</x:v>
      </x:c>
    </x:row>
    <x:row r="83" ht="122" customHeight="1">
      <x:c r="A83" s="492" t="str">
        <x:v>BP-051</x:v>
      </x:c>
      <x:c r="B83" s="492" t="str">
        <x:v>Hagar</x:v>
      </x:c>
      <x:c r="C83" s="492" t="str">
        <x:v>Common</x:v>
      </x:c>
      <x:c r="D83" s="500" t="str">
        <x:v>Common</x:v>
      </x:c>
      <x:c r="E83" s="492" t="str">
        <x:f>IF(F83="Fixed by approved decision","Fixed",IF(C83=D83,"Keep",IF(MATCH(D83,$A$12:$A$16,0)&lt;MATCH(C83,$A$12:$A$16,0),"Promote","Demote")))</x:f>
        <x:v>Fixed</x:v>
      </x:c>
      <x:c r="F83" s="492" t="str">
        <x:v>Fixed by approved decision</x:v>
      </x:c>
      <x:c r="G83" s="492" t="str">
        <x:v>High - decision fixed</x:v>
      </x:c>
      <x:c r="H83" s="492" t="str">
        <x:v>v19 user-approved retention: Hagar stays Common. Withdraw the v18 Common-to-Uncommon promotion. A meaningful person-centered image does not itself require a higher rarity; preserve the image premise for art development.</x:v>
      </x:c>
      <x:c r="I83" s="492" t="str">
        <x:v>BP-052 Ishmael; BP-064 Hannah</x:v>
      </x:c>
      <x:c r="J83" s="492" t="str">
        <x:v>Hagar in a close wilderness portrait with a protective posture, no visible divine figure.</x:v>
      </x:c>
      <x:c r="K83" s="492" t="str">
        <x:v>Vulnerability and being seen</x:v>
      </x:c>
      <x:c r="L83" s="492" t="str">
        <x:v>Proposed staging based on the catalog; not approved artwork</x:v>
      </x:c>
      <x:c r="M83" s="492" t="str">
        <x:v>No unresolved tier condition identified in this baseline review.</x:v>
      </x:c>
      <x:c r="N83" s="504" t="n">
        <x:v>7</x:v>
      </x:c>
      <x:c r="O83" s="504" t="n">
        <x:v>6.5</x:v>
      </x:c>
      <x:c r="P83" s="504" t="n">
        <x:v>7</x:v>
      </x:c>
      <x:c r="Q83" s="504" t="n">
        <x:v>6.5</x:v>
      </x:c>
      <x:c r="R83" s="505" t="n">
        <x:f>IF(COUNT(N83:Q83)&lt;COUNT('Rarity Calibration'!$B$4:$B$7),"",ROUND(('Rarity Calibration'!$B$11/'Rarity Calibration'!$B$9)*(N83*'Rarity Calibration'!$B$4+O83*'Rarity Calibration'!$B$5+P83*'Rarity Calibration'!$B$6+Q83*'Rarity Calibration'!$B$7),1))</x:f>
        <x:v>68</x:v>
      </x:c>
      <x:c r="S83" s="492" t="str">
        <x:f>IF(R83="","",IF(R83&gt;='Rarity Calibration'!$E$4,'Rarity Calibration'!$D$4,IF(R83&gt;='Rarity Calibration'!$E$5,'Rarity Calibration'!$D$5,IF(R83&gt;='Rarity Calibration'!$E$6,'Rarity Calibration'!$D$6,IF(R83&gt;='Rarity Calibration'!$E$7,'Rarity Calibration'!$D$7,'Rarity Calibration'!$D$8)))))</x:f>
        <x:v>Uncommon</x:v>
      </x:c>
      <x:c r="T83" s="492" t="str">
        <x:v>v18 diagnostic Uncommon (68) is retained as historical draft evidence; the user explicitly retained Common in v19. The tier decision is fixed; do not back-solve component inputs or treat this discrepancy as a pending promotion/demotion.</x:v>
      </x:c>
      <x:c r="U83" s="505" t="n">
        <x:v>56.2</x:v>
      </x:c>
      <x:c r="V83" s="492" t="str">
        <x:v>5.5 / 5.7 / 5.7 / 5.7</x:v>
      </x:c>
      <x:c r="W83" s="492" t="str">
        <x:v>v18 review-only component estimates retained without rescoring; v19 user-approved retention supersedes the earlier tier recommendation. Legacy calibration unchanged.</x:v>
      </x:c>
      <x:c r="X83" s="492" t="str">
        <x:v>Biblical People — Shared Canon</x:v>
      </x:c>
      <x:c r="Y83" s="492" t="str">
        <x:v>fixed-v17: Final Card Catalog!A54:S54; Rarity Calibration!C474:S474. No external source verification.</x:v>
      </x:c>
      <x:c r="Z83" s="492" t="str">
        <x:v>Genesis 16, 21 | Patriarchal period | Shared canon</x:v>
      </x:c>
      <x:c r="AA83" s="492" t="str">
        <x:v>Approved retention v19 - already matches master</x:v>
      </x:c>
      <x:c r="AB83" s="492" t="str">
        <x:v>None</x:v>
      </x:c>
    </x:row>
    <x:row r="84" ht="122" customHeight="1">
      <x:c r="A84" s="498" t="str">
        <x:v>BP-052</x:v>
      </x:c>
      <x:c r="B84" s="498" t="str">
        <x:v>Ishmael</x:v>
      </x:c>
      <x:c r="C84" s="498" t="str">
        <x:v>Common</x:v>
      </x:c>
      <x:c r="D84" s="500" t="str">
        <x:v>Common</x:v>
      </x:c>
      <x:c r="E84" s="498" t="str">
        <x:f>IF(F84="Fixed by approved decision","Fixed",IF(C84=D84,"Keep",IF(MATCH(D84,$A$12:$A$16,0)&lt;MATCH(C84,$A$12:$A$16,0),"Promote","Demote")))</x:f>
        <x:v>Keep</x:v>
      </x:c>
      <x:c r="F84" s="498" t="str">
        <x:v>Reviewed - keep</x:v>
      </x:c>
      <x:c r="G84" s="492" t="str">
        <x:v>Medium</x:v>
      </x:c>
      <x:c r="H84" s="492" t="str">
        <x:v>A supporting Common identity can carry the promises context without speculative dynastic symbols.</x:v>
      </x:c>
      <x:c r="I84" s="492" t="str">
        <x:v>BP-051 Hagar; BP-057 Benjamin, Son of Jacob</x:v>
      </x:c>
      <x:c r="J84" s="492" t="str">
        <x:v>Ishmael as a young traveler in an open setting; no invented scene representing all later descendants.</x:v>
      </x:c>
      <x:c r="K84" s="492" t="str">
        <x:v>Possibility and uncertainty</x:v>
      </x:c>
      <x:c r="L84" s="492" t="str">
        <x:v>Proposed staging based on the catalog; not approved artwork</x:v>
      </x:c>
      <x:c r="M84" s="492" t="str">
        <x:v>No unresolved tier condition identified in this baseline review.</x:v>
      </x:c>
      <x:c r="N84" s="504" t="n">
        <x:v>6</x:v>
      </x:c>
      <x:c r="O84" s="504" t="n">
        <x:v>6</x:v>
      </x:c>
      <x:c r="P84" s="504" t="n">
        <x:v>6</x:v>
      </x:c>
      <x:c r="Q84" s="504" t="n">
        <x:v>6</x:v>
      </x:c>
      <x:c r="R84" s="505" t="n">
        <x:f>IF(COUNT(N84:Q84)&lt;COUNT('Rarity Calibration'!$B$4:$B$7),"",ROUND(('Rarity Calibration'!$B$11/'Rarity Calibration'!$B$9)*(N84*'Rarity Calibration'!$B$4+O84*'Rarity Calibration'!$B$5+P84*'Rarity Calibration'!$B$6+Q84*'Rarity Calibration'!$B$7),1))</x:f>
        <x:v>60</x:v>
      </x:c>
      <x:c r="S84" s="492" t="str">
        <x:f>IF(R84="","",IF(R84&gt;='Rarity Calibration'!$E$4,'Rarity Calibration'!$D$4,IF(R84&gt;='Rarity Calibration'!$E$5,'Rarity Calibration'!$D$5,IF(R84&gt;='Rarity Calibration'!$E$6,'Rarity Calibration'!$D$6,IF(R84&gt;='Rarity Calibration'!$E$7,'Rarity Calibration'!$D$7,'Rarity Calibration'!$D$8)))))</x:f>
        <x:v>Common</x:v>
      </x:c>
      <x:c r="T84" s="492" t="str"/>
      <x:c r="U84" s="505" t="n">
        <x:v>56.2</x:v>
      </x:c>
      <x:c r="V84" s="492" t="str">
        <x:v>5.5 / 5.7 / 5.7 / 5.7</x:v>
      </x:c>
      <x:c r="W84" s="492" t="str">
        <x:v>New review-only component estimates from catalog and stated premise; source inputs unchanged.</x:v>
      </x:c>
      <x:c r="X84" s="492" t="str">
        <x:v>Biblical People — Shared Canon</x:v>
      </x:c>
      <x:c r="Y84" s="492" t="str">
        <x:v>fixed-v17: Final Card Catalog!A55:S55; Rarity Calibration!C477:S477. No external source verification.</x:v>
      </x:c>
      <x:c r="Z84" s="492" t="str">
        <x:v>Genesis 16–25 | Patriarchal period | Shared canon</x:v>
      </x:c>
      <x:c r="AA84" s="492" t="str">
        <x:v>Approved v20 baseline - applied to master</x:v>
      </x:c>
      <x:c r="AB84" s="492" t="str">
        <x:v>None</x:v>
      </x:c>
    </x:row>
    <x:row r="85" ht="122" customHeight="1">
      <x:c r="A85" s="492" t="str">
        <x:v>BP-053</x:v>
      </x:c>
      <x:c r="B85" s="492" t="str">
        <x:v>Rebekah</x:v>
      </x:c>
      <x:c r="C85" s="492" t="str">
        <x:v>Common</x:v>
      </x:c>
      <x:c r="D85" s="500" t="str">
        <x:v>Common</x:v>
      </x:c>
      <x:c r="E85" s="492" t="str">
        <x:f>IF(F85="Fixed by approved decision","Fixed",IF(C85=D85,"Keep",IF(MATCH(D85,$A$12:$A$16,0)&lt;MATCH(C85,$A$12:$A$16,0),"Promote","Demote")))</x:f>
        <x:v>Keep</x:v>
      </x:c>
      <x:c r="F85" s="492" t="str">
        <x:v>Reviewed - keep</x:v>
      </x:c>
      <x:c r="G85" s="492" t="str">
        <x:v>Medium</x:v>
      </x:c>
      <x:c r="H85" s="492" t="str">
        <x:v>Common remains justified by a focused portrait; the source spans several narratives rather than one independent spectacle.</x:v>
      </x:c>
      <x:c r="I85" s="492" t="str">
        <x:v>BP-024 Sarah; BP-055 Leah and Rachel</x:v>
      </x:c>
      <x:c r="J85" s="492" t="str">
        <x:v>Rebekah in a close household portrait, attentive hands and expression, not the full well encounter.</x:v>
      </x:c>
      <x:c r="K85" s="492" t="str">
        <x:v>Intention and family responsibility</x:v>
      </x:c>
      <x:c r="L85" s="492" t="str">
        <x:v>Proposed staging based on the catalog; not approved artwork</x:v>
      </x:c>
      <x:c r="M85" s="492" t="str">
        <x:v>No unresolved tier condition identified in this baseline review.</x:v>
      </x:c>
      <x:c r="N85" s="504" t="n">
        <x:v>6.5</x:v>
      </x:c>
      <x:c r="O85" s="504" t="n">
        <x:v>6.5</x:v>
      </x:c>
      <x:c r="P85" s="504" t="n">
        <x:v>6</x:v>
      </x:c>
      <x:c r="Q85" s="504" t="n">
        <x:v>6</x:v>
      </x:c>
      <x:c r="R85" s="505" t="n">
        <x:f>IF(COUNT(N85:Q85)&lt;COUNT('Rarity Calibration'!$B$4:$B$7),"",ROUND(('Rarity Calibration'!$B$11/'Rarity Calibration'!$B$9)*(N85*'Rarity Calibration'!$B$4+O85*'Rarity Calibration'!$B$5+P85*'Rarity Calibration'!$B$6+Q85*'Rarity Calibration'!$B$7),1))</x:f>
        <x:v>63.5</x:v>
      </x:c>
      <x:c r="S85" s="492" t="str">
        <x:f>IF(R85="","",IF(R85&gt;='Rarity Calibration'!$E$4,'Rarity Calibration'!$D$4,IF(R85&gt;='Rarity Calibration'!$E$5,'Rarity Calibration'!$D$5,IF(R85&gt;='Rarity Calibration'!$E$6,'Rarity Calibration'!$D$6,IF(R85&gt;='Rarity Calibration'!$E$7,'Rarity Calibration'!$D$7,'Rarity Calibration'!$D$8)))))</x:f>
        <x:v>Common</x:v>
      </x:c>
      <x:c r="T85" s="492" t="str"/>
      <x:c r="U85" s="505" t="n">
        <x:v>56.2</x:v>
      </x:c>
      <x:c r="V85" s="492" t="str">
        <x:v>5.5 / 5.7 / 5.7 / 5.7</x:v>
      </x:c>
      <x:c r="W85" s="492" t="str">
        <x:v>New review-only component estimates from catalog and stated premise; source inputs unchanged.</x:v>
      </x:c>
      <x:c r="X85" s="492" t="str">
        <x:v>Biblical People — Shared Canon</x:v>
      </x:c>
      <x:c r="Y85" s="492" t="str">
        <x:v>fixed-v17: Final Card Catalog!A56:S56; Rarity Calibration!C488:S488. No external source verification.</x:v>
      </x:c>
      <x:c r="Z85" s="492" t="str">
        <x:v>Genesis 24–27 | Patriarchal period | Shared canon</x:v>
      </x:c>
      <x:c r="AA85" s="492" t="str">
        <x:v>Approved v20 baseline - applied to master</x:v>
      </x:c>
      <x:c r="AB85" s="492" t="str">
        <x:v>None</x:v>
      </x:c>
    </x:row>
    <x:row r="86" ht="122" customHeight="1">
      <x:c r="A86" s="492" t="str">
        <x:v>BP-054</x:v>
      </x:c>
      <x:c r="B86" s="492" t="str">
        <x:v>Esau</x:v>
      </x:c>
      <x:c r="C86" s="492" t="str">
        <x:v>Common</x:v>
      </x:c>
      <x:c r="D86" s="500" t="str">
        <x:v>Common</x:v>
      </x:c>
      <x:c r="E86" s="492" t="str">
        <x:f>IF(F86="Fixed by approved decision","Fixed",IF(C86=D86,"Keep",IF(MATCH(D86,$A$12:$A$16,0)&lt;MATCH(C86,$A$12:$A$16,0),"Promote","Demote")))</x:f>
        <x:v>Keep</x:v>
      </x:c>
      <x:c r="F86" s="492" t="str">
        <x:v>Reviewed - keep</x:v>
      </x:c>
      <x:c r="G86" s="492" t="str">
        <x:v>Medium</x:v>
      </x:c>
      <x:c r="H86" s="492" t="str">
        <x:v>Keep Common without a caricatured antagonist or borrowing Jacob's premium scenes.</x:v>
      </x:c>
      <x:c r="I86" s="492" t="str">
        <x:v>BP-009 Jacob (Israel); BP-056 Judah, Son of Jacob</x:v>
      </x:c>
      <x:c r="J86" s="492" t="str">
        <x:v>Esau in a rugged but restrained portrait, hands open rather than reenacting a reunion.</x:v>
      </x:c>
      <x:c r="K86" s="492" t="str">
        <x:v>Wounded pride and humanity</x:v>
      </x:c>
      <x:c r="L86" s="492" t="str">
        <x:v>Proposed staging based on the catalog; not approved artwork</x:v>
      </x:c>
      <x:c r="M86" s="492" t="str">
        <x:v>No unresolved tier condition identified in this baseline review.</x:v>
      </x:c>
      <x:c r="N86" s="504" t="n">
        <x:v>6.5</x:v>
      </x:c>
      <x:c r="O86" s="504" t="n">
        <x:v>6.5</x:v>
      </x:c>
      <x:c r="P86" s="504" t="n">
        <x:v>6.5</x:v>
      </x:c>
      <x:c r="Q86" s="504" t="n">
        <x:v>5.5</x:v>
      </x:c>
      <x:c r="R86" s="505" t="n">
        <x:f>IF(COUNT(N86:Q86)&lt;COUNT('Rarity Calibration'!$B$4:$B$7),"",ROUND(('Rarity Calibration'!$B$11/'Rarity Calibration'!$B$9)*(N86*'Rarity Calibration'!$B$4+O86*'Rarity Calibration'!$B$5+P86*'Rarity Calibration'!$B$6+Q86*'Rarity Calibration'!$B$7),1))</x:f>
        <x:v>64</x:v>
      </x:c>
      <x:c r="S86" s="492" t="str">
        <x:f>IF(R86="","",IF(R86&gt;='Rarity Calibration'!$E$4,'Rarity Calibration'!$D$4,IF(R86&gt;='Rarity Calibration'!$E$5,'Rarity Calibration'!$D$5,IF(R86&gt;='Rarity Calibration'!$E$6,'Rarity Calibration'!$D$6,IF(R86&gt;='Rarity Calibration'!$E$7,'Rarity Calibration'!$D$7,'Rarity Calibration'!$D$8)))))</x:f>
        <x:v>Common</x:v>
      </x:c>
      <x:c r="T86" s="492" t="str"/>
      <x:c r="U86" s="505" t="n">
        <x:v>56.2</x:v>
      </x:c>
      <x:c r="V86" s="492" t="str">
        <x:v>5.5 / 5.7 / 5.7 / 5.7</x:v>
      </x:c>
      <x:c r="W86" s="492" t="str">
        <x:v>New review-only component estimates from catalog and stated premise; source inputs unchanged.</x:v>
      </x:c>
      <x:c r="X86" s="492" t="str">
        <x:v>Biblical People — Shared Canon</x:v>
      </x:c>
      <x:c r="Y86" s="492" t="str">
        <x:v>fixed-v17: Final Card Catalog!A57:S57; Rarity Calibration!C473:S473. No external source verification.</x:v>
      </x:c>
      <x:c r="Z86" s="492" t="str">
        <x:v>Genesis 25–36 | Patriarchal period | Shared canon</x:v>
      </x:c>
      <x:c r="AA86" s="492" t="str">
        <x:v>Approved v20 baseline - applied to master</x:v>
      </x:c>
      <x:c r="AB86" s="492" t="str">
        <x:v>None</x:v>
      </x:c>
    </x:row>
    <x:row r="87" ht="122" customHeight="1">
      <x:c r="A87" s="492" t="str">
        <x:v>BP-055</x:v>
      </x:c>
      <x:c r="B87" s="492" t="str">
        <x:v>Leah and Rachel</x:v>
      </x:c>
      <x:c r="C87" s="492" t="str">
        <x:v>Common</x:v>
      </x:c>
      <x:c r="D87" s="500" t="str">
        <x:v>Common</x:v>
      </x:c>
      <x:c r="E87" s="492" t="str">
        <x:f>IF(F87="Fixed by approved decision","Fixed",IF(C87=D87,"Keep",IF(MATCH(D87,$A$12:$A$16,0)&lt;MATCH(C87,$A$12:$A$16,0),"Promote","Demote")))</x:f>
        <x:v>Keep</x:v>
      </x:c>
      <x:c r="F87" s="492" t="str">
        <x:v>Reviewed - keep</x:v>
      </x:c>
      <x:c r="G87" s="492" t="str">
        <x:v>Medium</x:v>
      </x:c>
      <x:c r="H87" s="492" t="str">
        <x:v>A simple paired Common communicates the family relationship; separate motives should not be collapsed into stock rivalry.</x:v>
      </x:c>
      <x:c r="I87" s="492" t="str">
        <x:v>BP-048 Cain and Abel; BP-053 Rebekah</x:v>
      </x:c>
      <x:c r="J87" s="492" t="str">
        <x:v>Leah and Rachel in one domestic setting with different directions of attention, no invented joint event.</x:v>
      </x:c>
      <x:c r="K87" s="492" t="str">
        <x:v>Tension and shared humanity</x:v>
      </x:c>
      <x:c r="L87" s="492" t="str">
        <x:v>Proposed staging based on the catalog; not approved artwork</x:v>
      </x:c>
      <x:c r="M87" s="492" t="str">
        <x:v>No unresolved tier condition identified in this baseline review.</x:v>
      </x:c>
      <x:c r="N87" s="504" t="n">
        <x:v>6.5</x:v>
      </x:c>
      <x:c r="O87" s="504" t="n">
        <x:v>6.5</x:v>
      </x:c>
      <x:c r="P87" s="504" t="n">
        <x:v>6.5</x:v>
      </x:c>
      <x:c r="Q87" s="504" t="n">
        <x:v>6</x:v>
      </x:c>
      <x:c r="R87" s="505" t="n">
        <x:f>IF(COUNT(N87:Q87)&lt;COUNT('Rarity Calibration'!$B$4:$B$7),"",ROUND(('Rarity Calibration'!$B$11/'Rarity Calibration'!$B$9)*(N87*'Rarity Calibration'!$B$4+O87*'Rarity Calibration'!$B$5+P87*'Rarity Calibration'!$B$6+Q87*'Rarity Calibration'!$B$7),1))</x:f>
        <x:v>64.5</x:v>
      </x:c>
      <x:c r="S87" s="492" t="str">
        <x:f>IF(R87="","",IF(R87&gt;='Rarity Calibration'!$E$4,'Rarity Calibration'!$D$4,IF(R87&gt;='Rarity Calibration'!$E$5,'Rarity Calibration'!$D$5,IF(R87&gt;='Rarity Calibration'!$E$6,'Rarity Calibration'!$D$6,IF(R87&gt;='Rarity Calibration'!$E$7,'Rarity Calibration'!$D$7,'Rarity Calibration'!$D$8)))))</x:f>
        <x:v>Common</x:v>
      </x:c>
      <x:c r="T87" s="492" t="str"/>
      <x:c r="U87" s="505" t="n">
        <x:v>56.2</x:v>
      </x:c>
      <x:c r="V87" s="492" t="str">
        <x:v>5.5 / 5.7 / 5.7 / 5.7</x:v>
      </x:c>
      <x:c r="W87" s="492" t="str">
        <x:v>New review-only component estimates from catalog and stated premise; source inputs unchanged.</x:v>
      </x:c>
      <x:c r="X87" s="492" t="str">
        <x:v>Biblical People — Shared Canon</x:v>
      </x:c>
      <x:c r="Y87" s="492" t="str">
        <x:v>fixed-v17: Final Card Catalog!A58:S58; Rarity Calibration!C480:S480. No external source verification.</x:v>
      </x:c>
      <x:c r="Z87" s="492" t="str">
        <x:v>Genesis 29–35; 49 | Patriarchal period | Shared canon</x:v>
      </x:c>
      <x:c r="AA87" s="492" t="str">
        <x:v>Approved v20 baseline - applied to master</x:v>
      </x:c>
      <x:c r="AB87" s="492" t="str">
        <x:v>None</x:v>
      </x:c>
    </x:row>
    <x:row r="88" ht="122" customHeight="1">
      <x:c r="A88" s="492" t="str">
        <x:v>BP-056</x:v>
      </x:c>
      <x:c r="B88" s="492" t="str">
        <x:v>Judah, Son of Jacob</x:v>
      </x:c>
      <x:c r="C88" s="492" t="str">
        <x:v>Common</x:v>
      </x:c>
      <x:c r="D88" s="500" t="str">
        <x:v>Common</x:v>
      </x:c>
      <x:c r="E88" s="492" t="str">
        <x:f>IF(F88="Fixed by approved decision","Fixed",IF(C88=D88,"Keep",IF(MATCH(D88,$A$12:$A$16,0)&lt;MATCH(C88,$A$12:$A$16,0),"Promote","Demote")))</x:f>
        <x:v>Keep</x:v>
      </x:c>
      <x:c r="F88" s="492" t="str">
        <x:v>Reviewed - keep</x:v>
      </x:c>
      <x:c r="G88" s="492" t="str">
        <x:v>Medium</x:v>
      </x:c>
      <x:c r="H88" s="492" t="str">
        <x:v>Common is retained because the new substitution event owns his clearest dramatic gesture.</x:v>
      </x:c>
      <x:c r="I88" s="492" t="str">
        <x:v>BE-126 Judah Offers Himself for Benjamin; BP-033 Jonathan</x:v>
      </x:c>
      <x:c r="J88" s="492" t="str">
        <x:v>Judah in an adult family-leader portrait, not stepping between Benjamin and Joseph.</x:v>
      </x:c>
      <x:c r="K88" s="492" t="str">
        <x:v>Responsibility and seriousness</x:v>
      </x:c>
      <x:c r="L88" s="492" t="str">
        <x:v>Proposed staging based on the catalog; not approved artwork</x:v>
      </x:c>
      <x:c r="M88" s="492" t="str">
        <x:v>No unresolved tier condition identified in this baseline review.</x:v>
      </x:c>
      <x:c r="N88" s="504" t="n">
        <x:v>6.5</x:v>
      </x:c>
      <x:c r="O88" s="504" t="n">
        <x:v>6.5</x:v>
      </x:c>
      <x:c r="P88" s="504" t="n">
        <x:v>6.5</x:v>
      </x:c>
      <x:c r="Q88" s="504" t="n">
        <x:v>6</x:v>
      </x:c>
      <x:c r="R88" s="505" t="n">
        <x:f>IF(COUNT(N88:Q88)&lt;COUNT('Rarity Calibration'!$B$4:$B$7),"",ROUND(('Rarity Calibration'!$B$11/'Rarity Calibration'!$B$9)*(N88*'Rarity Calibration'!$B$4+O88*'Rarity Calibration'!$B$5+P88*'Rarity Calibration'!$B$6+Q88*'Rarity Calibration'!$B$7),1))</x:f>
        <x:v>64.5</x:v>
      </x:c>
      <x:c r="S88" s="492" t="str">
        <x:f>IF(R88="","",IF(R88&gt;='Rarity Calibration'!$E$4,'Rarity Calibration'!$D$4,IF(R88&gt;='Rarity Calibration'!$E$5,'Rarity Calibration'!$D$5,IF(R88&gt;='Rarity Calibration'!$E$6,'Rarity Calibration'!$D$6,IF(R88&gt;='Rarity Calibration'!$E$7,'Rarity Calibration'!$D$7,'Rarity Calibration'!$D$8)))))</x:f>
        <x:v>Common</x:v>
      </x:c>
      <x:c r="T88" s="492" t="str"/>
      <x:c r="U88" s="505" t="n">
        <x:v>56.2</x:v>
      </x:c>
      <x:c r="V88" s="492" t="str">
        <x:v>5.5 / 5.7 / 5.7 / 5.7</x:v>
      </x:c>
      <x:c r="W88" s="492" t="str">
        <x:v>New review-only component estimates from catalog and stated premise; source inputs unchanged.</x:v>
      </x:c>
      <x:c r="X88" s="492" t="str">
        <x:v>Biblical People — Shared Canon</x:v>
      </x:c>
      <x:c r="Y88" s="492" t="str">
        <x:v>fixed-v17: Final Card Catalog!A59:S59; Rarity Calibration!C479:S479. No external source verification.</x:v>
      </x:c>
      <x:c r="Z88" s="492" t="str">
        <x:v>Genesis 29, 37–49 | Patriarchal period | Shared canon</x:v>
      </x:c>
      <x:c r="AA88" s="492" t="str">
        <x:v>Approved v20 baseline - applied to master</x:v>
      </x:c>
      <x:c r="AB88" s="492" t="str">
        <x:v>None</x:v>
      </x:c>
    </x:row>
    <x:row r="89" ht="122" customHeight="1">
      <x:c r="A89" s="492" t="str">
        <x:v>BP-057</x:v>
      </x:c>
      <x:c r="B89" s="492" t="str">
        <x:v>Benjamin, Son of Jacob</x:v>
      </x:c>
      <x:c r="C89" s="492" t="str">
        <x:v>Common</x:v>
      </x:c>
      <x:c r="D89" s="500" t="str">
        <x:v>Common</x:v>
      </x:c>
      <x:c r="E89" s="492" t="str">
        <x:f>IF(F89="Fixed by approved decision","Fixed",IF(C89=D89,"Keep",IF(MATCH(D89,$A$12:$A$16,0)&lt;MATCH(C89,$A$12:$A$16,0),"Promote","Demote")))</x:f>
        <x:v>Keep</x:v>
      </x:c>
      <x:c r="F89" s="492" t="str">
        <x:v>Reviewed - keep</x:v>
      </x:c>
      <x:c r="G89" s="492" t="str">
        <x:v>Medium</x:v>
      </x:c>
      <x:c r="H89" s="492" t="str">
        <x:v>Common preserves a supporting identity without recreating Judah's offer or Joseph's reunion.</x:v>
      </x:c>
      <x:c r="I89" s="492" t="str">
        <x:v>BE-126 Judah Offers Himself for Benjamin; BP-052 Ishmael</x:v>
      </x:c>
      <x:c r="J89" s="492" t="str">
        <x:v>Benjamin as an attentive younger family member, within a restrained portrait rather than Joseph's court.</x:v>
      </x:c>
      <x:c r="K89" s="492" t="str">
        <x:v>Vulnerability and belonging</x:v>
      </x:c>
      <x:c r="L89" s="492" t="str">
        <x:v>Proposed staging based on the catalog; not approved artwork</x:v>
      </x:c>
      <x:c r="M89" s="492" t="str">
        <x:v>No unresolved tier condition identified in this baseline review.</x:v>
      </x:c>
      <x:c r="N89" s="504" t="n">
        <x:v>6</x:v>
      </x:c>
      <x:c r="O89" s="504" t="n">
        <x:v>6</x:v>
      </x:c>
      <x:c r="P89" s="504" t="n">
        <x:v>6.5</x:v>
      </x:c>
      <x:c r="Q89" s="504" t="n">
        <x:v>5.5</x:v>
      </x:c>
      <x:c r="R89" s="505" t="n">
        <x:f>IF(COUNT(N89:Q89)&lt;COUNT('Rarity Calibration'!$B$4:$B$7),"",ROUND(('Rarity Calibration'!$B$11/'Rarity Calibration'!$B$9)*(N89*'Rarity Calibration'!$B$4+O89*'Rarity Calibration'!$B$5+P89*'Rarity Calibration'!$B$6+Q89*'Rarity Calibration'!$B$7),1))</x:f>
        <x:v>60.5</x:v>
      </x:c>
      <x:c r="S89" s="492" t="str">
        <x:f>IF(R89="","",IF(R89&gt;='Rarity Calibration'!$E$4,'Rarity Calibration'!$D$4,IF(R89&gt;='Rarity Calibration'!$E$5,'Rarity Calibration'!$D$5,IF(R89&gt;='Rarity Calibration'!$E$6,'Rarity Calibration'!$D$6,IF(R89&gt;='Rarity Calibration'!$E$7,'Rarity Calibration'!$D$7,'Rarity Calibration'!$D$8)))))</x:f>
        <x:v>Common</x:v>
      </x:c>
      <x:c r="T89" s="492" t="str"/>
      <x:c r="U89" s="505" t="n">
        <x:v>56.2</x:v>
      </x:c>
      <x:c r="V89" s="492" t="str">
        <x:v>5.5 / 5.7 / 5.7 / 5.7</x:v>
      </x:c>
      <x:c r="W89" s="492" t="str">
        <x:v>New review-only component estimates from catalog and stated premise; source inputs unchanged.</x:v>
      </x:c>
      <x:c r="X89" s="492" t="str">
        <x:v>Biblical People — Shared Canon</x:v>
      </x:c>
      <x:c r="Y89" s="492" t="str">
        <x:v>fixed-v17: Final Card Catalog!A60:S60; Rarity Calibration!C464:S464. No external source verification.</x:v>
      </x:c>
      <x:c r="Z89" s="492" t="str">
        <x:v>Genesis 35, 42–49 | Patriarchal period | Shared canon</x:v>
      </x:c>
      <x:c r="AA89" s="492" t="str">
        <x:v>Approved v20 baseline - applied to master</x:v>
      </x:c>
      <x:c r="AB89" s="492" t="str">
        <x:v>None</x:v>
      </x:c>
    </x:row>
    <x:row r="90" ht="122" customHeight="1">
      <x:c r="A90" s="492" t="str">
        <x:v>BP-058</x:v>
      </x:c>
      <x:c r="B90" s="492" t="str">
        <x:v>Tamar, Daughter-in-law of Judah</x:v>
      </x:c>
      <x:c r="C90" s="492" t="str">
        <x:v>Common</x:v>
      </x:c>
      <x:c r="D90" s="500" t="str">
        <x:v>Common</x:v>
      </x:c>
      <x:c r="E90" s="492" t="str">
        <x:f>IF(F90="Fixed by approved decision","Fixed",IF(C90=D90,"Keep",IF(MATCH(D90,$A$12:$A$16,0)&lt;MATCH(C90,$A$12:$A$16,0),"Promote","Demote")))</x:f>
        <x:v>Keep</x:v>
      </x:c>
      <x:c r="F90" s="492" t="str">
        <x:v>Reviewed - keep</x:v>
      </x:c>
      <x:c r="G90" s="492" t="str">
        <x:v>Medium</x:v>
      </x:c>
      <x:c r="H90" s="492" t="str">
        <x:v>Common is defensible as a person; any specific confrontation would require source-bounded staging.</x:v>
      </x:c>
      <x:c r="I90" s="492" t="str">
        <x:v>BP-067 Abigail; BP-068 Bathsheba</x:v>
      </x:c>
      <x:c r="J90" s="492" t="str">
        <x:v>Tamar in a dignified, unsexualized portrait, with a firm direct gaze rather than a sensational encounter.</x:v>
      </x:c>
      <x:c r="K90" s="492" t="str">
        <x:v>Resolve and dignity</x:v>
      </x:c>
      <x:c r="L90" s="492" t="str">
        <x:v>Proposed staging based on the catalog; not approved artwork</x:v>
      </x:c>
      <x:c r="M90" s="492" t="str">
        <x:v>Select a non-sensational portrait; do not invent evidence objects absent from the catalog description.</x:v>
      </x:c>
      <x:c r="N90" s="504" t="n">
        <x:v>6.5</x:v>
      </x:c>
      <x:c r="O90" s="504" t="n">
        <x:v>6.5</x:v>
      </x:c>
      <x:c r="P90" s="504" t="n">
        <x:v>7</x:v>
      </x:c>
      <x:c r="Q90" s="504" t="n">
        <x:v>6</x:v>
      </x:c>
      <x:c r="R90" s="505" t="n">
        <x:f>IF(COUNT(N90:Q90)&lt;COUNT('Rarity Calibration'!$B$4:$B$7),"",ROUND(('Rarity Calibration'!$B$11/'Rarity Calibration'!$B$9)*(N90*'Rarity Calibration'!$B$4+O90*'Rarity Calibration'!$B$5+P90*'Rarity Calibration'!$B$6+Q90*'Rarity Calibration'!$B$7),1))</x:f>
        <x:v>65.5</x:v>
      </x:c>
      <x:c r="S90" s="492" t="str">
        <x:f>IF(R90="","",IF(R90&gt;='Rarity Calibration'!$E$4,'Rarity Calibration'!$D$4,IF(R90&gt;='Rarity Calibration'!$E$5,'Rarity Calibration'!$D$5,IF(R90&gt;='Rarity Calibration'!$E$6,'Rarity Calibration'!$D$6,IF(R90&gt;='Rarity Calibration'!$E$7,'Rarity Calibration'!$D$7,'Rarity Calibration'!$D$8)))))</x:f>
        <x:v>Common</x:v>
      </x:c>
      <x:c r="T90" s="492" t="str"/>
      <x:c r="U90" s="505" t="n">
        <x:v>56.2</x:v>
      </x:c>
      <x:c r="V90" s="492" t="str">
        <x:v>5.5 / 5.7 / 5.7 / 5.7</x:v>
      </x:c>
      <x:c r="W90" s="492" t="str">
        <x:v>New review-only component estimates from catalog and stated premise; source inputs unchanged.</x:v>
      </x:c>
      <x:c r="X90" s="492" t="str">
        <x:v>Biblical People — Shared Canon</x:v>
      </x:c>
      <x:c r="Y90" s="492" t="str">
        <x:v>fixed-v17: Final Card Catalog!A61:S61; Rarity Calibration!C490:S490. No external source verification.</x:v>
      </x:c>
      <x:c r="Z90" s="492" t="str">
        <x:v>Genesis 38; Ruth 4; Matthew 1 | Patriarchal period | Shared canon</x:v>
      </x:c>
      <x:c r="AA90" s="492" t="str">
        <x:v>Approved v20 baseline - applied to master</x:v>
      </x:c>
      <x:c r="AB90" s="492" t="str">
        <x:v>Production detail / source check</x:v>
      </x:c>
    </x:row>
    <x:row r="91" ht="122" customHeight="1">
      <x:c r="A91" s="492" t="str">
        <x:v>BP-059</x:v>
      </x:c>
      <x:c r="B91" s="492" t="str">
        <x:v>Miriam</x:v>
      </x:c>
      <x:c r="C91" s="492" t="str">
        <x:v>Common</x:v>
      </x:c>
      <x:c r="D91" s="500" t="str">
        <x:v>Common</x:v>
      </x:c>
      <x:c r="E91" s="492" t="str">
        <x:f>IF(F91="Fixed by approved decision","Fixed",IF(C91=D91,"Keep",IF(MATCH(D91,$A$12:$A$16,0)&lt;MATCH(C91,$A$12:$A$16,0),"Promote","Demote")))</x:f>
        <x:v>Fixed</x:v>
      </x:c>
      <x:c r="F91" s="492" t="str">
        <x:v>Fixed by approved decision</x:v>
      </x:c>
      <x:c r="G91" s="492" t="str">
        <x:v>High - decision fixed</x:v>
      </x:c>
      <x:c r="H91" s="492" t="str">
        <x:v>v19 user-approved retention: Miriam stays Common. Withdraw the v18 Common-to-Uncommon promotion. A meaningful person-centered image does not itself require a higher rarity; preserve the image premise for art development.</x:v>
      </x:c>
      <x:c r="I91" s="492" t="str">
        <x:v>BP-021 Aaron; BE-013 The Exodus</x:v>
      </x:c>
      <x:c r="J91" s="492" t="str">
        <x:v>Miriam caught in a restrained leading-song gesture, others kept outside the main portrait.</x:v>
      </x:c>
      <x:c r="K91" s="492" t="str">
        <x:v>Joy and shared courage</x:v>
      </x:c>
      <x:c r="L91" s="492" t="str">
        <x:v>Proposed staging based on the catalog; not approved artwork</x:v>
      </x:c>
      <x:c r="M91" s="492" t="str">
        <x:v>No unresolved tier condition identified in this baseline review.</x:v>
      </x:c>
      <x:c r="N91" s="504" t="n">
        <x:v>7</x:v>
      </x:c>
      <x:c r="O91" s="504" t="n">
        <x:v>7</x:v>
      </x:c>
      <x:c r="P91" s="504" t="n">
        <x:v>6.5</x:v>
      </x:c>
      <x:c r="Q91" s="504" t="n">
        <x:v>6.5</x:v>
      </x:c>
      <x:c r="R91" s="505" t="n">
        <x:f>IF(COUNT(N91:Q91)&lt;COUNT('Rarity Calibration'!$B$4:$B$7),"",ROUND(('Rarity Calibration'!$B$11/'Rarity Calibration'!$B$9)*(N91*'Rarity Calibration'!$B$4+O91*'Rarity Calibration'!$B$5+P91*'Rarity Calibration'!$B$6+Q91*'Rarity Calibration'!$B$7),1))</x:f>
        <x:v>68.5</x:v>
      </x:c>
      <x:c r="S91" s="492" t="str">
        <x:f>IF(R91="","",IF(R91&gt;='Rarity Calibration'!$E$4,'Rarity Calibration'!$D$4,IF(R91&gt;='Rarity Calibration'!$E$5,'Rarity Calibration'!$D$5,IF(R91&gt;='Rarity Calibration'!$E$6,'Rarity Calibration'!$D$6,IF(R91&gt;='Rarity Calibration'!$E$7,'Rarity Calibration'!$D$7,'Rarity Calibration'!$D$8)))))</x:f>
        <x:v>Uncommon</x:v>
      </x:c>
      <x:c r="T91" s="492" t="str">
        <x:v>v18 diagnostic Uncommon (68.5) is retained as historical draft evidence; the user explicitly retained Common in v19. The tier decision is fixed; do not back-solve component inputs or treat this discrepancy as a pending promotion/demotion.</x:v>
      </x:c>
      <x:c r="U91" s="505" t="n">
        <x:v>62.3</x:v>
      </x:c>
      <x:c r="V91" s="492" t="str">
        <x:v>5.5 / 7.0 / 6.8 / 5.7</x:v>
      </x:c>
      <x:c r="W91" s="492" t="str">
        <x:v>v18 review-only component estimates retained without rescoring; v19 user-approved retention supersedes the earlier tier recommendation. Legacy calibration unchanged.</x:v>
      </x:c>
      <x:c r="X91" s="492" t="str">
        <x:v>Biblical People — Shared Canon</x:v>
      </x:c>
      <x:c r="Y91" s="492" t="str">
        <x:v>fixed-v17: Final Card Catalog!A62:S62; Rarity Calibration!C402:S402. No external source verification.</x:v>
      </x:c>
      <x:c r="Z91" s="492" t="str">
        <x:v>Exodus 2, 15; Numbers 12, 20 | Exodus and wilderness period | Shared canon</x:v>
      </x:c>
      <x:c r="AA91" s="492" t="str">
        <x:v>Approved retention v19 - already matches master</x:v>
      </x:c>
      <x:c r="AB91" s="492" t="str">
        <x:v>None</x:v>
      </x:c>
    </x:row>
    <x:row r="92" ht="122" customHeight="1">
      <x:c r="A92" s="492" t="str">
        <x:v>BP-060</x:v>
      </x:c>
      <x:c r="B92" s="492" t="str">
        <x:v>Caleb</x:v>
      </x:c>
      <x:c r="C92" s="492" t="str">
        <x:v>Common</x:v>
      </x:c>
      <x:c r="D92" s="500" t="str">
        <x:v>Common</x:v>
      </x:c>
      <x:c r="E92" s="492" t="str">
        <x:f>IF(F92="Fixed by approved decision","Fixed",IF(C92=D92,"Keep",IF(MATCH(D92,$A$12:$A$16,0)&lt;MATCH(C92,$A$12:$A$16,0),"Promote","Demote")))</x:f>
        <x:v>Keep</x:v>
      </x:c>
      <x:c r="F92" s="492" t="str">
        <x:v>Reviewed - keep</x:v>
      </x:c>
      <x:c r="G92" s="492" t="str">
        <x:v>Medium</x:v>
      </x:c>
      <x:c r="H92" s="492" t="str">
        <x:v>A clear Common portrait can express enduring trust while the exploration event remains separate.</x:v>
      </x:c>
      <x:c r="I92" s="492" t="str">
        <x:v>BP-019 Joshua; BE-018 The Twelve Spies</x:v>
      </x:c>
      <x:c r="J92" s="492" t="str">
        <x:v>Caleb as a weathered, attentive traveler, gaze toward the land without a spies' reporting scene.</x:v>
      </x:c>
      <x:c r="K92" s="492" t="str">
        <x:v>Persistence and confidence</x:v>
      </x:c>
      <x:c r="L92" s="492" t="str">
        <x:v>Proposed staging based on the catalog; not approved artwork</x:v>
      </x:c>
      <x:c r="M92" s="492" t="str">
        <x:v>No unresolved tier condition identified in this baseline review.</x:v>
      </x:c>
      <x:c r="N92" s="504" t="n">
        <x:v>6.5</x:v>
      </x:c>
      <x:c r="O92" s="504" t="n">
        <x:v>6.5</x:v>
      </x:c>
      <x:c r="P92" s="504" t="n">
        <x:v>6.5</x:v>
      </x:c>
      <x:c r="Q92" s="504" t="n">
        <x:v>6</x:v>
      </x:c>
      <x:c r="R92" s="505" t="n">
        <x:f>IF(COUNT(N92:Q92)&lt;COUNT('Rarity Calibration'!$B$4:$B$7),"",ROUND(('Rarity Calibration'!$B$11/'Rarity Calibration'!$B$9)*(N92*'Rarity Calibration'!$B$4+O92*'Rarity Calibration'!$B$5+P92*'Rarity Calibration'!$B$6+Q92*'Rarity Calibration'!$B$7),1))</x:f>
        <x:v>64.5</x:v>
      </x:c>
      <x:c r="S92" s="492" t="str">
        <x:f>IF(R92="","",IF(R92&gt;='Rarity Calibration'!$E$4,'Rarity Calibration'!$D$4,IF(R92&gt;='Rarity Calibration'!$E$5,'Rarity Calibration'!$D$5,IF(R92&gt;='Rarity Calibration'!$E$6,'Rarity Calibration'!$D$6,IF(R92&gt;='Rarity Calibration'!$E$7,'Rarity Calibration'!$D$7,'Rarity Calibration'!$D$8)))))</x:f>
        <x:v>Common</x:v>
      </x:c>
      <x:c r="T92" s="492" t="str"/>
      <x:c r="U92" s="505" t="n">
        <x:v>56.2</x:v>
      </x:c>
      <x:c r="V92" s="492" t="str">
        <x:v>5.5 / 5.7 / 5.7 / 5.7</x:v>
      </x:c>
      <x:c r="W92" s="492" t="str">
        <x:v>New review-only component estimates from catalog and stated premise; source inputs unchanged.</x:v>
      </x:c>
      <x:c r="X92" s="492" t="str">
        <x:v>Biblical People — Shared Canon</x:v>
      </x:c>
      <x:c r="Y92" s="492" t="str">
        <x:v>fixed-v17: Final Card Catalog!A63:S63; Rarity Calibration!C468:S468. No external source verification.</x:v>
      </x:c>
      <x:c r="Z92" s="492" t="str">
        <x:v>Numbers 13–14; Joshua 14–15 | Wilderness and conquest periods | Shared canon</x:v>
      </x:c>
      <x:c r="AA92" s="492" t="str">
        <x:v>Approved v20 baseline - applied to master</x:v>
      </x:c>
      <x:c r="AB92" s="492" t="str">
        <x:v>None</x:v>
      </x:c>
    </x:row>
    <x:row r="93" ht="122" customHeight="1">
      <x:c r="A93" s="492" t="str">
        <x:v>BP-061</x:v>
      </x:c>
      <x:c r="B93" s="492" t="str">
        <x:v>Rahab</x:v>
      </x:c>
      <x:c r="C93" s="492" t="str">
        <x:v>Common</x:v>
      </x:c>
      <x:c r="D93" s="500" t="str">
        <x:v>Common</x:v>
      </x:c>
      <x:c r="E93" s="492" t="str">
        <x:f>IF(F93="Fixed by approved decision","Fixed",IF(C93=D93,"Keep",IF(MATCH(D93,$A$12:$A$16,0)&lt;MATCH(C93,$A$12:$A$16,0),"Promote","Demote")))</x:f>
        <x:v>Fixed</x:v>
      </x:c>
      <x:c r="F93" s="492" t="str">
        <x:v>Fixed by approved decision</x:v>
      </x:c>
      <x:c r="G93" s="492" t="str">
        <x:v>High - decision fixed</x:v>
      </x:c>
      <x:c r="H93" s="492" t="str">
        <x:v>v19 user-approved retention: Rahab stays Common. Withdraw the v18 Common-to-Uncommon promotion. A meaningful person-centered image does not itself require a higher rarity; preserve the image premise for art development.</x:v>
      </x:c>
      <x:c r="I93" s="492" t="str">
        <x:v>BI-018 Rahab's Scarlet Cord; BE-022 Fall of Jericho</x:v>
      </x:c>
      <x:c r="J93" s="492" t="str">
        <x:v>Rahab at an interior threshold, alert posture and a protective gesture rather than a city collapse.</x:v>
      </x:c>
      <x:c r="K93" s="492" t="str">
        <x:v>Courage and watchfulness</x:v>
      </x:c>
      <x:c r="L93" s="492" t="str">
        <x:v>Proposed staging based on the catalog; not approved artwork</x:v>
      </x:c>
      <x:c r="M93" s="492" t="str">
        <x:v>No unresolved tier condition identified in this baseline review.</x:v>
      </x:c>
      <x:c r="N93" s="504" t="n">
        <x:v>7</x:v>
      </x:c>
      <x:c r="O93" s="504" t="n">
        <x:v>7</x:v>
      </x:c>
      <x:c r="P93" s="504" t="n">
        <x:v>7</x:v>
      </x:c>
      <x:c r="Q93" s="504" t="n">
        <x:v>6</x:v>
      </x:c>
      <x:c r="R93" s="505" t="n">
        <x:f>IF(COUNT(N93:Q93)&lt;COUNT('Rarity Calibration'!$B$4:$B$7),"",ROUND(('Rarity Calibration'!$B$11/'Rarity Calibration'!$B$9)*(N93*'Rarity Calibration'!$B$4+O93*'Rarity Calibration'!$B$5+P93*'Rarity Calibration'!$B$6+Q93*'Rarity Calibration'!$B$7),1))</x:f>
        <x:v>69</x:v>
      </x:c>
      <x:c r="S93" s="492" t="str">
        <x:f>IF(R93="","",IF(R93&gt;='Rarity Calibration'!$E$4,'Rarity Calibration'!$D$4,IF(R93&gt;='Rarity Calibration'!$E$5,'Rarity Calibration'!$D$5,IF(R93&gt;='Rarity Calibration'!$E$6,'Rarity Calibration'!$D$6,IF(R93&gt;='Rarity Calibration'!$E$7,'Rarity Calibration'!$D$7,'Rarity Calibration'!$D$8)))))</x:f>
        <x:v>Uncommon</x:v>
      </x:c>
      <x:c r="T93" s="492" t="str">
        <x:v>v18 diagnostic Uncommon (69) is retained as historical draft evidence; the user explicitly retained Common in v19. The tier decision is fixed; do not back-solve component inputs or treat this discrepancy as a pending promotion/demotion.</x:v>
      </x:c>
      <x:c r="U93" s="505" t="n">
        <x:v>60.1</x:v>
      </x:c>
      <x:c r="V93" s="492" t="str">
        <x:v>5.5 / 7.0 / 5.7 / 5.7</x:v>
      </x:c>
      <x:c r="W93" s="492" t="str">
        <x:v>v18 review-only component estimates retained without rescoring; v19 user-approved retention supersedes the earlier tier recommendation. Legacy calibration unchanged.</x:v>
      </x:c>
      <x:c r="X93" s="492" t="str">
        <x:v>Biblical People — Shared Canon</x:v>
      </x:c>
      <x:c r="Y93" s="492" t="str">
        <x:v>fixed-v17: Final Card Catalog!A64:S64; Rarity Calibration!C451:S451. No external source verification.</x:v>
      </x:c>
      <x:c r="Z93" s="492" t="str">
        <x:v>Joshua 2, 6; Matthew 1; Hebrews 11; James 2 | Conquest period | Shared canon</x:v>
      </x:c>
      <x:c r="AA93" s="492" t="str">
        <x:v>Approved retention v19 - already matches master</x:v>
      </x:c>
      <x:c r="AB93" s="492" t="str">
        <x:v>None</x:v>
      </x:c>
    </x:row>
    <x:row r="94" ht="122" customHeight="1">
      <x:c r="A94" s="492" t="str">
        <x:v>BP-062</x:v>
      </x:c>
      <x:c r="B94" s="492" t="str">
        <x:v>Naomi</x:v>
      </x:c>
      <x:c r="C94" s="492" t="str">
        <x:v>Common</x:v>
      </x:c>
      <x:c r="D94" s="500" t="str">
        <x:v>Common</x:v>
      </x:c>
      <x:c r="E94" s="492" t="str">
        <x:f>IF(F94="Fixed by approved decision","Fixed",IF(C94=D94,"Keep",IF(MATCH(D94,$A$12:$A$16,0)&lt;MATCH(C94,$A$12:$A$16,0),"Promote","Demote")))</x:f>
        <x:v>Keep</x:v>
      </x:c>
      <x:c r="F94" s="492" t="str">
        <x:v>Reviewed - keep</x:v>
      </x:c>
      <x:c r="G94" s="492" t="str">
        <x:v>Medium</x:v>
      </x:c>
      <x:c r="H94" s="492" t="str">
        <x:v>Emotional depth can make a strong Common; the Ruth-and-Boaz meeting should remain elsewhere.</x:v>
      </x:c>
      <x:c r="I94" s="492" t="str">
        <x:v>BP-022 Ruth; BP-064 Hannah</x:v>
      </x:c>
      <x:c r="J94" s="492" t="str">
        <x:v>Naomi in an intimate older-woman portrait, face and hands carrying grief and renewal.</x:v>
      </x:c>
      <x:c r="K94" s="492" t="str">
        <x:v>Grief with renewed hope</x:v>
      </x:c>
      <x:c r="L94" s="492" t="str">
        <x:v>Proposed staging based on the catalog; not approved artwork</x:v>
      </x:c>
      <x:c r="M94" s="492" t="str">
        <x:v>No unresolved tier condition identified in this baseline review.</x:v>
      </x:c>
      <x:c r="N94" s="504" t="n">
        <x:v>6.5</x:v>
      </x:c>
      <x:c r="O94" s="504" t="n">
        <x:v>6</x:v>
      </x:c>
      <x:c r="P94" s="504" t="n">
        <x:v>7</x:v>
      </x:c>
      <x:c r="Q94" s="504" t="n">
        <x:v>6</x:v>
      </x:c>
      <x:c r="R94" s="505" t="n">
        <x:f>IF(COUNT(N94:Q94)&lt;COUNT('Rarity Calibration'!$B$4:$B$7),"",ROUND(('Rarity Calibration'!$B$11/'Rarity Calibration'!$B$9)*(N94*'Rarity Calibration'!$B$4+O94*'Rarity Calibration'!$B$5+P94*'Rarity Calibration'!$B$6+Q94*'Rarity Calibration'!$B$7),1))</x:f>
        <x:v>64</x:v>
      </x:c>
      <x:c r="S94" s="492" t="str">
        <x:f>IF(R94="","",IF(R94&gt;='Rarity Calibration'!$E$4,'Rarity Calibration'!$D$4,IF(R94&gt;='Rarity Calibration'!$E$5,'Rarity Calibration'!$D$5,IF(R94&gt;='Rarity Calibration'!$E$6,'Rarity Calibration'!$D$6,IF(R94&gt;='Rarity Calibration'!$E$7,'Rarity Calibration'!$D$7,'Rarity Calibration'!$D$8)))))</x:f>
        <x:v>Common</x:v>
      </x:c>
      <x:c r="T94" s="492" t="str"/>
      <x:c r="U94" s="505" t="n">
        <x:v>56.2</x:v>
      </x:c>
      <x:c r="V94" s="492" t="str">
        <x:v>5.5 / 5.7 / 5.7 / 5.7</x:v>
      </x:c>
      <x:c r="W94" s="492" t="str">
        <x:v>New review-only component estimates from catalog and stated premise; source inputs unchanged.</x:v>
      </x:c>
      <x:c r="X94" s="492" t="str">
        <x:v>Biblical People — Shared Canon</x:v>
      </x:c>
      <x:c r="Y94" s="492" t="str">
        <x:v>fixed-v17: Final Card Catalog!A65:S65; Rarity Calibration!C486:S486. No external source verification.</x:v>
      </x:c>
      <x:c r="Z94" s="492" t="str">
        <x:v>Ruth | Judges period | Shared canon</x:v>
      </x:c>
      <x:c r="AA94" s="492" t="str">
        <x:v>Approved v20 baseline - applied to master</x:v>
      </x:c>
      <x:c r="AB94" s="492" t="str">
        <x:v>None</x:v>
      </x:c>
    </x:row>
    <x:row r="95" ht="122" customHeight="1">
      <x:c r="A95" s="492" t="str">
        <x:v>BP-063</x:v>
      </x:c>
      <x:c r="B95" s="492" t="str">
        <x:v>Boaz</x:v>
      </x:c>
      <x:c r="C95" s="492" t="str">
        <x:v>Common</x:v>
      </x:c>
      <x:c r="D95" s="500" t="str">
        <x:v>Common</x:v>
      </x:c>
      <x:c r="E95" s="492" t="str">
        <x:f>IF(F95="Fixed by approved decision","Fixed",IF(C95=D95,"Keep",IF(MATCH(D95,$A$12:$A$16,0)&lt;MATCH(C95,$A$12:$A$16,0),"Promote","Demote")))</x:f>
        <x:v>Keep</x:v>
      </x:c>
      <x:c r="F95" s="492" t="str">
        <x:v>Reviewed - keep</x:v>
      </x:c>
      <x:c r="G95" s="492" t="str">
        <x:v>Medium</x:v>
      </x:c>
      <x:c r="H95" s="492" t="str">
        <x:v>Common retains an independent person while BE-118 owns the encounter.</x:v>
      </x:c>
      <x:c r="I95" s="492" t="str">
        <x:v>BE-118 Ruth Meets Boaz; BP-062 Naomi</x:v>
      </x:c>
      <x:c r="J95" s="492" t="str">
        <x:v>Boaz in a generous, attentive landowner portrait with the field subordinate; no meeting with Ruth.</x:v>
      </x:c>
      <x:c r="K95" s="492" t="str">
        <x:v>Reliability and kindness</x:v>
      </x:c>
      <x:c r="L95" s="492" t="str">
        <x:v>Proposed staging based on the catalog; not approved artwork</x:v>
      </x:c>
      <x:c r="M95" s="492" t="str">
        <x:v>No unresolved tier condition identified in this baseline review.</x:v>
      </x:c>
      <x:c r="N95" s="504" t="n">
        <x:v>6.5</x:v>
      </x:c>
      <x:c r="O95" s="504" t="n">
        <x:v>6.5</x:v>
      </x:c>
      <x:c r="P95" s="504" t="n">
        <x:v>6</x:v>
      </x:c>
      <x:c r="Q95" s="504" t="n">
        <x:v>6</x:v>
      </x:c>
      <x:c r="R95" s="505" t="n">
        <x:f>IF(COUNT(N95:Q95)&lt;COUNT('Rarity Calibration'!$B$4:$B$7),"",ROUND(('Rarity Calibration'!$B$11/'Rarity Calibration'!$B$9)*(N95*'Rarity Calibration'!$B$4+O95*'Rarity Calibration'!$B$5+P95*'Rarity Calibration'!$B$6+Q95*'Rarity Calibration'!$B$7),1))</x:f>
        <x:v>63.5</x:v>
      </x:c>
      <x:c r="S95" s="492" t="str">
        <x:f>IF(R95="","",IF(R95&gt;='Rarity Calibration'!$E$4,'Rarity Calibration'!$D$4,IF(R95&gt;='Rarity Calibration'!$E$5,'Rarity Calibration'!$D$5,IF(R95&gt;='Rarity Calibration'!$E$6,'Rarity Calibration'!$D$6,IF(R95&gt;='Rarity Calibration'!$E$7,'Rarity Calibration'!$D$7,'Rarity Calibration'!$D$8)))))</x:f>
        <x:v>Common</x:v>
      </x:c>
      <x:c r="T95" s="492" t="str"/>
      <x:c r="U95" s="505" t="n">
        <x:v>56.2</x:v>
      </x:c>
      <x:c r="V95" s="492" t="str">
        <x:v>5.5 / 5.7 / 5.7 / 5.7</x:v>
      </x:c>
      <x:c r="W95" s="492" t="str">
        <x:v>New review-only component estimates from catalog and stated premise; source inputs unchanged.</x:v>
      </x:c>
      <x:c r="X95" s="492" t="str">
        <x:v>Biblical People — Shared Canon</x:v>
      </x:c>
      <x:c r="Y95" s="492" t="str">
        <x:v>fixed-v17: Final Card Catalog!A66:S66; Rarity Calibration!C465:S465. No external source verification.</x:v>
      </x:c>
      <x:c r="Z95" s="492" t="str">
        <x:v>Ruth | Judges period | Shared canon</x:v>
      </x:c>
      <x:c r="AA95" s="492" t="str">
        <x:v>Approved v20 baseline - applied to master</x:v>
      </x:c>
      <x:c r="AB95" s="492" t="str">
        <x:v>None</x:v>
      </x:c>
    </x:row>
    <x:row r="96" ht="122" customHeight="1">
      <x:c r="A96" s="492" t="str">
        <x:v>BP-064</x:v>
      </x:c>
      <x:c r="B96" s="492" t="str">
        <x:v>Hannah</x:v>
      </x:c>
      <x:c r="C96" s="492" t="str">
        <x:v>Common</x:v>
      </x:c>
      <x:c r="D96" s="500" t="str">
        <x:v>Common</x:v>
      </x:c>
      <x:c r="E96" s="492" t="str">
        <x:f>IF(F96="Fixed by approved decision","Fixed",IF(C96=D96,"Keep",IF(MATCH(D96,$A$12:$A$16,0)&lt;MATCH(C96,$A$12:$A$16,0),"Promote","Demote")))</x:f>
        <x:v>Fixed</x:v>
      </x:c>
      <x:c r="F96" s="492" t="str">
        <x:v>Fixed by approved decision</x:v>
      </x:c>
      <x:c r="G96" s="492" t="str">
        <x:v>High - decision fixed</x:v>
      </x:c>
      <x:c r="H96" s="492" t="str">
        <x:v>v19 user-approved retention: Hannah stays Common. Withdraw the v18 Common-to-Uncommon promotion. A meaningful person-centered image does not itself require a higher rarity; preserve the image premise for art development.</x:v>
      </x:c>
      <x:c r="I96" s="492" t="str">
        <x:v>BP-051 Hagar; BE-119 Call of Samuel</x:v>
      </x:c>
      <x:c r="J96" s="492" t="str">
        <x:v>Hannah in a close prayerful portrait, her expression more important than sanctuary grandeur.</x:v>
      </x:c>
      <x:c r="K96" s="492" t="str">
        <x:v>Longing and resolve</x:v>
      </x:c>
      <x:c r="L96" s="492" t="str">
        <x:v>Proposed staging based on the catalog; not approved artwork</x:v>
      </x:c>
      <x:c r="M96" s="492" t="str">
        <x:v>No unresolved tier condition identified in this baseline review.</x:v>
      </x:c>
      <x:c r="N96" s="504" t="n">
        <x:v>7</x:v>
      </x:c>
      <x:c r="O96" s="504" t="n">
        <x:v>6.5</x:v>
      </x:c>
      <x:c r="P96" s="504" t="n">
        <x:v>7.5</x:v>
      </x:c>
      <x:c r="Q96" s="504" t="n">
        <x:v>6</x:v>
      </x:c>
      <x:c r="R96" s="505" t="n">
        <x:f>IF(COUNT(N96:Q96)&lt;COUNT('Rarity Calibration'!$B$4:$B$7),"",ROUND(('Rarity Calibration'!$B$11/'Rarity Calibration'!$B$9)*(N96*'Rarity Calibration'!$B$4+O96*'Rarity Calibration'!$B$5+P96*'Rarity Calibration'!$B$6+Q96*'Rarity Calibration'!$B$7),1))</x:f>
        <x:v>68.5</x:v>
      </x:c>
      <x:c r="S96" s="492" t="str">
        <x:f>IF(R96="","",IF(R96&gt;='Rarity Calibration'!$E$4,'Rarity Calibration'!$D$4,IF(R96&gt;='Rarity Calibration'!$E$5,'Rarity Calibration'!$D$5,IF(R96&gt;='Rarity Calibration'!$E$6,'Rarity Calibration'!$D$6,IF(R96&gt;='Rarity Calibration'!$E$7,'Rarity Calibration'!$D$7,'Rarity Calibration'!$D$8)))))</x:f>
        <x:v>Uncommon</x:v>
      </x:c>
      <x:c r="T96" s="492" t="str">
        <x:v>v18 diagnostic Uncommon (68.5) is retained as historical draft evidence; the user explicitly retained Common in v19. The tier decision is fixed; do not back-solve component inputs or treat this discrepancy as a pending promotion/demotion.</x:v>
      </x:c>
      <x:c r="U96" s="505" t="n">
        <x:v>56.2</x:v>
      </x:c>
      <x:c r="V96" s="492" t="str">
        <x:v>5.5 / 5.7 / 5.7 / 5.7</x:v>
      </x:c>
      <x:c r="W96" s="492" t="str">
        <x:v>v18 review-only component estimates retained without rescoring; v19 user-approved retention supersedes the earlier tier recommendation. Legacy calibration unchanged.</x:v>
      </x:c>
      <x:c r="X96" s="492" t="str">
        <x:v>Biblical People — Shared Canon</x:v>
      </x:c>
      <x:c r="Y96" s="492" t="str">
        <x:v>fixed-v17: Final Card Catalog!A67:S67; Rarity Calibration!C475:S475. No external source verification.</x:v>
      </x:c>
      <x:c r="Z96" s="492" t="str">
        <x:v>1 Samuel 1–2 | Transition to monarchy | Shared canon</x:v>
      </x:c>
      <x:c r="AA96" s="492" t="str">
        <x:v>Approved retention v19 - already matches master</x:v>
      </x:c>
      <x:c r="AB96" s="492" t="str">
        <x:v>None</x:v>
      </x:c>
    </x:row>
    <x:row r="97" ht="122" customHeight="1">
      <x:c r="A97" s="492" t="str">
        <x:v>BP-065</x:v>
      </x:c>
      <x:c r="B97" s="492" t="str">
        <x:v>Eli</x:v>
      </x:c>
      <x:c r="C97" s="492" t="str">
        <x:v>Common</x:v>
      </x:c>
      <x:c r="D97" s="500" t="str">
        <x:v>Common</x:v>
      </x:c>
      <x:c r="E97" s="492" t="str">
        <x:f>IF(F97="Fixed by approved decision","Fixed",IF(C97=D97,"Keep",IF(MATCH(D97,$A$12:$A$16,0)&lt;MATCH(C97,$A$12:$A$16,0),"Promote","Demote")))</x:f>
        <x:v>Keep</x:v>
      </x:c>
      <x:c r="F97" s="492" t="str">
        <x:v>Reviewed - keep</x:v>
      </x:c>
      <x:c r="G97" s="492" t="str">
        <x:v>Medium</x:v>
      </x:c>
      <x:c r="H97" s="492" t="str">
        <x:v>Keep Common for the mentor; do not borrow the boy Samuel's nocturnal calling.</x:v>
      </x:c>
      <x:c r="I97" s="492" t="str">
        <x:v>BP-018 Samuel; BE-119 Call of Samuel</x:v>
      </x:c>
      <x:c r="J97" s="492" t="str">
        <x:v>Eli seated in a listening portrait, age and divided responsibility expressed without a separate judgment spectacle.</x:v>
      </x:c>
      <x:c r="K97" s="492" t="str">
        <x:v>Weight of responsibility</x:v>
      </x:c>
      <x:c r="L97" s="492" t="str">
        <x:v>Proposed staging based on the catalog; not approved artwork</x:v>
      </x:c>
      <x:c r="M97" s="492" t="str">
        <x:v>No unresolved tier condition identified in this baseline review.</x:v>
      </x:c>
      <x:c r="N97" s="504" t="n">
        <x:v>6.5</x:v>
      </x:c>
      <x:c r="O97" s="504" t="n">
        <x:v>6</x:v>
      </x:c>
      <x:c r="P97" s="504" t="n">
        <x:v>6.5</x:v>
      </x:c>
      <x:c r="Q97" s="504" t="n">
        <x:v>5.5</x:v>
      </x:c>
      <x:c r="R97" s="505" t="n">
        <x:f>IF(COUNT(N97:Q97)&lt;COUNT('Rarity Calibration'!$B$4:$B$7),"",ROUND(('Rarity Calibration'!$B$11/'Rarity Calibration'!$B$9)*(N97*'Rarity Calibration'!$B$4+O97*'Rarity Calibration'!$B$5+P97*'Rarity Calibration'!$B$6+Q97*'Rarity Calibration'!$B$7),1))</x:f>
        <x:v>62.5</x:v>
      </x:c>
      <x:c r="S97" s="492" t="str">
        <x:f>IF(R97="","",IF(R97&gt;='Rarity Calibration'!$E$4,'Rarity Calibration'!$D$4,IF(R97&gt;='Rarity Calibration'!$E$5,'Rarity Calibration'!$D$5,IF(R97&gt;='Rarity Calibration'!$E$6,'Rarity Calibration'!$D$6,IF(R97&gt;='Rarity Calibration'!$E$7,'Rarity Calibration'!$D$7,'Rarity Calibration'!$D$8)))))</x:f>
        <x:v>Common</x:v>
      </x:c>
      <x:c r="T97" s="492" t="str"/>
      <x:c r="U97" s="505" t="n">
        <x:v>56.2</x:v>
      </x:c>
      <x:c r="V97" s="492" t="str">
        <x:v>5.5 / 5.7 / 5.7 / 5.7</x:v>
      </x:c>
      <x:c r="W97" s="492" t="str">
        <x:v>New review-only component estimates from catalog and stated premise; source inputs unchanged.</x:v>
      </x:c>
      <x:c r="X97" s="492" t="str">
        <x:v>Biblical People — Shared Canon</x:v>
      </x:c>
      <x:c r="Y97" s="492" t="str">
        <x:v>fixed-v17: Final Card Catalog!A68:S68; Rarity Calibration!C470:S470. No external source verification.</x:v>
      </x:c>
      <x:c r="Z97" s="492" t="str">
        <x:v>1 Samuel 1–4 | Transition to monarchy | Shared canon</x:v>
      </x:c>
      <x:c r="AA97" s="492" t="str">
        <x:v>Approved v20 baseline - applied to master</x:v>
      </x:c>
      <x:c r="AB97" s="492" t="str">
        <x:v>None</x:v>
      </x:c>
    </x:row>
    <x:row r="98" ht="122" customHeight="1">
      <x:c r="A98" s="492" t="str">
        <x:v>BP-067</x:v>
      </x:c>
      <x:c r="B98" s="492" t="str">
        <x:v>Abigail</x:v>
      </x:c>
      <x:c r="C98" s="492" t="str">
        <x:v>Common</x:v>
      </x:c>
      <x:c r="D98" s="500" t="str">
        <x:v>Common</x:v>
      </x:c>
      <x:c r="E98" s="492" t="str">
        <x:f>IF(F98="Fixed by approved decision","Fixed",IF(C98=D98,"Keep",IF(MATCH(D98,$A$12:$A$16,0)&lt;MATCH(C98,$A$12:$A$16,0),"Promote","Demote")))</x:f>
        <x:v>Keep</x:v>
      </x:c>
      <x:c r="F98" s="492" t="str">
        <x:v>Reviewed - keep</x:v>
      </x:c>
      <x:c r="G98" s="492" t="str">
        <x:v>Medium</x:v>
      </x:c>
      <x:c r="H98" s="492" t="str">
        <x:v>A purposeful Common gesture can communicate prevention of bloodshed without an elaborate confrontation scene.</x:v>
      </x:c>
      <x:c r="I98" s="492" t="str">
        <x:v>BP-069 Nathan the Prophet; BE-106 Nathan Confronts David</x:v>
      </x:c>
      <x:c r="J98" s="492" t="str">
        <x:v>Abigail in a measured intercessory posture, hand extended to halt an unseen exchange.</x:v>
      </x:c>
      <x:c r="K98" s="492" t="str">
        <x:v>Discernment and restraint</x:v>
      </x:c>
      <x:c r="L98" s="492" t="str">
        <x:v>Proposed staging based on the catalog; not approved artwork</x:v>
      </x:c>
      <x:c r="M98" s="492" t="str">
        <x:v>No unresolved tier condition identified in this baseline review.</x:v>
      </x:c>
      <x:c r="N98" s="504" t="n">
        <x:v>6.5</x:v>
      </x:c>
      <x:c r="O98" s="504" t="n">
        <x:v>6.5</x:v>
      </x:c>
      <x:c r="P98" s="504" t="n">
        <x:v>6.5</x:v>
      </x:c>
      <x:c r="Q98" s="504" t="n">
        <x:v>6</x:v>
      </x:c>
      <x:c r="R98" s="505" t="n">
        <x:f>IF(COUNT(N98:Q98)&lt;COUNT('Rarity Calibration'!$B$4:$B$7),"",ROUND(('Rarity Calibration'!$B$11/'Rarity Calibration'!$B$9)*(N98*'Rarity Calibration'!$B$4+O98*'Rarity Calibration'!$B$5+P98*'Rarity Calibration'!$B$6+Q98*'Rarity Calibration'!$B$7),1))</x:f>
        <x:v>64.5</x:v>
      </x:c>
      <x:c r="S98" s="492" t="str">
        <x:f>IF(R98="","",IF(R98&gt;='Rarity Calibration'!$E$4,'Rarity Calibration'!$D$4,IF(R98&gt;='Rarity Calibration'!$E$5,'Rarity Calibration'!$D$5,IF(R98&gt;='Rarity Calibration'!$E$6,'Rarity Calibration'!$D$6,IF(R98&gt;='Rarity Calibration'!$E$7,'Rarity Calibration'!$D$7,'Rarity Calibration'!$D$8)))))</x:f>
        <x:v>Common</x:v>
      </x:c>
      <x:c r="T98" s="492" t="str"/>
      <x:c r="U98" s="505" t="n">
        <x:v>56.2</x:v>
      </x:c>
      <x:c r="V98" s="492" t="str">
        <x:v>5.5 / 5.7 / 5.7 / 5.7</x:v>
      </x:c>
      <x:c r="W98" s="492" t="str">
        <x:v>New review-only component estimates from catalog and stated premise; source inputs unchanged.</x:v>
      </x:c>
      <x:c r="X98" s="492" t="str">
        <x:v>Biblical People — Shared Canon</x:v>
      </x:c>
      <x:c r="Y98" s="492" t="str">
        <x:v>fixed-v17: Final Card Catalog!A69:S69; Rarity Calibration!C460:S460. No external source verification.</x:v>
      </x:c>
      <x:c r="Z98" s="492" t="str">
        <x:v>1 Samuel 25 | Early united monarchy | Shared canon</x:v>
      </x:c>
      <x:c r="AA98" s="492" t="str">
        <x:v>Approved v20 baseline - applied to master</x:v>
      </x:c>
      <x:c r="AB98" s="492" t="str">
        <x:v>None</x:v>
      </x:c>
    </x:row>
    <x:row r="99" ht="122" customHeight="1">
      <x:c r="A99" s="492" t="str">
        <x:v>BP-068</x:v>
      </x:c>
      <x:c r="B99" s="492" t="str">
        <x:v>Bathsheba</x:v>
      </x:c>
      <x:c r="C99" s="492" t="str">
        <x:v>Common</x:v>
      </x:c>
      <x:c r="D99" s="500" t="str">
        <x:v>Common</x:v>
      </x:c>
      <x:c r="E99" s="492" t="str">
        <x:f>IF(F99="Fixed by approved decision","Fixed",IF(C99=D99,"Keep",IF(MATCH(D99,$A$12:$A$16,0)&lt;MATCH(C99,$A$12:$A$16,0),"Promote","Demote")))</x:f>
        <x:v>Keep</x:v>
      </x:c>
      <x:c r="F99" s="492" t="str">
        <x:v>Reviewed - keep</x:v>
      </x:c>
      <x:c r="G99" s="492" t="str">
        <x:v>Medium</x:v>
      </x:c>
      <x:c r="H99" s="492" t="str">
        <x:v>Retain Common without reducing her to an object of scandal or using spectacle to imply importance.</x:v>
      </x:c>
      <x:c r="I99" s="492" t="str">
        <x:v>BP-023 Esther; BP-058 Tamar, Daughter-in-law of Judah</x:v>
      </x:c>
      <x:c r="J99" s="492" t="str">
        <x:v>Bathsheba in a dignified, fully clothed court portrait; face and deliberate posture lead.</x:v>
      </x:c>
      <x:c r="K99" s="492" t="str">
        <x:v>Dignity and complexity</x:v>
      </x:c>
      <x:c r="L99" s="492" t="str">
        <x:v>Proposed staging based on the catalog; not approved artwork</x:v>
      </x:c>
      <x:c r="M99" s="492" t="str">
        <x:v>No unresolved tier condition identified in this baseline review.</x:v>
      </x:c>
      <x:c r="N99" s="504" t="n">
        <x:v>6.5</x:v>
      </x:c>
      <x:c r="O99" s="504" t="n">
        <x:v>6.5</x:v>
      </x:c>
      <x:c r="P99" s="504" t="n">
        <x:v>6.5</x:v>
      </x:c>
      <x:c r="Q99" s="504" t="n">
        <x:v>6</x:v>
      </x:c>
      <x:c r="R99" s="505" t="n">
        <x:f>IF(COUNT(N99:Q99)&lt;COUNT('Rarity Calibration'!$B$4:$B$7),"",ROUND(('Rarity Calibration'!$B$11/'Rarity Calibration'!$B$9)*(N99*'Rarity Calibration'!$B$4+O99*'Rarity Calibration'!$B$5+P99*'Rarity Calibration'!$B$6+Q99*'Rarity Calibration'!$B$7),1))</x:f>
        <x:v>64.5</x:v>
      </x:c>
      <x:c r="S99" s="492" t="str">
        <x:f>IF(R99="","",IF(R99&gt;='Rarity Calibration'!$E$4,'Rarity Calibration'!$D$4,IF(R99&gt;='Rarity Calibration'!$E$5,'Rarity Calibration'!$D$5,IF(R99&gt;='Rarity Calibration'!$E$6,'Rarity Calibration'!$D$6,IF(R99&gt;='Rarity Calibration'!$E$7,'Rarity Calibration'!$D$7,'Rarity Calibration'!$D$8)))))</x:f>
        <x:v>Common</x:v>
      </x:c>
      <x:c r="T99" s="492" t="str"/>
      <x:c r="U99" s="505" t="n">
        <x:v>60.1</x:v>
      </x:c>
      <x:c r="V99" s="492" t="str">
        <x:v>5.5 / 7.0 / 5.7 / 5.7</x:v>
      </x:c>
      <x:c r="W99" s="492" t="str">
        <x:v>New review-only component estimates from catalog and stated premise; source inputs unchanged.</x:v>
      </x:c>
      <x:c r="X99" s="492" t="str">
        <x:v>Biblical People — Shared Canon</x:v>
      </x:c>
      <x:c r="Y99" s="492" t="str">
        <x:v>fixed-v17: Final Card Catalog!A70:S70; Rarity Calibration!C444:S444. No external source verification.</x:v>
      </x:c>
      <x:c r="Z99" s="492" t="str">
        <x:v>2 Samuel 11–12; 1 Kings 1–2 | United monarchy | Shared canon</x:v>
      </x:c>
      <x:c r="AA99" s="492" t="str">
        <x:v>Approved v20 baseline - applied to master</x:v>
      </x:c>
      <x:c r="AB99" s="492" t="str">
        <x:v>None</x:v>
      </x:c>
    </x:row>
    <x:row r="100" ht="122" customHeight="1">
      <x:c r="A100" s="492" t="str">
        <x:v>BP-069</x:v>
      </x:c>
      <x:c r="B100" s="492" t="str">
        <x:v>Nathan the Prophet</x:v>
      </x:c>
      <x:c r="C100" s="492" t="str">
        <x:v>Common</x:v>
      </x:c>
      <x:c r="D100" s="500" t="str">
        <x:v>Common</x:v>
      </x:c>
      <x:c r="E100" s="492" t="str">
        <x:f>IF(F100="Fixed by approved decision","Fixed",IF(C100=D100,"Keep",IF(MATCH(D100,$A$12:$A$16,0)&lt;MATCH(C100,$A$12:$A$16,0),"Promote","Demote")))</x:f>
        <x:v>Keep</x:v>
      </x:c>
      <x:c r="F100" s="492" t="str">
        <x:v>Reviewed - keep</x:v>
      </x:c>
      <x:c r="G100" s="492" t="str">
        <x:v>Medium</x:v>
      </x:c>
      <x:c r="H100" s="492" t="str">
        <x:v>Common is appropriate for the person because the confrontation already has a dedicated event.</x:v>
      </x:c>
      <x:c r="I100" s="492" t="str">
        <x:v>BE-106 Nathan Confronts David; BP-075 Huldah</x:v>
      </x:c>
      <x:c r="J100" s="492" t="str">
        <x:v>Nathan as a listening-and-speaking prophet portrait; omit David opposite him.</x:v>
      </x:c>
      <x:c r="K100" s="492" t="str">
        <x:v>Candor and moral seriousness</x:v>
      </x:c>
      <x:c r="L100" s="492" t="str">
        <x:v>Proposed staging based on the catalog; not approved artwork</x:v>
      </x:c>
      <x:c r="M100" s="492" t="str">
        <x:v>No unresolved tier condition identified in this baseline review.</x:v>
      </x:c>
      <x:c r="N100" s="504" t="n">
        <x:v>6.5</x:v>
      </x:c>
      <x:c r="O100" s="504" t="n">
        <x:v>6</x:v>
      </x:c>
      <x:c r="P100" s="504" t="n">
        <x:v>6.5</x:v>
      </x:c>
      <x:c r="Q100" s="504" t="n">
        <x:v>6</x:v>
      </x:c>
      <x:c r="R100" s="505" t="n">
        <x:f>IF(COUNT(N100:Q100)&lt;COUNT('Rarity Calibration'!$B$4:$B$7),"",ROUND(('Rarity Calibration'!$B$11/'Rarity Calibration'!$B$9)*(N100*'Rarity Calibration'!$B$4+O100*'Rarity Calibration'!$B$5+P100*'Rarity Calibration'!$B$6+Q100*'Rarity Calibration'!$B$7),1))</x:f>
        <x:v>63</x:v>
      </x:c>
      <x:c r="S100" s="492" t="str">
        <x:f>IF(R100="","",IF(R100&gt;='Rarity Calibration'!$E$4,'Rarity Calibration'!$D$4,IF(R100&gt;='Rarity Calibration'!$E$5,'Rarity Calibration'!$D$5,IF(R100&gt;='Rarity Calibration'!$E$6,'Rarity Calibration'!$D$6,IF(R100&gt;='Rarity Calibration'!$E$7,'Rarity Calibration'!$D$7,'Rarity Calibration'!$D$8)))))</x:f>
        <x:v>Common</x:v>
      </x:c>
      <x:c r="T100" s="492" t="str"/>
      <x:c r="U100" s="505" t="n">
        <x:v>56.2</x:v>
      </x:c>
      <x:c r="V100" s="492" t="str">
        <x:v>5.5 / 5.7 / 5.7 / 5.7</x:v>
      </x:c>
      <x:c r="W100" s="492" t="str">
        <x:v>New review-only component estimates from catalog and stated premise; source inputs unchanged.</x:v>
      </x:c>
      <x:c r="X100" s="492" t="str">
        <x:v>Biblical People — Shared Canon</x:v>
      </x:c>
      <x:c r="Y100" s="492" t="str">
        <x:v>fixed-v17: Final Card Catalog!A71:S71; Rarity Calibration!C487:S487. No external source verification.</x:v>
      </x:c>
      <x:c r="Z100" s="492" t="str">
        <x:v>2 Samuel 7, 12; 1 Kings 1 | United monarchy | Shared canon</x:v>
      </x:c>
      <x:c r="AA100" s="492" t="str">
        <x:v>Approved v20 baseline - applied to master</x:v>
      </x:c>
      <x:c r="AB100" s="492" t="str">
        <x:v>None</x:v>
      </x:c>
    </x:row>
    <x:row r="101" ht="122" customHeight="1">
      <x:c r="A101" s="492" t="str">
        <x:v>BP-070</x:v>
      </x:c>
      <x:c r="B101" s="492" t="str">
        <x:v>Absalom</x:v>
      </x:c>
      <x:c r="C101" s="492" t="str">
        <x:v>Common</x:v>
      </x:c>
      <x:c r="D101" s="500" t="str">
        <x:v>Common</x:v>
      </x:c>
      <x:c r="E101" s="492" t="str">
        <x:f>IF(F101="Fixed by approved decision","Fixed",IF(C101=D101,"Keep",IF(MATCH(D101,$A$12:$A$16,0)&lt;MATCH(C101,$A$12:$A$16,0),"Promote","Demote")))</x:f>
        <x:v>Keep</x:v>
      </x:c>
      <x:c r="F101" s="492" t="str">
        <x:v>Reviewed - keep</x:v>
      </x:c>
      <x:c r="G101" s="492" t="str">
        <x:v>Medium</x:v>
      </x:c>
      <x:c r="H101" s="492" t="str">
        <x:v>The person stays Common; his Extraordinary death scene must not be counted twice.</x:v>
      </x:c>
      <x:c r="I101" s="492" t="str">
        <x:v>BE-115 Death of Absalom; BP-032 Saul</x:v>
      </x:c>
      <x:c r="J101" s="492" t="str">
        <x:v>Absalom in a poised but isolated portrait, with neither tree nor battlefield.</x:v>
      </x:c>
      <x:c r="K101" s="492" t="str">
        <x:v>Ambition and estrangement</x:v>
      </x:c>
      <x:c r="L101" s="492" t="str">
        <x:v>Proposed staging based on the catalog; not approved artwork</x:v>
      </x:c>
      <x:c r="M101" s="492" t="str">
        <x:v>No unresolved tier condition identified in this baseline review.</x:v>
      </x:c>
      <x:c r="N101" s="504" t="n">
        <x:v>6.5</x:v>
      </x:c>
      <x:c r="O101" s="504" t="n">
        <x:v>7</x:v>
      </x:c>
      <x:c r="P101" s="504" t="n">
        <x:v>6.5</x:v>
      </x:c>
      <x:c r="Q101" s="504" t="n">
        <x:v>6</x:v>
      </x:c>
      <x:c r="R101" s="505" t="n">
        <x:f>IF(COUNT(N101:Q101)&lt;COUNT('Rarity Calibration'!$B$4:$B$7),"",ROUND(('Rarity Calibration'!$B$11/'Rarity Calibration'!$B$9)*(N101*'Rarity Calibration'!$B$4+O101*'Rarity Calibration'!$B$5+P101*'Rarity Calibration'!$B$6+Q101*'Rarity Calibration'!$B$7),1))</x:f>
        <x:v>66</x:v>
      </x:c>
      <x:c r="S101" s="492" t="str">
        <x:f>IF(R101="","",IF(R101&gt;='Rarity Calibration'!$E$4,'Rarity Calibration'!$D$4,IF(R101&gt;='Rarity Calibration'!$E$5,'Rarity Calibration'!$D$5,IF(R101&gt;='Rarity Calibration'!$E$6,'Rarity Calibration'!$D$6,IF(R101&gt;='Rarity Calibration'!$E$7,'Rarity Calibration'!$D$7,'Rarity Calibration'!$D$8)))))</x:f>
        <x:v>Common</x:v>
      </x:c>
      <x:c r="T101" s="492" t="str"/>
      <x:c r="U101" s="505" t="n">
        <x:v>61.3</x:v>
      </x:c>
      <x:c r="V101" s="492" t="str">
        <x:v>5.5 / 7.0 / 6.3 / 5.7</x:v>
      </x:c>
      <x:c r="W101" s="492" t="str">
        <x:v>New review-only component estimates from catalog and stated premise; source inputs unchanged.</x:v>
      </x:c>
      <x:c r="X101" s="492" t="str">
        <x:v>Biblical People — Shared Canon</x:v>
      </x:c>
      <x:c r="Y101" s="492" t="str">
        <x:v>fixed-v17: Final Card Catalog!A72:S72; Rarity Calibration!C414:S414. No external source verification.</x:v>
      </x:c>
      <x:c r="Z101" s="492" t="str">
        <x:v>2 Samuel 13–19 | United monarchy | Shared canon</x:v>
      </x:c>
      <x:c r="AA101" s="492" t="str">
        <x:v>Approved v20 baseline - applied to master</x:v>
      </x:c>
      <x:c r="AB101" s="492" t="str">
        <x:v>None</x:v>
      </x:c>
    </x:row>
    <x:row r="102" ht="122" customHeight="1">
      <x:c r="A102" s="492" t="str">
        <x:v>BP-071</x:v>
      </x:c>
      <x:c r="B102" s="492" t="str">
        <x:v>Rehoboam</x:v>
      </x:c>
      <x:c r="C102" s="492" t="str">
        <x:v>Common</x:v>
      </x:c>
      <x:c r="D102" s="500" t="str">
        <x:v>Common</x:v>
      </x:c>
      <x:c r="E102" s="492" t="str">
        <x:f>IF(F102="Fixed by approved decision","Fixed",IF(C102=D102,"Keep",IF(MATCH(D102,$A$12:$A$16,0)&lt;MATCH(C102,$A$12:$A$16,0),"Promote","Demote")))</x:f>
        <x:v>Keep</x:v>
      </x:c>
      <x:c r="F102" s="492" t="str">
        <x:v>Reviewed - keep</x:v>
      </x:c>
      <x:c r="G102" s="492" t="str">
        <x:v>Medium</x:v>
      </x:c>
      <x:c r="H102" s="492" t="str">
        <x:v>A restrained Common serves the supporting ruler identity without treating rank as automatic rarity.</x:v>
      </x:c>
      <x:c r="I102" s="492" t="str">
        <x:v>BE-028 Division of the Kingdom; BP-072 Jeroboam I</x:v>
      </x:c>
      <x:c r="J102" s="492" t="str">
        <x:v>Rehoboam in a guarded royal portrait, distant listeners suggested without depicting the kingdom's split.</x:v>
      </x:c>
      <x:c r="K102" s="492" t="str">
        <x:v>Inflexibility and isolation</x:v>
      </x:c>
      <x:c r="L102" s="492" t="str">
        <x:v>Proposed staging based on the catalog; not approved artwork</x:v>
      </x:c>
      <x:c r="M102" s="492" t="str">
        <x:v>No unresolved tier condition identified in this baseline review.</x:v>
      </x:c>
      <x:c r="N102" s="504" t="n">
        <x:v>6</x:v>
      </x:c>
      <x:c r="O102" s="504" t="n">
        <x:v>6</x:v>
      </x:c>
      <x:c r="P102" s="504" t="n">
        <x:v>6</x:v>
      </x:c>
      <x:c r="Q102" s="504" t="n">
        <x:v>5.5</x:v>
      </x:c>
      <x:c r="R102" s="505" t="n">
        <x:f>IF(COUNT(N102:Q102)&lt;COUNT('Rarity Calibration'!$B$4:$B$7),"",ROUND(('Rarity Calibration'!$B$11/'Rarity Calibration'!$B$9)*(N102*'Rarity Calibration'!$B$4+O102*'Rarity Calibration'!$B$5+P102*'Rarity Calibration'!$B$6+Q102*'Rarity Calibration'!$B$7),1))</x:f>
        <x:v>59.5</x:v>
      </x:c>
      <x:c r="S102" s="492" t="str">
        <x:f>IF(R102="","",IF(R102&gt;='Rarity Calibration'!$E$4,'Rarity Calibration'!$D$4,IF(R102&gt;='Rarity Calibration'!$E$5,'Rarity Calibration'!$D$5,IF(R102&gt;='Rarity Calibration'!$E$6,'Rarity Calibration'!$D$6,IF(R102&gt;='Rarity Calibration'!$E$7,'Rarity Calibration'!$D$7,'Rarity Calibration'!$D$8)))))</x:f>
        <x:v>Common</x:v>
      </x:c>
      <x:c r="T102" s="492" t="str"/>
      <x:c r="U102" s="505" t="n">
        <x:v>56.2</x:v>
      </x:c>
      <x:c r="V102" s="492" t="str">
        <x:v>5.5 / 5.7 / 5.7 / 5.7</x:v>
      </x:c>
      <x:c r="W102" s="492" t="str">
        <x:v>New review-only component estimates from catalog and stated premise; source inputs unchanged.</x:v>
      </x:c>
      <x:c r="X102" s="492" t="str">
        <x:v>Biblical People — Shared Canon</x:v>
      </x:c>
      <x:c r="Y102" s="492" t="str">
        <x:v>fixed-v17: Final Card Catalog!A73:S73; Rarity Calibration!C489:S489. No external source verification.</x:v>
      </x:c>
      <x:c r="Z102" s="492" t="str">
        <x:v>1 Kings 11–14; 2 Chronicles 9–12 | Divided monarchy | Shared canon</x:v>
      </x:c>
      <x:c r="AA102" s="492" t="str">
        <x:v>Approved v20 baseline - applied to master</x:v>
      </x:c>
      <x:c r="AB102" s="492" t="str">
        <x:v>None</x:v>
      </x:c>
    </x:row>
    <x:row r="103" ht="122" customHeight="1">
      <x:c r="A103" s="492" t="str">
        <x:v>BP-072</x:v>
      </x:c>
      <x:c r="B103" s="492" t="str">
        <x:v>Jeroboam I</x:v>
      </x:c>
      <x:c r="C103" s="492" t="str">
        <x:v>Common</x:v>
      </x:c>
      <x:c r="D103" s="500" t="str">
        <x:v>Common</x:v>
      </x:c>
      <x:c r="E103" s="492" t="str">
        <x:f>IF(F103="Fixed by approved decision","Fixed",IF(C103=D103,"Keep",IF(MATCH(D103,$A$12:$A$16,0)&lt;MATCH(C103,$A$12:$A$16,0),"Promote","Demote")))</x:f>
        <x:v>Keep</x:v>
      </x:c>
      <x:c r="F103" s="492" t="str">
        <x:v>Reviewed - keep</x:v>
      </x:c>
      <x:c r="G103" s="492" t="str">
        <x:v>Medium</x:v>
      </x:c>
      <x:c r="H103" s="492" t="str">
        <x:v>Keep Common; major institutional consequences do not alone make a distinctive premium portrait.</x:v>
      </x:c>
      <x:c r="I103" s="492" t="str">
        <x:v>BP-071 Rehoboam; BE-028 Division of the Kingdom</x:v>
      </x:c>
      <x:c r="J103" s="492" t="str">
        <x:v>Jeroboam in a watchful royal portrait, rival worship settings only implied rather than fully staged.</x:v>
      </x:c>
      <x:c r="K103" s="492" t="str">
        <x:v>Control and divided allegiance</x:v>
      </x:c>
      <x:c r="L103" s="492" t="str">
        <x:v>Proposed staging based on the catalog; not approved artwork</x:v>
      </x:c>
      <x:c r="M103" s="492" t="str">
        <x:v>No unresolved tier condition identified in this baseline review.</x:v>
      </x:c>
      <x:c r="N103" s="504" t="n">
        <x:v>6</x:v>
      </x:c>
      <x:c r="O103" s="504" t="n">
        <x:v>6.5</x:v>
      </x:c>
      <x:c r="P103" s="504" t="n">
        <x:v>6</x:v>
      </x:c>
      <x:c r="Q103" s="504" t="n">
        <x:v>5.5</x:v>
      </x:c>
      <x:c r="R103" s="505" t="n">
        <x:f>IF(COUNT(N103:Q103)&lt;COUNT('Rarity Calibration'!$B$4:$B$7),"",ROUND(('Rarity Calibration'!$B$11/'Rarity Calibration'!$B$9)*(N103*'Rarity Calibration'!$B$4+O103*'Rarity Calibration'!$B$5+P103*'Rarity Calibration'!$B$6+Q103*'Rarity Calibration'!$B$7),1))</x:f>
        <x:v>61</x:v>
      </x:c>
      <x:c r="S103" s="492" t="str">
        <x:f>IF(R103="","",IF(R103&gt;='Rarity Calibration'!$E$4,'Rarity Calibration'!$D$4,IF(R103&gt;='Rarity Calibration'!$E$5,'Rarity Calibration'!$D$5,IF(R103&gt;='Rarity Calibration'!$E$6,'Rarity Calibration'!$D$6,IF(R103&gt;='Rarity Calibration'!$E$7,'Rarity Calibration'!$D$7,'Rarity Calibration'!$D$8)))))</x:f>
        <x:v>Common</x:v>
      </x:c>
      <x:c r="T103" s="492" t="str"/>
      <x:c r="U103" s="505" t="n">
        <x:v>56.2</x:v>
      </x:c>
      <x:c r="V103" s="492" t="str">
        <x:v>5.5 / 5.7 / 5.7 / 5.7</x:v>
      </x:c>
      <x:c r="W103" s="492" t="str">
        <x:v>New review-only component estimates from catalog and stated premise; source inputs unchanged.</x:v>
      </x:c>
      <x:c r="X103" s="492" t="str">
        <x:v>Biblical People — Shared Canon</x:v>
      </x:c>
      <x:c r="Y103" s="492" t="str">
        <x:v>fixed-v17: Final Card Catalog!A74:S74; Rarity Calibration!C478:S478. No external source verification.</x:v>
      </x:c>
      <x:c r="Z103" s="492" t="str">
        <x:v>1 Kings 11–14 | Early divided monarchy | Shared canon</x:v>
      </x:c>
      <x:c r="AA103" s="492" t="str">
        <x:v>Approved v20 baseline - applied to master</x:v>
      </x:c>
      <x:c r="AB103" s="492" t="str">
        <x:v>None</x:v>
      </x:c>
    </x:row>
    <x:row r="104" ht="122" customHeight="1">
      <x:c r="A104" s="498" t="str">
        <x:v>BP-073</x:v>
      </x:c>
      <x:c r="B104" s="498" t="str">
        <x:v>Ahab</x:v>
      </x:c>
      <x:c r="C104" s="498" t="str">
        <x:v>Common</x:v>
      </x:c>
      <x:c r="D104" s="500" t="str">
        <x:v>Common</x:v>
      </x:c>
      <x:c r="E104" s="498" t="str">
        <x:f>IF(F104="Fixed by approved decision","Fixed",IF(C104=D104,"Keep",IF(MATCH(D104,$A$12:$A$16,0)&lt;MATCH(C104,$A$12:$A$16,0),"Promote","Demote")))</x:f>
        <x:v>Keep</x:v>
      </x:c>
      <x:c r="F104" s="498" t="str">
        <x:v>Reviewed - keep</x:v>
      </x:c>
      <x:c r="G104" s="492" t="str">
        <x:v>Medium</x:v>
      </x:c>
      <x:c r="H104" s="492" t="str">
        <x:v>Common can represent the antagonist without competing with Elijah's event-centered images.</x:v>
      </x:c>
      <x:c r="I104" s="492" t="str">
        <x:v>BP-074 Jezebel; BE-029 Elijah on Mount Carmel</x:v>
      </x:c>
      <x:c r="J104" s="492" t="str">
        <x:v>Ahab sits in uneasy authority, with no Carmel fire or full court confrontation.</x:v>
      </x:c>
      <x:c r="K104" s="492" t="str">
        <x:v>Tension and defensiveness</x:v>
      </x:c>
      <x:c r="L104" s="492" t="str">
        <x:v>Proposed staging based on the catalog; not approved artwork</x:v>
      </x:c>
      <x:c r="M104" s="492" t="str">
        <x:v>No unresolved tier condition identified in this baseline review.</x:v>
      </x:c>
      <x:c r="N104" s="504" t="n">
        <x:v>6.5</x:v>
      </x:c>
      <x:c r="O104" s="504" t="n">
        <x:v>6.5</x:v>
      </x:c>
      <x:c r="P104" s="504" t="n">
        <x:v>6.5</x:v>
      </x:c>
      <x:c r="Q104" s="504" t="n">
        <x:v>5.5</x:v>
      </x:c>
      <x:c r="R104" s="505" t="n">
        <x:f>IF(COUNT(N104:Q104)&lt;COUNT('Rarity Calibration'!$B$4:$B$7),"",ROUND(('Rarity Calibration'!$B$11/'Rarity Calibration'!$B$9)*(N104*'Rarity Calibration'!$B$4+O104*'Rarity Calibration'!$B$5+P104*'Rarity Calibration'!$B$6+Q104*'Rarity Calibration'!$B$7),1))</x:f>
        <x:v>64</x:v>
      </x:c>
      <x:c r="S104" s="492" t="str">
        <x:f>IF(R104="","",IF(R104&gt;='Rarity Calibration'!$E$4,'Rarity Calibration'!$D$4,IF(R104&gt;='Rarity Calibration'!$E$5,'Rarity Calibration'!$D$5,IF(R104&gt;='Rarity Calibration'!$E$6,'Rarity Calibration'!$D$6,IF(R104&gt;='Rarity Calibration'!$E$7,'Rarity Calibration'!$D$7,'Rarity Calibration'!$D$8)))))</x:f>
        <x:v>Common</x:v>
      </x:c>
      <x:c r="T104" s="492" t="str"/>
      <x:c r="U104" s="505" t="n">
        <x:v>60.1</x:v>
      </x:c>
      <x:c r="V104" s="492" t="str">
        <x:v>5.5 / 7.0 / 5.7 / 5.7</x:v>
      </x:c>
      <x:c r="W104" s="492" t="str">
        <x:v>New review-only component estimates from catalog and stated premise; source inputs unchanged.</x:v>
      </x:c>
      <x:c r="X104" s="492" t="str">
        <x:v>Biblical People — Shared Canon</x:v>
      </x:c>
      <x:c r="Y104" s="492" t="str">
        <x:v>fixed-v17: Final Card Catalog!A75:S75; Rarity Calibration!C443:S443. No external source verification.</x:v>
      </x:c>
      <x:c r="Z104" s="492" t="str">
        <x:v>1 Kings 16–22 | Divided monarchy | Shared canon</x:v>
      </x:c>
      <x:c r="AA104" s="492" t="str">
        <x:v>Approved v20 baseline - applied to master</x:v>
      </x:c>
      <x:c r="AB104" s="492" t="str">
        <x:v>None</x:v>
      </x:c>
    </x:row>
    <x:row r="105" ht="122" customHeight="1">
      <x:c r="A105" s="492" t="str">
        <x:v>BP-074</x:v>
      </x:c>
      <x:c r="B105" s="492" t="str">
        <x:v>Jezebel</x:v>
      </x:c>
      <x:c r="C105" s="492" t="str">
        <x:v>Common</x:v>
      </x:c>
      <x:c r="D105" s="500" t="str">
        <x:v>Common</x:v>
      </x:c>
      <x:c r="E105" s="492" t="str">
        <x:f>IF(F105="Fixed by approved decision","Fixed",IF(C105=D105,"Keep",IF(MATCH(D105,$A$12:$A$16,0)&lt;MATCH(C105,$A$12:$A$16,0),"Promote","Demote")))</x:f>
        <x:v>Keep</x:v>
      </x:c>
      <x:c r="F105" s="492" t="str">
        <x:v>Reviewed - keep</x:v>
      </x:c>
      <x:c r="G105" s="492" t="str">
        <x:v>Medium</x:v>
      </x:c>
      <x:c r="H105" s="492" t="str">
        <x:v>Keep Common; visual personality is useful without inventing supernatural evil or inflating antagonism.</x:v>
      </x:c>
      <x:c r="I105" s="492" t="str">
        <x:v>BP-073 Ahab; BP-083 Haman</x:v>
      </x:c>
      <x:c r="J105" s="492" t="str">
        <x:v>Jezebel in a controlled court portrait, direct gaze and angular posture rather than caricatured malice.</x:v>
      </x:c>
      <x:c r="K105" s="492" t="str">
        <x:v>Intimidation and tension</x:v>
      </x:c>
      <x:c r="L105" s="492" t="str">
        <x:v>Proposed staging based on the catalog; not approved artwork</x:v>
      </x:c>
      <x:c r="M105" s="492" t="str">
        <x:v>No unresolved tier condition identified in this baseline review.</x:v>
      </x:c>
      <x:c r="N105" s="504" t="n">
        <x:v>6.5</x:v>
      </x:c>
      <x:c r="O105" s="504" t="n">
        <x:v>7</x:v>
      </x:c>
      <x:c r="P105" s="504" t="n">
        <x:v>6.5</x:v>
      </x:c>
      <x:c r="Q105" s="504" t="n">
        <x:v>5.5</x:v>
      </x:c>
      <x:c r="R105" s="505" t="n">
        <x:f>IF(COUNT(N105:Q105)&lt;COUNT('Rarity Calibration'!$B$4:$B$7),"",ROUND(('Rarity Calibration'!$B$11/'Rarity Calibration'!$B$9)*(N105*'Rarity Calibration'!$B$4+O105*'Rarity Calibration'!$B$5+P105*'Rarity Calibration'!$B$6+Q105*'Rarity Calibration'!$B$7),1))</x:f>
        <x:v>65.5</x:v>
      </x:c>
      <x:c r="S105" s="492" t="str">
        <x:f>IF(R105="","",IF(R105&gt;='Rarity Calibration'!$E$4,'Rarity Calibration'!$D$4,IF(R105&gt;='Rarity Calibration'!$E$5,'Rarity Calibration'!$D$5,IF(R105&gt;='Rarity Calibration'!$E$6,'Rarity Calibration'!$D$6,IF(R105&gt;='Rarity Calibration'!$E$7,'Rarity Calibration'!$D$7,'Rarity Calibration'!$D$8)))))</x:f>
        <x:v>Common</x:v>
      </x:c>
      <x:c r="T105" s="492" t="str"/>
      <x:c r="U105" s="505" t="n">
        <x:v>60.1</x:v>
      </x:c>
      <x:c r="V105" s="492" t="str">
        <x:v>5.5 / 7.0 / 5.7 / 5.7</x:v>
      </x:c>
      <x:c r="W105" s="492" t="str">
        <x:v>New review-only component estimates from catalog and stated premise; source inputs unchanged.</x:v>
      </x:c>
      <x:c r="X105" s="492" t="str">
        <x:v>Biblical People — Shared Canon</x:v>
      </x:c>
      <x:c r="Y105" s="492" t="str">
        <x:v>fixed-v17: Final Card Catalog!A76:S76; Rarity Calibration!C447:S447. No external source verification.</x:v>
      </x:c>
      <x:c r="Z105" s="492" t="str">
        <x:v>1 Kings 16–21; 2 Kings 9 | Divided monarchy | Shared canon</x:v>
      </x:c>
      <x:c r="AA105" s="492" t="str">
        <x:v>Approved v20 baseline - applied to master</x:v>
      </x:c>
      <x:c r="AB105" s="492" t="str">
        <x:v>None</x:v>
      </x:c>
    </x:row>
    <x:row r="106" ht="122" customHeight="1">
      <x:c r="A106" s="498" t="str">
        <x:v>BP-075</x:v>
      </x:c>
      <x:c r="B106" s="498" t="str">
        <x:v>Huldah</x:v>
      </x:c>
      <x:c r="C106" s="498" t="str">
        <x:v>Common</x:v>
      </x:c>
      <x:c r="D106" s="500" t="str">
        <x:v>Common</x:v>
      </x:c>
      <x:c r="E106" s="498" t="str">
        <x:f>IF(F106="Fixed by approved decision","Fixed",IF(C106=D106,"Keep",IF(MATCH(D106,$A$12:$A$16,0)&lt;MATCH(C106,$A$12:$A$16,0),"Promote","Demote")))</x:f>
        <x:v>Keep</x:v>
      </x:c>
      <x:c r="F106" s="498" t="str">
        <x:v>Reviewed - keep</x:v>
      </x:c>
      <x:c r="G106" s="492" t="str">
        <x:v>Medium</x:v>
      </x:c>
      <x:c r="H106" s="492" t="str">
        <x:v>A distinct Common prophet portrait works without reproducing Josiah's discovery assembly.</x:v>
      </x:c>
      <x:c r="I106" s="492" t="str">
        <x:v>BE-033 Josiah Finds the Book of the Law; BP-029 Deborah</x:v>
      </x:c>
      <x:c r="J106" s="492" t="str">
        <x:v>Huldah speaks to a near listener, an open text secondary to her confident gesture.</x:v>
      </x:c>
      <x:c r="K106" s="492" t="str">
        <x:v>Clarity and sober attention</x:v>
      </x:c>
      <x:c r="L106" s="492" t="str">
        <x:v>Proposed staging based on the catalog; not approved artwork</x:v>
      </x:c>
      <x:c r="M106" s="492" t="str">
        <x:v>No unresolved tier condition identified in this baseline review.</x:v>
      </x:c>
      <x:c r="N106" s="504" t="n">
        <x:v>6</x:v>
      </x:c>
      <x:c r="O106" s="504" t="n">
        <x:v>6.5</x:v>
      </x:c>
      <x:c r="P106" s="504" t="n">
        <x:v>6.5</x:v>
      </x:c>
      <x:c r="Q106" s="504" t="n">
        <x:v>6</x:v>
      </x:c>
      <x:c r="R106" s="505" t="n">
        <x:f>IF(COUNT(N106:Q106)&lt;COUNT('Rarity Calibration'!$B$4:$B$7),"",ROUND(('Rarity Calibration'!$B$11/'Rarity Calibration'!$B$9)*(N106*'Rarity Calibration'!$B$4+O106*'Rarity Calibration'!$B$5+P106*'Rarity Calibration'!$B$6+Q106*'Rarity Calibration'!$B$7),1))</x:f>
        <x:v>62.5</x:v>
      </x:c>
      <x:c r="S106" s="492" t="str">
        <x:f>IF(R106="","",IF(R106&gt;='Rarity Calibration'!$E$4,'Rarity Calibration'!$D$4,IF(R106&gt;='Rarity Calibration'!$E$5,'Rarity Calibration'!$D$5,IF(R106&gt;='Rarity Calibration'!$E$6,'Rarity Calibration'!$D$6,IF(R106&gt;='Rarity Calibration'!$E$7,'Rarity Calibration'!$D$7,'Rarity Calibration'!$D$8)))))</x:f>
        <x:v>Common</x:v>
      </x:c>
      <x:c r="T106" s="492" t="str"/>
      <x:c r="U106" s="505" t="n">
        <x:v>60.1</x:v>
      </x:c>
      <x:c r="V106" s="492" t="str">
        <x:v>5.5 / 7.0 / 5.7 / 5.7</x:v>
      </x:c>
      <x:c r="W106" s="492" t="str">
        <x:v>New review-only component estimates from catalog and stated premise; source inputs unchanged.</x:v>
      </x:c>
      <x:c r="X106" s="492" t="str">
        <x:v>Biblical People — Shared Canon</x:v>
      </x:c>
      <x:c r="Y106" s="492" t="str">
        <x:v>fixed-v17: Final Card Catalog!A77:S77; Rarity Calibration!C446:S446. No external source verification.</x:v>
      </x:c>
      <x:c r="Z106" s="492" t="str">
        <x:v>2 Kings 22; 2 Chronicles 34 | Late Judah | Shared canon</x:v>
      </x:c>
      <x:c r="AA106" s="492" t="str">
        <x:v>Approved v20 baseline - applied to master</x:v>
      </x:c>
      <x:c r="AB106" s="492" t="str">
        <x:v>None</x:v>
      </x:c>
    </x:row>
    <x:row r="107" ht="122" customHeight="1">
      <x:c r="A107" s="492" t="str">
        <x:v>BP-076</x:v>
      </x:c>
      <x:c r="B107" s="492" t="str">
        <x:v>Amos</x:v>
      </x:c>
      <x:c r="C107" s="492" t="str">
        <x:v>Common</x:v>
      </x:c>
      <x:c r="D107" s="500" t="str">
        <x:v>Common</x:v>
      </x:c>
      <x:c r="E107" s="492" t="str">
        <x:f>IF(F107="Fixed by approved decision","Fixed",IF(C107=D107,"Keep",IF(MATCH(D107,$A$12:$A$16,0)&lt;MATCH(C107,$A$12:$A$16,0),"Promote","Demote")))</x:f>
        <x:v>Keep</x:v>
      </x:c>
      <x:c r="F107" s="492" t="str">
        <x:v>Reviewed - keep</x:v>
      </x:c>
      <x:c r="G107" s="492" t="str">
        <x:v>Medium</x:v>
      </x:c>
      <x:c r="H107" s="492" t="str">
        <x:v>Common conveys the catalog's shepherd-prophet identity without ornamental inflation.</x:v>
      </x:c>
      <x:c r="I107" s="492" t="str">
        <x:v>BP-014 John the Baptist; BP-077 Hosea</x:v>
      </x:c>
      <x:c r="J107" s="492" t="str">
        <x:v>Amos in an uncluttered speaking portrait with modest rural context, not a grand sermon crowd.</x:v>
      </x:c>
      <x:c r="K107" s="492" t="str">
        <x:v>Plainspoken urgency</x:v>
      </x:c>
      <x:c r="L107" s="492" t="str">
        <x:v>Proposed staging based on the catalog; not approved artwork</x:v>
      </x:c>
      <x:c r="M107" s="492" t="str">
        <x:v>No unresolved tier condition identified in this baseline review.</x:v>
      </x:c>
      <x:c r="N107" s="504" t="n">
        <x:v>6.5</x:v>
      </x:c>
      <x:c r="O107" s="504" t="n">
        <x:v>6</x:v>
      </x:c>
      <x:c r="P107" s="504" t="n">
        <x:v>6.5</x:v>
      </x:c>
      <x:c r="Q107" s="504" t="n">
        <x:v>6</x:v>
      </x:c>
      <x:c r="R107" s="505" t="n">
        <x:f>IF(COUNT(N107:Q107)&lt;COUNT('Rarity Calibration'!$B$4:$B$7),"",ROUND(('Rarity Calibration'!$B$11/'Rarity Calibration'!$B$9)*(N107*'Rarity Calibration'!$B$4+O107*'Rarity Calibration'!$B$5+P107*'Rarity Calibration'!$B$6+Q107*'Rarity Calibration'!$B$7),1))</x:f>
        <x:v>63</x:v>
      </x:c>
      <x:c r="S107" s="492" t="str">
        <x:f>IF(R107="","",IF(R107&gt;='Rarity Calibration'!$E$4,'Rarity Calibration'!$D$4,IF(R107&gt;='Rarity Calibration'!$E$5,'Rarity Calibration'!$D$5,IF(R107&gt;='Rarity Calibration'!$E$6,'Rarity Calibration'!$D$6,IF(R107&gt;='Rarity Calibration'!$E$7,'Rarity Calibration'!$D$7,'Rarity Calibration'!$D$8)))))</x:f>
        <x:v>Common</x:v>
      </x:c>
      <x:c r="T107" s="492" t="str"/>
      <x:c r="U107" s="505" t="n">
        <x:v>56.2</x:v>
      </x:c>
      <x:c r="V107" s="492" t="str">
        <x:v>5.5 / 5.7 / 5.7 / 5.7</x:v>
      </x:c>
      <x:c r="W107" s="492" t="str">
        <x:v>New review-only component estimates from catalog and stated premise; source inputs unchanged.</x:v>
      </x:c>
      <x:c r="X107" s="492" t="str">
        <x:v>Biblical People — Shared Canon</x:v>
      </x:c>
      <x:c r="Y107" s="492" t="str">
        <x:v>fixed-v17: Final Card Catalog!A78:S78; Rarity Calibration!C461:S461. No external source verification.</x:v>
      </x:c>
      <x:c r="Z107" s="492" t="str">
        <x:v>Amos | Eighth century BC | Shared canon</x:v>
      </x:c>
      <x:c r="AA107" s="492" t="str">
        <x:v>Approved v20 baseline - applied to master</x:v>
      </x:c>
      <x:c r="AB107" s="492" t="str">
        <x:v>None</x:v>
      </x:c>
    </x:row>
    <x:row r="108" ht="122" customHeight="1">
      <x:c r="A108" s="492" t="str">
        <x:v>BP-077</x:v>
      </x:c>
      <x:c r="B108" s="492" t="str">
        <x:v>Hosea</x:v>
      </x:c>
      <x:c r="C108" s="492" t="str">
        <x:v>Common</x:v>
      </x:c>
      <x:c r="D108" s="500" t="str">
        <x:v>Common</x:v>
      </x:c>
      <x:c r="E108" s="492" t="str">
        <x:f>IF(F108="Fixed by approved decision","Fixed",IF(C108=D108,"Keep",IF(MATCH(D108,$A$12:$A$16,0)&lt;MATCH(C108,$A$12:$A$16,0),"Promote","Demote")))</x:f>
        <x:v>Keep</x:v>
      </x:c>
      <x:c r="F108" s="492" t="str">
        <x:v>Reviewed - keep</x:v>
      </x:c>
      <x:c r="G108" s="492" t="str">
        <x:v>Medium</x:v>
      </x:c>
      <x:c r="H108" s="492" t="str">
        <x:v>Common is appropriate while the difficult metaphor remains educational context rather than sensational staging.</x:v>
      </x:c>
      <x:c r="I108" s="492" t="str">
        <x:v>BP-076 Amos; BP-016 Jeremiah</x:v>
      </x:c>
      <x:c r="J108" s="492" t="str">
        <x:v>Hosea in a restrained, sorrowful prophetic portrait; exclude an invented literal marriage tableau.</x:v>
      </x:c>
      <x:c r="K108" s="492" t="str">
        <x:v>Grief and steadfast love</x:v>
      </x:c>
      <x:c r="L108" s="492" t="str">
        <x:v>Proposed staging based on the catalog; not approved artwork</x:v>
      </x:c>
      <x:c r="M108" s="492" t="str">
        <x:v>No unresolved tier condition identified in this baseline review.</x:v>
      </x:c>
      <x:c r="N108" s="504" t="n">
        <x:v>6.5</x:v>
      </x:c>
      <x:c r="O108" s="504" t="n">
        <x:v>6</x:v>
      </x:c>
      <x:c r="P108" s="504" t="n">
        <x:v>6.5</x:v>
      </x:c>
      <x:c r="Q108" s="504" t="n">
        <x:v>6</x:v>
      </x:c>
      <x:c r="R108" s="505" t="n">
        <x:f>IF(COUNT(N108:Q108)&lt;COUNT('Rarity Calibration'!$B$4:$B$7),"",ROUND(('Rarity Calibration'!$B$11/'Rarity Calibration'!$B$9)*(N108*'Rarity Calibration'!$B$4+O108*'Rarity Calibration'!$B$5+P108*'Rarity Calibration'!$B$6+Q108*'Rarity Calibration'!$B$7),1))</x:f>
        <x:v>63</x:v>
      </x:c>
      <x:c r="S108" s="492" t="str">
        <x:f>IF(R108="","",IF(R108&gt;='Rarity Calibration'!$E$4,'Rarity Calibration'!$D$4,IF(R108&gt;='Rarity Calibration'!$E$5,'Rarity Calibration'!$D$5,IF(R108&gt;='Rarity Calibration'!$E$6,'Rarity Calibration'!$D$6,IF(R108&gt;='Rarity Calibration'!$E$7,'Rarity Calibration'!$D$7,'Rarity Calibration'!$D$8)))))</x:f>
        <x:v>Common</x:v>
      </x:c>
      <x:c r="T108" s="492" t="str"/>
      <x:c r="U108" s="505" t="n">
        <x:v>56.2</x:v>
      </x:c>
      <x:c r="V108" s="492" t="str">
        <x:v>5.5 / 5.7 / 5.7 / 5.7</x:v>
      </x:c>
      <x:c r="W108" s="492" t="str">
        <x:v>New review-only component estimates from catalog and stated premise; source inputs unchanged.</x:v>
      </x:c>
      <x:c r="X108" s="492" t="str">
        <x:v>Biblical People — Shared Canon</x:v>
      </x:c>
      <x:c r="Y108" s="492" t="str">
        <x:v>fixed-v17: Final Card Catalog!A79:S79; Rarity Calibration!C476:S476. No external source verification.</x:v>
      </x:c>
      <x:c r="Z108" s="492" t="str">
        <x:v>Hosea | Eighth century BC | Shared canon</x:v>
      </x:c>
      <x:c r="AA108" s="492" t="str">
        <x:v>Approved v20 baseline - applied to master</x:v>
      </x:c>
      <x:c r="AB108" s="492" t="str">
        <x:v>None</x:v>
      </x:c>
    </x:row>
    <x:row r="109" ht="122" customHeight="1">
      <x:c r="A109" s="492" t="str">
        <x:v>BP-078</x:v>
      </x:c>
      <x:c r="B109" s="492" t="str">
        <x:v>Jonah</x:v>
      </x:c>
      <x:c r="C109" s="492" t="str">
        <x:v>Common</x:v>
      </x:c>
      <x:c r="D109" s="500" t="str">
        <x:v>Common</x:v>
      </x:c>
      <x:c r="E109" s="492" t="str">
        <x:f>IF(F109="Fixed by approved decision","Fixed",IF(C109=D109,"Keep",IF(MATCH(D109,$A$12:$A$16,0)&lt;MATCH(C109,$A$12:$A$16,0),"Promote","Demote")))</x:f>
        <x:v>Keep</x:v>
      </x:c>
      <x:c r="F109" s="492" t="str">
        <x:v>Reviewed - keep</x:v>
      </x:c>
      <x:c r="G109" s="492" t="str">
        <x:v>Medium</x:v>
      </x:c>
      <x:c r="H109" s="492" t="str">
        <x:v>Keep the Common person separate from the newly approved deliverance scene.</x:v>
      </x:c>
      <x:c r="I109" s="492" t="str">
        <x:v>BE-125 Jonah Delivered from the Great Fish; BP-077 Hosea</x:v>
      </x:c>
      <x:c r="J109" s="492" t="str">
        <x:v>Jonah facing a cityward direction in an uneasy prophet portrait, with no fish or shore.</x:v>
      </x:c>
      <x:c r="K109" s="492" t="str">
        <x:v>Reluctance and moral questioning</x:v>
      </x:c>
      <x:c r="L109" s="492" t="str">
        <x:v>Proposed staging based on the catalog; not approved artwork</x:v>
      </x:c>
      <x:c r="M109" s="492" t="str">
        <x:v>No unresolved tier condition identified in this baseline review.</x:v>
      </x:c>
      <x:c r="N109" s="504" t="n">
        <x:v>6.5</x:v>
      </x:c>
      <x:c r="O109" s="504" t="n">
        <x:v>6.5</x:v>
      </x:c>
      <x:c r="P109" s="504" t="n">
        <x:v>6.5</x:v>
      </x:c>
      <x:c r="Q109" s="504" t="n">
        <x:v>6</x:v>
      </x:c>
      <x:c r="R109" s="505" t="n">
        <x:f>IF(COUNT(N109:Q109)&lt;COUNT('Rarity Calibration'!$B$4:$B$7),"",ROUND(('Rarity Calibration'!$B$11/'Rarity Calibration'!$B$9)*(N109*'Rarity Calibration'!$B$4+O109*'Rarity Calibration'!$B$5+P109*'Rarity Calibration'!$B$6+Q109*'Rarity Calibration'!$B$7),1))</x:f>
        <x:v>64.5</x:v>
      </x:c>
      <x:c r="S109" s="492" t="str">
        <x:f>IF(R109="","",IF(R109&gt;='Rarity Calibration'!$E$4,'Rarity Calibration'!$D$4,IF(R109&gt;='Rarity Calibration'!$E$5,'Rarity Calibration'!$D$5,IF(R109&gt;='Rarity Calibration'!$E$6,'Rarity Calibration'!$D$6,IF(R109&gt;='Rarity Calibration'!$E$7,'Rarity Calibration'!$D$7,'Rarity Calibration'!$D$8)))))</x:f>
        <x:v>Common</x:v>
      </x:c>
      <x:c r="T109" s="492" t="str"/>
      <x:c r="U109" s="505" t="n">
        <x:v>60.1</x:v>
      </x:c>
      <x:c r="V109" s="492" t="str">
        <x:v>5.5 / 7.0 / 5.7 / 5.7</x:v>
      </x:c>
      <x:c r="W109" s="492" t="str">
        <x:v>New review-only component estimates from catalog and stated premise; source inputs unchanged.</x:v>
      </x:c>
      <x:c r="X109" s="492" t="str">
        <x:v>Biblical People — Shared Canon</x:v>
      </x:c>
      <x:c r="Y109" s="492" t="str">
        <x:v>fixed-v17: Final Card Catalog!A80:S80; Rarity Calibration!C448:S448. No external source verification.</x:v>
      </x:c>
      <x:c r="Z109" s="492" t="str">
        <x:v>Jonah; 2 Kings 14 | Eighth century BC setting | Shared canon</x:v>
      </x:c>
      <x:c r="AA109" s="492" t="str">
        <x:v>Approved v20 baseline - applied to master</x:v>
      </x:c>
      <x:c r="AB109" s="492" t="str">
        <x:v>None</x:v>
      </x:c>
    </x:row>
    <x:row r="110" ht="122" customHeight="1">
      <x:c r="A110" s="492" t="str">
        <x:v>BP-079</x:v>
      </x:c>
      <x:c r="B110" s="492" t="str">
        <x:v>Nebuchadnezzar II</x:v>
      </x:c>
      <x:c r="C110" s="492" t="str">
        <x:v>Common</x:v>
      </x:c>
      <x:c r="D110" s="500" t="str">
        <x:v>Common</x:v>
      </x:c>
      <x:c r="E110" s="492" t="str">
        <x:f>IF(F110="Fixed by approved decision","Fixed",IF(C110=D110,"Keep",IF(MATCH(D110,$A$12:$A$16,0)&lt;MATCH(C110,$A$12:$A$16,0),"Promote","Demote")))</x:f>
        <x:v>Keep</x:v>
      </x:c>
      <x:c r="F110" s="492" t="str">
        <x:v>Reviewed - keep</x:v>
      </x:c>
      <x:c r="G110" s="492" t="str">
        <x:v>Medium</x:v>
      </x:c>
      <x:c r="H110" s="492" t="str">
        <x:v>A strong Common avoids using multiple supernatural events to inflate one ruler portrait.</x:v>
      </x:c>
      <x:c r="I110" s="492" t="str">
        <x:v>PDV-035 Nebuchadnezzar's Statue Dream; BE-035 The Fiery Furnace</x:v>
      </x:c>
      <x:c r="J110" s="492" t="str">
        <x:v>Nebuchadnezzar in a constrained royal portrait, no dream statue or furnace behind him.</x:v>
      </x:c>
      <x:c r="K110" s="492" t="str">
        <x:v>Authority and vulnerability</x:v>
      </x:c>
      <x:c r="L110" s="492" t="str">
        <x:v>Proposed staging based on the catalog; not approved artwork</x:v>
      </x:c>
      <x:c r="M110" s="492" t="str">
        <x:v>No unresolved tier condition identified in this baseline review.</x:v>
      </x:c>
      <x:c r="N110" s="504" t="n">
        <x:v>7</x:v>
      </x:c>
      <x:c r="O110" s="504" t="n">
        <x:v>6.5</x:v>
      </x:c>
      <x:c r="P110" s="504" t="n">
        <x:v>6.5</x:v>
      </x:c>
      <x:c r="Q110" s="504" t="n">
        <x:v>5.5</x:v>
      </x:c>
      <x:c r="R110" s="505" t="n">
        <x:f>IF(COUNT(N110:Q110)&lt;COUNT('Rarity Calibration'!$B$4:$B$7),"",ROUND(('Rarity Calibration'!$B$11/'Rarity Calibration'!$B$9)*(N110*'Rarity Calibration'!$B$4+O110*'Rarity Calibration'!$B$5+P110*'Rarity Calibration'!$B$6+Q110*'Rarity Calibration'!$B$7),1))</x:f>
        <x:v>66</x:v>
      </x:c>
      <x:c r="S110" s="492" t="str">
        <x:f>IF(R110="","",IF(R110&gt;='Rarity Calibration'!$E$4,'Rarity Calibration'!$D$4,IF(R110&gt;='Rarity Calibration'!$E$5,'Rarity Calibration'!$D$5,IF(R110&gt;='Rarity Calibration'!$E$6,'Rarity Calibration'!$D$6,IF(R110&gt;='Rarity Calibration'!$E$7,'Rarity Calibration'!$D$7,'Rarity Calibration'!$D$8)))))</x:f>
        <x:v>Common</x:v>
      </x:c>
      <x:c r="T110" s="492" t="str"/>
      <x:c r="U110" s="505" t="n">
        <x:v>65.3</x:v>
      </x:c>
      <x:c r="V110" s="492" t="str">
        <x:v>6.8 / 7.0 / 5.7 / 5.7</x:v>
      </x:c>
      <x:c r="W110" s="492" t="str">
        <x:v>New review-only component estimates from catalog and stated premise; source inputs unchanged.</x:v>
      </x:c>
      <x:c r="X110" s="492" t="str">
        <x:v>Biblical People — Shared Canon</x:v>
      </x:c>
      <x:c r="Y110" s="492" t="str">
        <x:v>fixed-v17: Final Card Catalog!A81:S81; Rarity Calibration!C360:S360. No external source verification.</x:v>
      </x:c>
      <x:c r="Z110" s="492" t="str">
        <x:v>2 Kings 24–25; Jeremiah; Daniel 1–4 | Babylonian period | Shared canon</x:v>
      </x:c>
      <x:c r="AA110" s="492" t="str">
        <x:v>Approved v20 baseline - applied to master</x:v>
      </x:c>
      <x:c r="AB110" s="492" t="str">
        <x:v>None</x:v>
      </x:c>
    </x:row>
    <x:row r="111" ht="122" customHeight="1">
      <x:c r="A111" s="492" t="str">
        <x:v>BP-080</x:v>
      </x:c>
      <x:c r="B111" s="492" t="str">
        <x:v>Cyrus the Great</x:v>
      </x:c>
      <x:c r="C111" s="492" t="str">
        <x:v>Common</x:v>
      </x:c>
      <x:c r="D111" s="500" t="str">
        <x:v>Common</x:v>
      </x:c>
      <x:c r="E111" s="492" t="str">
        <x:f>IF(F111="Fixed by approved decision","Fixed",IF(C111=D111,"Keep",IF(MATCH(D111,$A$12:$A$16,0)&lt;MATCH(C111,$A$12:$A$16,0),"Promote","Demote")))</x:f>
        <x:v>Keep</x:v>
      </x:c>
      <x:c r="F111" s="492" t="str">
        <x:v>Reviewed - keep</x:v>
      </x:c>
      <x:c r="G111" s="492" t="str">
        <x:v>Medium</x:v>
      </x:c>
      <x:c r="H111" s="492" t="str">
        <x:v>Common keeps the person distinct from the return decree's own event identity.</x:v>
      </x:c>
      <x:c r="I111" s="492" t="str">
        <x:v>BE-037 Cyrus Decrees the Return; BP-093 Ahasuerus (Xerxes)</x:v>
      </x:c>
      <x:c r="J111" s="492" t="str">
        <x:v>Cyrus in a restrained ruler portrait with a document secondary; no returning caravan.</x:v>
      </x:c>
      <x:c r="K111" s="492" t="str">
        <x:v>Deliberation and authority</x:v>
      </x:c>
      <x:c r="L111" s="492" t="str">
        <x:v>Proposed staging based on the catalog; not approved artwork</x:v>
      </x:c>
      <x:c r="M111" s="492" t="str">
        <x:v>No unresolved tier condition identified in this baseline review.</x:v>
      </x:c>
      <x:c r="N111" s="504" t="n">
        <x:v>6.5</x:v>
      </x:c>
      <x:c r="O111" s="504" t="n">
        <x:v>6</x:v>
      </x:c>
      <x:c r="P111" s="504" t="n">
        <x:v>6</x:v>
      </x:c>
      <x:c r="Q111" s="504" t="n">
        <x:v>5.5</x:v>
      </x:c>
      <x:c r="R111" s="505" t="n">
        <x:f>IF(COUNT(N111:Q111)&lt;COUNT('Rarity Calibration'!$B$4:$B$7),"",ROUND(('Rarity Calibration'!$B$11/'Rarity Calibration'!$B$9)*(N111*'Rarity Calibration'!$B$4+O111*'Rarity Calibration'!$B$5+P111*'Rarity Calibration'!$B$6+Q111*'Rarity Calibration'!$B$7),1))</x:f>
        <x:v>61.5</x:v>
      </x:c>
      <x:c r="S111" s="492" t="str">
        <x:f>IF(R111="","",IF(R111&gt;='Rarity Calibration'!$E$4,'Rarity Calibration'!$D$4,IF(R111&gt;='Rarity Calibration'!$E$5,'Rarity Calibration'!$D$5,IF(R111&gt;='Rarity Calibration'!$E$6,'Rarity Calibration'!$D$6,IF(R111&gt;='Rarity Calibration'!$E$7,'Rarity Calibration'!$D$7,'Rarity Calibration'!$D$8)))))</x:f>
        <x:v>Common</x:v>
      </x:c>
      <x:c r="T111" s="492" t="str"/>
      <x:c r="U111" s="505" t="n">
        <x:v>56.2</x:v>
      </x:c>
      <x:c r="V111" s="492" t="str">
        <x:v>5.5 / 5.7 / 5.7 / 5.7</x:v>
      </x:c>
      <x:c r="W111" s="492" t="str">
        <x:v>New review-only component estimates from catalog and stated premise; source inputs unchanged.</x:v>
      </x:c>
      <x:c r="X111" s="492" t="str">
        <x:v>Biblical People — Shared Canon</x:v>
      </x:c>
      <x:c r="Y111" s="492" t="str">
        <x:v>fixed-v17: Final Card Catalog!A82:S82; Rarity Calibration!C469:S469. No external source verification.</x:v>
      </x:c>
      <x:c r="Z111" s="492" t="str">
        <x:v>2 Chronicles 36; Ezra 1; Isaiah 44–45 | Persian period | Shared canon</x:v>
      </x:c>
      <x:c r="AA111" s="492" t="str">
        <x:v>Approved v20 baseline - applied to master</x:v>
      </x:c>
      <x:c r="AB111" s="492" t="str">
        <x:v>None</x:v>
      </x:c>
    </x:row>
    <x:row r="112" ht="122" customHeight="1">
      <x:c r="A112" s="492" t="str">
        <x:v>BP-081</x:v>
      </x:c>
      <x:c r="B112" s="492" t="str">
        <x:v>Shadrach, Meshach &amp; Abednego</x:v>
      </x:c>
      <x:c r="C112" s="492" t="str">
        <x:v>Uncommon</x:v>
      </x:c>
      <x:c r="D112" s="500" t="str">
        <x:v>Uncommon</x:v>
      </x:c>
      <x:c r="E112" s="492" t="str">
        <x:f>IF(F112="Fixed by approved decision","Fixed",IF(C112=D112,"Keep",IF(MATCH(D112,$A$12:$A$16,0)&lt;MATCH(C112,$A$12:$A$16,0),"Promote","Demote")))</x:f>
        <x:v>Keep</x:v>
      </x:c>
      <x:c r="F112" s="492" t="str">
        <x:v>Reviewed - keep</x:v>
      </x:c>
      <x:c r="G112" s="492" t="str">
        <x:v>Medium</x:v>
      </x:c>
      <x:c r="H112" s="492" t="str">
        <x:v>The coherent trio supports Uncommon without consuming the furnace event's visual premise.</x:v>
      </x:c>
      <x:c r="I112" s="492" t="str">
        <x:v>BE-035 The Fiery Furnace; BP-038 James and John, Sons of Zebedee</x:v>
      </x:c>
      <x:c r="J112" s="492" t="str">
        <x:v>Three exiles in a composed group portrait, mutually attentive, without furnace flames.</x:v>
      </x:c>
      <x:c r="K112" s="492" t="str">
        <x:v>Solidarity and conviction</x:v>
      </x:c>
      <x:c r="L112" s="492" t="str">
        <x:v>Proposed staging based on the catalog; not approved artwork</x:v>
      </x:c>
      <x:c r="M112" s="492" t="str">
        <x:v>No unresolved tier condition identified in this baseline review.</x:v>
      </x:c>
      <x:c r="N112" s="504" t="n">
        <x:v>8</x:v>
      </x:c>
      <x:c r="O112" s="504" t="n">
        <x:v>7</x:v>
      </x:c>
      <x:c r="P112" s="504" t="n">
        <x:v>7</x:v>
      </x:c>
      <x:c r="Q112" s="504" t="n">
        <x:v>6.5</x:v>
      </x:c>
      <x:c r="R112" s="505" t="n">
        <x:f>IF(COUNT(N112:Q112)&lt;COUNT('Rarity Calibration'!$B$4:$B$7),"",ROUND(('Rarity Calibration'!$B$11/'Rarity Calibration'!$B$9)*(N112*'Rarity Calibration'!$B$4+O112*'Rarity Calibration'!$B$5+P112*'Rarity Calibration'!$B$6+Q112*'Rarity Calibration'!$B$7),1))</x:f>
        <x:v>73.5</x:v>
      </x:c>
      <x:c r="S112" s="492" t="str">
        <x:f>IF(R112="","",IF(R112&gt;='Rarity Calibration'!$E$4,'Rarity Calibration'!$D$4,IF(R112&gt;='Rarity Calibration'!$E$5,'Rarity Calibration'!$D$5,IF(R112&gt;='Rarity Calibration'!$E$6,'Rarity Calibration'!$D$6,IF(R112&gt;='Rarity Calibration'!$E$7,'Rarity Calibration'!$D$7,'Rarity Calibration'!$D$8)))))</x:f>
        <x:v>Uncommon</x:v>
      </x:c>
      <x:c r="T112" s="492" t="str"/>
      <x:c r="U112" s="505" t="n">
        <x:v>71.7</x:v>
      </x:c>
      <x:c r="V112" s="492" t="str">
        <x:v>8.0 / 7.0 / 6.5 / 5.7</x:v>
      </x:c>
      <x:c r="W112" s="492" t="str">
        <x:v>New review-only component estimates from catalog and stated premise; source inputs unchanged.</x:v>
      </x:c>
      <x:c r="X112" s="492" t="str">
        <x:v>Biblical People — Shared Canon</x:v>
      </x:c>
      <x:c r="Y112" s="492" t="str">
        <x:v>fixed-v17: Final Card Catalog!A83:S83; Rarity Calibration!C262:S262. No external source verification.</x:v>
      </x:c>
      <x:c r="Z112" s="492" t="str">
        <x:v>Daniel 1–3 | Babylonian exile | Shared canon</x:v>
      </x:c>
      <x:c r="AA112" s="492" t="str">
        <x:v>Approved v20 baseline - applied to master</x:v>
      </x:c>
      <x:c r="AB112" s="492" t="str">
        <x:v>None</x:v>
      </x:c>
    </x:row>
    <x:row r="113" ht="122" customHeight="1">
      <x:c r="A113" s="492" t="str">
        <x:v>BP-083</x:v>
      </x:c>
      <x:c r="B113" s="492" t="str">
        <x:v>Haman</x:v>
      </x:c>
      <x:c r="C113" s="492" t="str">
        <x:v>Common</x:v>
      </x:c>
      <x:c r="D113" s="500" t="str">
        <x:v>Common</x:v>
      </x:c>
      <x:c r="E113" s="492" t="str">
        <x:f>IF(F113="Fixed by approved decision","Fixed",IF(C113=D113,"Keep",IF(MATCH(D113,$A$12:$A$16,0)&lt;MATCH(C113,$A$12:$A$16,0),"Promote","Demote")))</x:f>
        <x:v>Keep</x:v>
      </x:c>
      <x:c r="F113" s="492" t="str">
        <x:v>Reviewed - keep</x:v>
      </x:c>
      <x:c r="G113" s="492" t="str">
        <x:v>Medium</x:v>
      </x:c>
      <x:c r="H113" s="492" t="str">
        <x:v>A distinct Common antagonist is sufficient within an already represented court narrative.</x:v>
      </x:c>
      <x:c r="I113" s="492" t="str">
        <x:v>BP-023 Esther; BP-074 Jezebel</x:v>
      </x:c>
      <x:c r="J113" s="492" t="str">
        <x:v>Haman in an isolated court portrait, posture controlled and tense; avoid Esther's regalia or execution.</x:v>
      </x:c>
      <x:c r="K113" s="492" t="str">
        <x:v>Calculation and unease</x:v>
      </x:c>
      <x:c r="L113" s="492" t="str">
        <x:v>Proposed staging based on the catalog; not approved artwork</x:v>
      </x:c>
      <x:c r="M113" s="492" t="str">
        <x:v>No unresolved tier condition identified in this baseline review.</x:v>
      </x:c>
      <x:c r="N113" s="504" t="n">
        <x:v>6</x:v>
      </x:c>
      <x:c r="O113" s="504" t="n">
        <x:v>6.5</x:v>
      </x:c>
      <x:c r="P113" s="504" t="n">
        <x:v>6</x:v>
      </x:c>
      <x:c r="Q113" s="504" t="n">
        <x:v>5.5</x:v>
      </x:c>
      <x:c r="R113" s="505" t="n">
        <x:f>IF(COUNT(N113:Q113)&lt;COUNT('Rarity Calibration'!$B$4:$B$7),"",ROUND(('Rarity Calibration'!$B$11/'Rarity Calibration'!$B$9)*(N113*'Rarity Calibration'!$B$4+O113*'Rarity Calibration'!$B$5+P113*'Rarity Calibration'!$B$6+Q113*'Rarity Calibration'!$B$7),1))</x:f>
        <x:v>61</x:v>
      </x:c>
      <x:c r="S113" s="492" t="str">
        <x:f>IF(R113="","",IF(R113&gt;='Rarity Calibration'!$E$4,'Rarity Calibration'!$D$4,IF(R113&gt;='Rarity Calibration'!$E$5,'Rarity Calibration'!$D$5,IF(R113&gt;='Rarity Calibration'!$E$6,'Rarity Calibration'!$D$6,IF(R113&gt;='Rarity Calibration'!$E$7,'Rarity Calibration'!$D$7,'Rarity Calibration'!$D$8)))))</x:f>
        <x:v>Common</x:v>
      </x:c>
      <x:c r="T113" s="492" t="str"/>
      <x:c r="U113" s="505" t="n">
        <x:v>60.1</x:v>
      </x:c>
      <x:c r="V113" s="492" t="str">
        <x:v>5.5 / 7.0 / 5.7 / 5.7</x:v>
      </x:c>
      <x:c r="W113" s="492" t="str">
        <x:v>New review-only component estimates from catalog and stated premise; source inputs unchanged.</x:v>
      </x:c>
      <x:c r="X113" s="492" t="str">
        <x:v>Biblical People — Shared Canon</x:v>
      </x:c>
      <x:c r="Y113" s="492" t="str">
        <x:v>fixed-v17: Final Card Catalog!A84:S84; Rarity Calibration!C445:S445. No external source verification.</x:v>
      </x:c>
      <x:c r="Z113" s="492" t="str">
        <x:v>Esther | Persian period | Shared canon</x:v>
      </x:c>
      <x:c r="AA113" s="492" t="str">
        <x:v>Approved v20 baseline - applied to master</x:v>
      </x:c>
      <x:c r="AB113" s="492" t="str">
        <x:v>None</x:v>
      </x:c>
    </x:row>
    <x:row r="114" ht="122" customHeight="1">
      <x:c r="A114" s="492" t="str">
        <x:v>BP-084</x:v>
      </x:c>
      <x:c r="B114" s="492" t="str">
        <x:v>Elizabeth</x:v>
      </x:c>
      <x:c r="C114" s="492" t="str">
        <x:v>Common</x:v>
      </x:c>
      <x:c r="D114" s="500" t="str">
        <x:v>Common</x:v>
      </x:c>
      <x:c r="E114" s="492" t="str">
        <x:f>IF(F114="Fixed by approved decision","Fixed",IF(C114=D114,"Keep",IF(MATCH(D114,$A$12:$A$16,0)&lt;MATCH(C114,$A$12:$A$16,0),"Promote","Demote")))</x:f>
        <x:v>Keep</x:v>
      </x:c>
      <x:c r="F114" s="492" t="str">
        <x:v>Reviewed - keep</x:v>
      </x:c>
      <x:c r="G114" s="492" t="str">
        <x:v>Medium</x:v>
      </x:c>
      <x:c r="H114" s="492" t="str">
        <x:v>Common supports personal warmth without importing an unselected two-person event.</x:v>
      </x:c>
      <x:c r="I114" s="492" t="str">
        <x:v>BP-024 Sarah; BP-064 Hannah</x:v>
      </x:c>
      <x:c r="J114" s="492" t="str">
        <x:v>Elizabeth in an intimate, receptive portrait with no enacted Visitation pair.</x:v>
      </x:c>
      <x:c r="K114" s="492" t="str">
        <x:v>Reassurance and expectation</x:v>
      </x:c>
      <x:c r="L114" s="492" t="str">
        <x:v>Proposed staging based on the catalog; not approved artwork</x:v>
      </x:c>
      <x:c r="M114" s="492" t="str">
        <x:v>No unresolved tier condition identified in this baseline review.</x:v>
      </x:c>
      <x:c r="N114" s="504" t="n">
        <x:v>6.5</x:v>
      </x:c>
      <x:c r="O114" s="504" t="n">
        <x:v>6</x:v>
      </x:c>
      <x:c r="P114" s="504" t="n">
        <x:v>6.5</x:v>
      </x:c>
      <x:c r="Q114" s="504" t="n">
        <x:v>6</x:v>
      </x:c>
      <x:c r="R114" s="505" t="n">
        <x:f>IF(COUNT(N114:Q114)&lt;COUNT('Rarity Calibration'!$B$4:$B$7),"",ROUND(('Rarity Calibration'!$B$11/'Rarity Calibration'!$B$9)*(N114*'Rarity Calibration'!$B$4+O114*'Rarity Calibration'!$B$5+P114*'Rarity Calibration'!$B$6+Q114*'Rarity Calibration'!$B$7),1))</x:f>
        <x:v>63</x:v>
      </x:c>
      <x:c r="S114" s="492" t="str">
        <x:f>IF(R114="","",IF(R114&gt;='Rarity Calibration'!$E$4,'Rarity Calibration'!$D$4,IF(R114&gt;='Rarity Calibration'!$E$5,'Rarity Calibration'!$D$5,IF(R114&gt;='Rarity Calibration'!$E$6,'Rarity Calibration'!$D$6,IF(R114&gt;='Rarity Calibration'!$E$7,'Rarity Calibration'!$D$7,'Rarity Calibration'!$D$8)))))</x:f>
        <x:v>Common</x:v>
      </x:c>
      <x:c r="T114" s="492" t="str"/>
      <x:c r="U114" s="505" t="n">
        <x:v>56.2</x:v>
      </x:c>
      <x:c r="V114" s="492" t="str">
        <x:v>5.5 / 5.7 / 5.7 / 5.7</x:v>
      </x:c>
      <x:c r="W114" s="492" t="str">
        <x:v>New review-only component estimates from catalog and stated premise; source inputs unchanged.</x:v>
      </x:c>
      <x:c r="X114" s="492" t="str">
        <x:v>Biblical People — Shared Canon</x:v>
      </x:c>
      <x:c r="Y114" s="492" t="str">
        <x:v>fixed-v17: Final Card Catalog!A85:S85; Rarity Calibration!C471:S471. No external source verification.</x:v>
      </x:c>
      <x:c r="Z114" s="492" t="str">
        <x:v>Luke 1 | First century | Shared canon</x:v>
      </x:c>
      <x:c r="AA114" s="492" t="str">
        <x:v>Approved v20 baseline - applied to master</x:v>
      </x:c>
      <x:c r="AB114" s="492" t="str">
        <x:v>None</x:v>
      </x:c>
    </x:row>
    <x:row r="115" ht="122" customHeight="1">
      <x:c r="A115" s="492" t="str">
        <x:v>BP-085</x:v>
      </x:c>
      <x:c r="B115" s="492" t="str">
        <x:v>Mary and Martha of Bethany</x:v>
      </x:c>
      <x:c r="C115" s="492" t="str">
        <x:v>Common</x:v>
      </x:c>
      <x:c r="D115" s="500" t="str">
        <x:v>Common</x:v>
      </x:c>
      <x:c r="E115" s="492" t="str">
        <x:f>IF(F115="Fixed by approved decision","Fixed",IF(C115=D115,"Keep",IF(MATCH(D115,$A$12:$A$16,0)&lt;MATCH(C115,$A$12:$A$16,0),"Promote","Demote")))</x:f>
        <x:v>Keep</x:v>
      </x:c>
      <x:c r="F115" s="492" t="str">
        <x:v>Reviewed - keep</x:v>
      </x:c>
      <x:c r="G115" s="492" t="str">
        <x:v>Medium</x:v>
      </x:c>
      <x:c r="H115" s="492" t="str">
        <x:v>A Common pair can express complementary responses; the resurrection scene must stay event-owned.</x:v>
      </x:c>
      <x:c r="I115" s="492" t="str">
        <x:v>BE-054 Raising of Lazarus; BP-055 Leah and Rachel</x:v>
      </x:c>
      <x:c r="J115" s="492" t="str">
        <x:v>Mary and Martha share a household setting with different attentive gestures; no Lazarus tomb.</x:v>
      </x:c>
      <x:c r="K115" s="492" t="str">
        <x:v>Hospitality and attentive care</x:v>
      </x:c>
      <x:c r="L115" s="492" t="str">
        <x:v>Proposed staging based on the catalog; not approved artwork</x:v>
      </x:c>
      <x:c r="M115" s="492" t="str">
        <x:v>No unresolved tier condition identified in this baseline review.</x:v>
      </x:c>
      <x:c r="N115" s="504" t="n">
        <x:v>6.5</x:v>
      </x:c>
      <x:c r="O115" s="504" t="n">
        <x:v>6.5</x:v>
      </x:c>
      <x:c r="P115" s="504" t="n">
        <x:v>6.5</x:v>
      </x:c>
      <x:c r="Q115" s="504" t="n">
        <x:v>6</x:v>
      </x:c>
      <x:c r="R115" s="505" t="n">
        <x:f>IF(COUNT(N115:Q115)&lt;COUNT('Rarity Calibration'!$B$4:$B$7),"",ROUND(('Rarity Calibration'!$B$11/'Rarity Calibration'!$B$9)*(N115*'Rarity Calibration'!$B$4+O115*'Rarity Calibration'!$B$5+P115*'Rarity Calibration'!$B$6+Q115*'Rarity Calibration'!$B$7),1))</x:f>
        <x:v>64.5</x:v>
      </x:c>
      <x:c r="S115" s="492" t="str">
        <x:f>IF(R115="","",IF(R115&gt;='Rarity Calibration'!$E$4,'Rarity Calibration'!$D$4,IF(R115&gt;='Rarity Calibration'!$E$5,'Rarity Calibration'!$D$5,IF(R115&gt;='Rarity Calibration'!$E$6,'Rarity Calibration'!$D$6,IF(R115&gt;='Rarity Calibration'!$E$7,'Rarity Calibration'!$D$7,'Rarity Calibration'!$D$8)))))</x:f>
        <x:v>Common</x:v>
      </x:c>
      <x:c r="T115" s="492" t="str"/>
      <x:c r="U115" s="505" t="n">
        <x:v>56.2</x:v>
      </x:c>
      <x:c r="V115" s="492" t="str">
        <x:v>5.5 / 5.7 / 5.7 / 5.7</x:v>
      </x:c>
      <x:c r="W115" s="492" t="str">
        <x:v>New review-only component estimates from catalog and stated premise; source inputs unchanged.</x:v>
      </x:c>
      <x:c r="X115" s="492" t="str">
        <x:v>Biblical People — Shared Canon</x:v>
      </x:c>
      <x:c r="Y115" s="492" t="str">
        <x:v>fixed-v17: Final Card Catalog!A86:S86; Rarity Calibration!C484:S484. No external source verification.</x:v>
      </x:c>
      <x:c r="Z115" s="492" t="str">
        <x:v>Luke 10; John 11–12 | First century | Shared canon</x:v>
      </x:c>
      <x:c r="AA115" s="492" t="str">
        <x:v>Approved v20 baseline - applied to master</x:v>
      </x:c>
      <x:c r="AB115" s="492" t="str">
        <x:v>None</x:v>
      </x:c>
    </x:row>
    <x:row r="116" ht="122" customHeight="1">
      <x:c r="A116" s="492" t="str">
        <x:v>BP-087</x:v>
      </x:c>
      <x:c r="B116" s="492" t="str">
        <x:v>Nicodemus</x:v>
      </x:c>
      <x:c r="C116" s="492" t="str">
        <x:v>Common</x:v>
      </x:c>
      <x:c r="D116" s="500" t="str">
        <x:v>Common</x:v>
      </x:c>
      <x:c r="E116" s="492" t="str">
        <x:f>IF(F116="Fixed by approved decision","Fixed",IF(C116=D116,"Keep",IF(MATCH(D116,$A$12:$A$16,0)&lt;MATCH(C116,$A$12:$A$16,0),"Promote","Demote")))</x:f>
        <x:v>Keep</x:v>
      </x:c>
      <x:c r="F116" s="492" t="str">
        <x:v>Reviewed - keep</x:v>
      </x:c>
      <x:c r="G116" s="492" t="str">
        <x:v>Medium</x:v>
      </x:c>
      <x:c r="H116" s="492" t="str">
        <x:v>A memorable Common uses the nighttime identity without requiring a second Jesus encounter card.</x:v>
      </x:c>
      <x:c r="I116" s="492" t="str">
        <x:v>BP-040 Thomas; BP-045 Timothy</x:v>
      </x:c>
      <x:c r="J116" s="492" t="str">
        <x:v>Nicodemus in a thoughtful low-light portrait, interlocutor outside the frame.</x:v>
      </x:c>
      <x:c r="K116" s="492" t="str">
        <x:v>Inquiry and cautious openness</x:v>
      </x:c>
      <x:c r="L116" s="492" t="str">
        <x:v>Proposed staging based on the catalog; not approved artwork</x:v>
      </x:c>
      <x:c r="M116" s="492" t="str">
        <x:v>No unresolved tier condition identified in this baseline review.</x:v>
      </x:c>
      <x:c r="N116" s="504" t="n">
        <x:v>6.5</x:v>
      </x:c>
      <x:c r="O116" s="504" t="n">
        <x:v>7</x:v>
      </x:c>
      <x:c r="P116" s="504" t="n">
        <x:v>6.5</x:v>
      </x:c>
      <x:c r="Q116" s="504" t="n">
        <x:v>6</x:v>
      </x:c>
      <x:c r="R116" s="505" t="n">
        <x:f>IF(COUNT(N116:Q116)&lt;COUNT('Rarity Calibration'!$B$4:$B$7),"",ROUND(('Rarity Calibration'!$B$11/'Rarity Calibration'!$B$9)*(N116*'Rarity Calibration'!$B$4+O116*'Rarity Calibration'!$B$5+P116*'Rarity Calibration'!$B$6+Q116*'Rarity Calibration'!$B$7),1))</x:f>
        <x:v>66</x:v>
      </x:c>
      <x:c r="S116" s="492" t="str">
        <x:f>IF(R116="","",IF(R116&gt;='Rarity Calibration'!$E$4,'Rarity Calibration'!$D$4,IF(R116&gt;='Rarity Calibration'!$E$5,'Rarity Calibration'!$D$5,IF(R116&gt;='Rarity Calibration'!$E$6,'Rarity Calibration'!$D$6,IF(R116&gt;='Rarity Calibration'!$E$7,'Rarity Calibration'!$D$7,'Rarity Calibration'!$D$8)))))</x:f>
        <x:v>Common</x:v>
      </x:c>
      <x:c r="T116" s="492" t="str"/>
      <x:c r="U116" s="505" t="n">
        <x:v>60.1</x:v>
      </x:c>
      <x:c r="V116" s="492" t="str">
        <x:v>5.5 / 7.0 / 5.7 / 5.7</x:v>
      </x:c>
      <x:c r="W116" s="492" t="str">
        <x:v>New review-only component estimates from catalog and stated premise; source inputs unchanged.</x:v>
      </x:c>
      <x:c r="X116" s="492" t="str">
        <x:v>Biblical People — Shared Canon</x:v>
      </x:c>
      <x:c r="Y116" s="492" t="str">
        <x:v>fixed-v17: Final Card Catalog!A87:S87; Rarity Calibration!C450:S450. No external source verification.</x:v>
      </x:c>
      <x:c r="Z116" s="492" t="str">
        <x:v>John 3, 7, 19 | First century | Shared canon</x:v>
      </x:c>
      <x:c r="AA116" s="492" t="str">
        <x:v>Approved v20 baseline - applied to master</x:v>
      </x:c>
      <x:c r="AB116" s="492" t="str">
        <x:v>None</x:v>
      </x:c>
    </x:row>
    <x:row r="117" ht="122" customHeight="1">
      <x:c r="A117" s="492" t="str">
        <x:v>BP-088</x:v>
      </x:c>
      <x:c r="B117" s="492" t="str">
        <x:v>Joseph of Arimathea</x:v>
      </x:c>
      <x:c r="C117" s="492" t="str">
        <x:v>Common</x:v>
      </x:c>
      <x:c r="D117" s="500" t="str">
        <x:v>Common</x:v>
      </x:c>
      <x:c r="E117" s="492" t="str">
        <x:f>IF(F117="Fixed by approved decision","Fixed",IF(C117=D117,"Keep",IF(MATCH(D117,$A$12:$A$16,0)&lt;MATCH(C117,$A$12:$A$16,0),"Promote","Demote")))</x:f>
        <x:v>Keep</x:v>
      </x:c>
      <x:c r="F117" s="492" t="str">
        <x:v>Reviewed - keep</x:v>
      </x:c>
      <x:c r="G117" s="492" t="str">
        <x:v>Medium</x:v>
      </x:c>
      <x:c r="H117" s="492" t="str">
        <x:v>Keep Common; the tomb and burial scene already have stronger narrative owners.</x:v>
      </x:c>
      <x:c r="I117" s="492" t="str">
        <x:v>BE-064 Burial of Jesus; BP-087 Nicodemus</x:v>
      </x:c>
      <x:c r="J117" s="492" t="str">
        <x:v>Joseph of Arimathea in a sober, attentive portrait with the tomb only an unobtrusive background cue.</x:v>
      </x:c>
      <x:c r="K117" s="492" t="str">
        <x:v>Generosity and resolve</x:v>
      </x:c>
      <x:c r="L117" s="492" t="str">
        <x:v>Proposed staging based on the catalog; not approved artwork</x:v>
      </x:c>
      <x:c r="M117" s="492" t="str">
        <x:v>No unresolved tier condition identified in this baseline review.</x:v>
      </x:c>
      <x:c r="N117" s="504" t="n">
        <x:v>6.5</x:v>
      </x:c>
      <x:c r="O117" s="504" t="n">
        <x:v>6.5</x:v>
      </x:c>
      <x:c r="P117" s="504" t="n">
        <x:v>6.5</x:v>
      </x:c>
      <x:c r="Q117" s="504" t="n">
        <x:v>6</x:v>
      </x:c>
      <x:c r="R117" s="505" t="n">
        <x:f>IF(COUNT(N117:Q117)&lt;COUNT('Rarity Calibration'!$B$4:$B$7),"",ROUND(('Rarity Calibration'!$B$11/'Rarity Calibration'!$B$9)*(N117*'Rarity Calibration'!$B$4+O117*'Rarity Calibration'!$B$5+P117*'Rarity Calibration'!$B$6+Q117*'Rarity Calibration'!$B$7),1))</x:f>
        <x:v>64.5</x:v>
      </x:c>
      <x:c r="S117" s="492" t="str">
        <x:f>IF(R117="","",IF(R117&gt;='Rarity Calibration'!$E$4,'Rarity Calibration'!$D$4,IF(R117&gt;='Rarity Calibration'!$E$5,'Rarity Calibration'!$D$5,IF(R117&gt;='Rarity Calibration'!$E$6,'Rarity Calibration'!$D$6,IF(R117&gt;='Rarity Calibration'!$E$7,'Rarity Calibration'!$D$7,'Rarity Calibration'!$D$8)))))</x:f>
        <x:v>Common</x:v>
      </x:c>
      <x:c r="T117" s="492" t="str"/>
      <x:c r="U117" s="505" t="n">
        <x:v>60.1</x:v>
      </x:c>
      <x:c r="V117" s="492" t="str">
        <x:v>5.5 / 7.0 / 5.7 / 5.7</x:v>
      </x:c>
      <x:c r="W117" s="492" t="str">
        <x:v>New review-only component estimates from catalog and stated premise; source inputs unchanged.</x:v>
      </x:c>
      <x:c r="X117" s="492" t="str">
        <x:v>Biblical People — Shared Canon</x:v>
      </x:c>
      <x:c r="Y117" s="492" t="str">
        <x:v>fixed-v17: Final Card Catalog!A88:S88; Rarity Calibration!C449:S449. No external source verification.</x:v>
      </x:c>
      <x:c r="Z117" s="492" t="str">
        <x:v>Matthew 27; Mark 15; Luke 23; John 19 | First century | Shared canon</x:v>
      </x:c>
      <x:c r="AA117" s="492" t="str">
        <x:v>Approved v20 baseline - applied to master</x:v>
      </x:c>
      <x:c r="AB117" s="492" t="str">
        <x:v>None</x:v>
      </x:c>
    </x:row>
    <x:row r="118" ht="122" customHeight="1">
      <x:c r="A118" s="492" t="str">
        <x:v>BP-089</x:v>
      </x:c>
      <x:c r="B118" s="492" t="str">
        <x:v>Judas Iscariot</x:v>
      </x:c>
      <x:c r="C118" s="492" t="str">
        <x:v>Common</x:v>
      </x:c>
      <x:c r="D118" s="500" t="str">
        <x:v>Common</x:v>
      </x:c>
      <x:c r="E118" s="492" t="str">
        <x:f>IF(F118="Fixed by approved decision","Fixed",IF(C118=D118,"Keep",IF(MATCH(D118,$A$12:$A$16,0)&lt;MATCH(C118,$A$12:$A$16,0),"Promote","Demote")))</x:f>
        <x:v>Fixed</x:v>
      </x:c>
      <x:c r="F118" s="492" t="str">
        <x:v>Fixed by approved decision</x:v>
      </x:c>
      <x:c r="G118" s="492" t="str">
        <x:v>High - decision fixed</x:v>
      </x:c>
      <x:c r="H118" s="492" t="str">
        <x:v>v19 user-approved retention: Judas Iscariot stays Common. Withdraw the v18 Common-to-Uncommon promotion. A meaningful person-centered image does not itself require a higher rarity; preserve the image premise for art development.</x:v>
      </x:c>
      <x:c r="I118" s="492" t="str">
        <x:v>BE-059 Arrest of Jesus; BI-058 Thirty Pieces of Silver</x:v>
      </x:c>
      <x:c r="J118" s="492" t="str">
        <x:v>Judas isolated at the edge of dim communal space, hands tense; no kiss or coins dominating.</x:v>
      </x:c>
      <x:c r="K118" s="492" t="str">
        <x:v>Conflict and remorse</x:v>
      </x:c>
      <x:c r="L118" s="492" t="str">
        <x:v>Proposed staging based on the catalog; not approved artwork</x:v>
      </x:c>
      <x:c r="M118" s="492" t="str">
        <x:v>No unresolved tier condition identified in this baseline review.</x:v>
      </x:c>
      <x:c r="N118" s="504" t="n">
        <x:v>7.5</x:v>
      </x:c>
      <x:c r="O118" s="504" t="n">
        <x:v>7</x:v>
      </x:c>
      <x:c r="P118" s="504" t="n">
        <x:v>7.5</x:v>
      </x:c>
      <x:c r="Q118" s="504" t="n">
        <x:v>6.5</x:v>
      </x:c>
      <x:c r="R118" s="505" t="n">
        <x:f>IF(COUNT(N118:Q118)&lt;COUNT('Rarity Calibration'!$B$4:$B$7),"",ROUND(('Rarity Calibration'!$B$11/'Rarity Calibration'!$B$9)*(N118*'Rarity Calibration'!$B$4+O118*'Rarity Calibration'!$B$5+P118*'Rarity Calibration'!$B$6+Q118*'Rarity Calibration'!$B$7),1))</x:f>
        <x:v>72.5</x:v>
      </x:c>
      <x:c r="S118" s="492" t="str">
        <x:f>IF(R118="","",IF(R118&gt;='Rarity Calibration'!$E$4,'Rarity Calibration'!$D$4,IF(R118&gt;='Rarity Calibration'!$E$5,'Rarity Calibration'!$D$5,IF(R118&gt;='Rarity Calibration'!$E$6,'Rarity Calibration'!$D$6,IF(R118&gt;='Rarity Calibration'!$E$7,'Rarity Calibration'!$D$7,'Rarity Calibration'!$D$8)))))</x:f>
        <x:v>Uncommon</x:v>
      </x:c>
      <x:c r="T118" s="492" t="str">
        <x:v>v18 diagnostic Uncommon (72.5) is retained as historical draft evidence; the user explicitly retained Common in v19. The tier decision is fixed; do not back-solve component inputs or treat this discrepancy as a pending promotion/demotion.</x:v>
      </x:c>
      <x:c r="U118" s="505" t="n">
        <x:v>65.3</x:v>
      </x:c>
      <x:c r="V118" s="492" t="str">
        <x:v>6.8 / 7.0 / 5.7 / 5.7</x:v>
      </x:c>
      <x:c r="W118" s="492" t="str">
        <x:v>v18 review-only component estimates retained without rescoring; v19 user-approved retention supersedes the earlier tier recommendation. Legacy calibration unchanged.</x:v>
      </x:c>
      <x:c r="X118" s="492" t="str">
        <x:v>Biblical People — Shared Canon</x:v>
      </x:c>
      <x:c r="Y118" s="492" t="str">
        <x:v>fixed-v17: Final Card Catalog!A89:S89; Rarity Calibration!C356:S356. No external source verification.</x:v>
      </x:c>
      <x:c r="Z118" s="492" t="str">
        <x:v>Gospels; Acts 1 | First century | Shared canon</x:v>
      </x:c>
      <x:c r="AA118" s="492" t="str">
        <x:v>Approved retention v19 - already matches master</x:v>
      </x:c>
      <x:c r="AB118" s="492" t="str">
        <x:v>None</x:v>
      </x:c>
    </x:row>
    <x:row r="119" ht="122" customHeight="1">
      <x:c r="A119" s="492" t="str">
        <x:v>BP-090</x:v>
      </x:c>
      <x:c r="B119" s="492" t="str">
        <x:v>Caiaphas</x:v>
      </x:c>
      <x:c r="C119" s="492" t="str">
        <x:v>Common</x:v>
      </x:c>
      <x:c r="D119" s="500" t="str">
        <x:v>Common</x:v>
      </x:c>
      <x:c r="E119" s="492" t="str">
        <x:f>IF(F119="Fixed by approved decision","Fixed",IF(C119=D119,"Keep",IF(MATCH(D119,$A$12:$A$16,0)&lt;MATCH(C119,$A$12:$A$16,0),"Promote","Demote")))</x:f>
        <x:v>Keep</x:v>
      </x:c>
      <x:c r="F119" s="492" t="str">
        <x:v>Reviewed - keep</x:v>
      </x:c>
      <x:c r="G119" s="492" t="str">
        <x:v>Medium</x:v>
      </x:c>
      <x:c r="H119" s="492" t="str">
        <x:v>A supporting Common is adequate; institutional prominence is not an automatic premium visual concept.</x:v>
      </x:c>
      <x:c r="I119" s="492" t="str">
        <x:v>BP-091 Pontius Pilate; BE-061 Jesus Before Pontius Pilate</x:v>
      </x:c>
      <x:c r="J119" s="492" t="str">
        <x:v>Caiaphas in a measured priestly portrait, no crowd of accusers or exaggerated hostile features.</x:v>
      </x:c>
      <x:c r="K119" s="492" t="str">
        <x:v>Authority and tension</x:v>
      </x:c>
      <x:c r="L119" s="492" t="str">
        <x:v>Proposed staging based on the catalog; not approved artwork</x:v>
      </x:c>
      <x:c r="M119" s="492" t="str">
        <x:v>No unresolved tier condition identified in this baseline review.</x:v>
      </x:c>
      <x:c r="N119" s="504" t="n">
        <x:v>6.5</x:v>
      </x:c>
      <x:c r="O119" s="504" t="n">
        <x:v>6</x:v>
      </x:c>
      <x:c r="P119" s="504" t="n">
        <x:v>6</x:v>
      </x:c>
      <x:c r="Q119" s="504" t="n">
        <x:v>5.5</x:v>
      </x:c>
      <x:c r="R119" s="505" t="n">
        <x:f>IF(COUNT(N119:Q119)&lt;COUNT('Rarity Calibration'!$B$4:$B$7),"",ROUND(('Rarity Calibration'!$B$11/'Rarity Calibration'!$B$9)*(N119*'Rarity Calibration'!$B$4+O119*'Rarity Calibration'!$B$5+P119*'Rarity Calibration'!$B$6+Q119*'Rarity Calibration'!$B$7),1))</x:f>
        <x:v>61.5</x:v>
      </x:c>
      <x:c r="S119" s="492" t="str">
        <x:f>IF(R119="","",IF(R119&gt;='Rarity Calibration'!$E$4,'Rarity Calibration'!$D$4,IF(R119&gt;='Rarity Calibration'!$E$5,'Rarity Calibration'!$D$5,IF(R119&gt;='Rarity Calibration'!$E$6,'Rarity Calibration'!$D$6,IF(R119&gt;='Rarity Calibration'!$E$7,'Rarity Calibration'!$D$7,'Rarity Calibration'!$D$8)))))</x:f>
        <x:v>Common</x:v>
      </x:c>
      <x:c r="T119" s="492" t="str"/>
      <x:c r="U119" s="505" t="n">
        <x:v>56.2</x:v>
      </x:c>
      <x:c r="V119" s="492" t="str">
        <x:v>5.5 / 5.7 / 5.7 / 5.7</x:v>
      </x:c>
      <x:c r="W119" s="492" t="str">
        <x:v>New review-only component estimates from catalog and stated premise; source inputs unchanged.</x:v>
      </x:c>
      <x:c r="X119" s="492" t="str">
        <x:v>Biblical People — Shared Canon</x:v>
      </x:c>
      <x:c r="Y119" s="492" t="str">
        <x:v>fixed-v17: Final Card Catalog!A90:S90; Rarity Calibration!C466:S466. No external source verification.</x:v>
      </x:c>
      <x:c r="Z119" s="492" t="str">
        <x:v>Matthew 26; John 11, 18; Acts 4 | First century | Shared canon</x:v>
      </x:c>
      <x:c r="AA119" s="492" t="str">
        <x:v>Approved v20 baseline - applied to master</x:v>
      </x:c>
      <x:c r="AB119" s="492" t="str">
        <x:v>None</x:v>
      </x:c>
    </x:row>
    <x:row r="120" ht="122" customHeight="1">
      <x:c r="A120" s="492" t="str">
        <x:v>BP-091</x:v>
      </x:c>
      <x:c r="B120" s="492" t="str">
        <x:v>Pontius Pilate</x:v>
      </x:c>
      <x:c r="C120" s="492" t="str">
        <x:v>Uncommon</x:v>
      </x:c>
      <x:c r="D120" s="500" t="str">
        <x:v>Uncommon</x:v>
      </x:c>
      <x:c r="E120" s="492" t="str">
        <x:f>IF(F120="Fixed by approved decision","Fixed",IF(C120=D120,"Keep",IF(MATCH(D120,$A$12:$A$16,0)&lt;MATCH(C120,$A$12:$A$16,0),"Promote","Demote")))</x:f>
        <x:v>Keep</x:v>
      </x:c>
      <x:c r="F120" s="492" t="str">
        <x:v>Reviewed - keep</x:v>
      </x:c>
      <x:c r="G120" s="492" t="str">
        <x:v>Medium</x:v>
      </x:c>
      <x:c r="H120" s="492" t="str">
        <x:v>Uncommon gives the moral tension space without borrowing the trial event's full cast.</x:v>
      </x:c>
      <x:c r="I120" s="492" t="str">
        <x:v>BP-090 Caiaphas; BE-061 Jesus Before Pontius Pilate</x:v>
      </x:c>
      <x:c r="J120" s="492" t="str">
        <x:v>Pilate in an uneasy seated portrait, gaze diverted from an off-frame decision.</x:v>
      </x:c>
      <x:c r="K120" s="492" t="str">
        <x:v>Hesitation and responsibility</x:v>
      </x:c>
      <x:c r="L120" s="492" t="str">
        <x:v>Proposed staging based on the catalog; not approved artwork</x:v>
      </x:c>
      <x:c r="M120" s="492" t="str">
        <x:v>No unresolved tier condition identified in this baseline review.</x:v>
      </x:c>
      <x:c r="N120" s="504" t="n">
        <x:v>7.5</x:v>
      </x:c>
      <x:c r="O120" s="504" t="n">
        <x:v>7</x:v>
      </x:c>
      <x:c r="P120" s="504" t="n">
        <x:v>7</x:v>
      </x:c>
      <x:c r="Q120" s="504" t="n">
        <x:v>6</x:v>
      </x:c>
      <x:c r="R120" s="505" t="n">
        <x:f>IF(COUNT(N120:Q120)&lt;COUNT('Rarity Calibration'!$B$4:$B$7),"",ROUND(('Rarity Calibration'!$B$11/'Rarity Calibration'!$B$9)*(N120*'Rarity Calibration'!$B$4+O120*'Rarity Calibration'!$B$5+P120*'Rarity Calibration'!$B$6+Q120*'Rarity Calibration'!$B$7),1))</x:f>
        <x:v>71</x:v>
      </x:c>
      <x:c r="S120" s="492" t="str">
        <x:f>IF(R120="","",IF(R120&gt;='Rarity Calibration'!$E$4,'Rarity Calibration'!$D$4,IF(R120&gt;='Rarity Calibration'!$E$5,'Rarity Calibration'!$D$5,IF(R120&gt;='Rarity Calibration'!$E$6,'Rarity Calibration'!$D$6,IF(R120&gt;='Rarity Calibration'!$E$7,'Rarity Calibration'!$D$7,'Rarity Calibration'!$D$8)))))</x:f>
        <x:v>Uncommon</x:v>
      </x:c>
      <x:c r="T120" s="492" t="str"/>
      <x:c r="U120" s="505" t="n">
        <x:v>68.1</x:v>
      </x:c>
      <x:c r="V120" s="492" t="str">
        <x:v>6.8 / 7.0 / 7.1 / 5.7</x:v>
      </x:c>
      <x:c r="W120" s="492" t="str">
        <x:v>New review-only component estimates from catalog and stated premise; source inputs unchanged.</x:v>
      </x:c>
      <x:c r="X120" s="492" t="str">
        <x:v>Biblical People — Shared Canon</x:v>
      </x:c>
      <x:c r="Y120" s="492" t="str">
        <x:v>fixed-v17: Final Card Catalog!A91:S91; Rarity Calibration!C305:S305. No external source verification.</x:v>
      </x:c>
      <x:c r="Z120" s="492" t="str">
        <x:v>Gospels; Acts 3–4, 13; 1 Timothy 6 | First century | Shared canon</x:v>
      </x:c>
      <x:c r="AA120" s="492" t="str">
        <x:v>Approved v20 baseline - applied to master</x:v>
      </x:c>
      <x:c r="AB120" s="492" t="str">
        <x:v>None</x:v>
      </x:c>
    </x:row>
    <x:row r="121" ht="122" customHeight="1">
      <x:c r="A121" s="492" t="str">
        <x:v>BP-093</x:v>
      </x:c>
      <x:c r="B121" s="492" t="str">
        <x:v>Ahasuerus (Xerxes)</x:v>
      </x:c>
      <x:c r="C121" s="492" t="str">
        <x:v>Uncommon</x:v>
      </x:c>
      <x:c r="D121" s="500" t="str">
        <x:v>Uncommon</x:v>
      </x:c>
      <x:c r="E121" s="492" t="str">
        <x:f>IF(F121="Fixed by approved decision","Fixed",IF(C121=D121,"Keep",IF(MATCH(D121,$A$12:$A$16,0)&lt;MATCH(C121,$A$12:$A$16,0),"Promote","Demote")))</x:f>
        <x:v>Keep</x:v>
      </x:c>
      <x:c r="F121" s="492" t="str">
        <x:v>Reviewed - keep</x:v>
      </x:c>
      <x:c r="G121" s="492" t="str">
        <x:v>Medium</x:v>
      </x:c>
      <x:c r="H121" s="492" t="str">
        <x:v>Retain Uncommon for an identifiable court role; costly ornament alone should not force Rare.</x:v>
      </x:c>
      <x:c r="I121" s="492" t="str">
        <x:v>BP-012 Solomon; BP-023 Esther</x:v>
      </x:c>
      <x:c r="J121" s="492" t="str">
        <x:v>Ahasuerus in a person-led court portrait with the scepter subordinate to face and posture.</x:v>
      </x:c>
      <x:c r="K121" s="492" t="str">
        <x:v>Distance and authority</x:v>
      </x:c>
      <x:c r="L121" s="492" t="str">
        <x:v>Proposed staging based on the catalog; not approved artwork</x:v>
      </x:c>
      <x:c r="M121" s="492" t="str">
        <x:v>No unresolved tier condition identified in this baseline review.</x:v>
      </x:c>
      <x:c r="N121" s="504" t="n">
        <x:v>6.5</x:v>
      </x:c>
      <x:c r="O121" s="504" t="n">
        <x:v>7.5</x:v>
      </x:c>
      <x:c r="P121" s="504" t="n">
        <x:v>6</x:v>
      </x:c>
      <x:c r="Q121" s="504" t="n">
        <x:v>6.5</x:v>
      </x:c>
      <x:c r="R121" s="505" t="n">
        <x:f>IF(COUNT(N121:Q121)&lt;COUNT('Rarity Calibration'!$B$4:$B$7),"",ROUND(('Rarity Calibration'!$B$11/'Rarity Calibration'!$B$9)*(N121*'Rarity Calibration'!$B$4+O121*'Rarity Calibration'!$B$5+P121*'Rarity Calibration'!$B$6+Q121*'Rarity Calibration'!$B$7),1))</x:f>
        <x:v>67</x:v>
      </x:c>
      <x:c r="S121" s="492" t="str">
        <x:f>IF(R121="","",IF(R121&gt;='Rarity Calibration'!$E$4,'Rarity Calibration'!$D$4,IF(R121&gt;='Rarity Calibration'!$E$5,'Rarity Calibration'!$D$5,IF(R121&gt;='Rarity Calibration'!$E$6,'Rarity Calibration'!$D$6,IF(R121&gt;='Rarity Calibration'!$E$7,'Rarity Calibration'!$D$7,'Rarity Calibration'!$D$8)))))</x:f>
        <x:v>Uncommon</x:v>
      </x:c>
      <x:c r="T121" s="492" t="str"/>
      <x:c r="U121" s="505" t="n">
        <x:v>67.1</x:v>
      </x:c>
      <x:c r="V121" s="492" t="str">
        <x:v>6.5 / 8.0 / 5.5 / 6.1</x:v>
      </x:c>
      <x:c r="W121" s="492" t="str">
        <x:v>New review-only component estimates from catalog and stated premise; source inputs unchanged.</x:v>
      </x:c>
      <x:c r="X121" s="492" t="str">
        <x:v>Biblical People — Shared Canon</x:v>
      </x:c>
      <x:c r="Y121" s="492" t="str">
        <x:v>fixed-v17: Final Card Catalog!A92:S92; Rarity Calibration!C328:S328. No external source verification.</x:v>
      </x:c>
      <x:c r="Z121" s="492" t="str">
        <x:v>Esther | Persian period | Shared canon</x:v>
      </x:c>
      <x:c r="AA121" s="492" t="str">
        <x:v>Approved v20 baseline - applied to master</x:v>
      </x:c>
      <x:c r="AB121" s="492" t="str">
        <x:v>None</x:v>
      </x:c>
    </x:row>
    <x:row r="122" ht="122" customHeight="1">
      <x:c r="A122" s="492" t="str">
        <x:v>BE-001</x:v>
      </x:c>
      <x:c r="B122" s="492" t="str">
        <x:v>Creation</x:v>
      </x:c>
      <x:c r="C122" s="492" t="str">
        <x:v>Legendary</x:v>
      </x:c>
      <x:c r="D122" s="500" t="str">
        <x:v>Legendary</x:v>
      </x:c>
      <x:c r="E122" s="492" t="str">
        <x:f>IF(F122="Fixed by approved decision","Fixed",IF(C122=D122,"Keep",IF(MATCH(D122,$A$12:$A$16,0)&lt;MATCH(C122,$A$12:$A$16,0),"Promote","Demote")))</x:f>
        <x:v>Fixed</x:v>
      </x:c>
      <x:c r="F122" s="492" t="str">
        <x:v>Fixed by approved decision</x:v>
      </x:c>
      <x:c r="G122" s="492" t="str">
        <x:v>High - decision fixed</x:v>
      </x:c>
      <x:c r="H122" s="492" t="str">
        <x:v>Legendary accepted for this pass; no speculative divine portrait or new score is needed to retain it.</x:v>
      </x:c>
      <x:c r="I122" s="492" t="str">
        <x:v>BP-007 Adam and Eve; BE-002 The Fall</x:v>
      </x:c>
      <x:c r="J122" s="492" t="str">
        <x:v>Preserve the approved creation identity; keep ordered creation distinct from Adam and Eve and the completed Fall.</x:v>
      </x:c>
      <x:c r="K122" s="492" t="str">
        <x:v>Wonder and ordered goodness</x:v>
      </x:c>
      <x:c r="L122" s="492" t="str">
        <x:v>Proposed staging based on the catalog; not approved artwork</x:v>
      </x:c>
      <x:c r="M122" s="492" t="str">
        <x:v>No unresolved tier condition identified in this baseline review.</x:v>
      </x:c>
      <x:c r="N122" s="504"/>
      <x:c r="O122" s="504"/>
      <x:c r="P122" s="504"/>
      <x:c r="Q122" s="504"/>
      <x:c r="R122" s="505" t="str">
        <x:f>IF(COUNT(N122:Q122)&lt;COUNT('Rarity Calibration'!$B$4:$B$7),"",ROUND(('Rarity Calibration'!$B$11/'Rarity Calibration'!$B$9)*(N122*'Rarity Calibration'!$B$4+O122*'Rarity Calibration'!$B$5+P122*'Rarity Calibration'!$B$6+Q122*'Rarity Calibration'!$B$7),1))</x:f>
      </x:c>
      <x:c r="S122" s="492" t="str">
        <x:f>IF(R122="","",IF(R122&gt;='Rarity Calibration'!$E$4,'Rarity Calibration'!$D$4,IF(R122&gt;='Rarity Calibration'!$E$5,'Rarity Calibration'!$D$5,IF(R122&gt;='Rarity Calibration'!$E$6,'Rarity Calibration'!$D$6,IF(R122&gt;='Rarity Calibration'!$E$7,'Rarity Calibration'!$D$7,'Rarity Calibration'!$D$8)))))</x:f>
      </x:c>
      <x:c r="T122" s="492" t="str">
        <x:v>Fixed by prior approval; no new component scoring. Historical inputs remain in Rarity Calibration and do not override the approved tier.</x:v>
      </x:c>
      <x:c r="U122" s="505" t="n">
        <x:v>90.2</x:v>
      </x:c>
      <x:c r="V122" s="492" t="str">
        <x:v>10.0 / 9.1 / 7.7 / 7.5</x:v>
      </x:c>
      <x:c r="W122" s="492" t="str">
        <x:v>Fixed by prior approval; not rescored. Legacy inputs remain historical.</x:v>
      </x:c>
      <x:c r="X122" s="492" t="str">
        <x:v>Biblical Events — Shared Canon</x:v>
      </x:c>
      <x:c r="Y122" s="492" t="str">
        <x:v>fixed-v17: Final Card Catalog!A93:S93; Rarity Calibration!C24:S24. No external source verification.</x:v>
      </x:c>
      <x:c r="Z122" s="492" t="str">
        <x:v>Genesis 1:1–2:3 | Primeval history | Shared canon</x:v>
      </x:c>
      <x:c r="AA122" s="492" t="str">
        <x:v>Already approved - preserved</x:v>
      </x:c>
      <x:c r="AB122" s="492" t="str">
        <x:v>None</x:v>
      </x:c>
    </x:row>
    <x:row r="123" ht="122" customHeight="1">
      <x:c r="A123" s="492" t="str">
        <x:v>BE-002</x:v>
      </x:c>
      <x:c r="B123" s="492" t="str">
        <x:v>The Fall</x:v>
      </x:c>
      <x:c r="C123" s="492" t="str">
        <x:v>Extraordinary</x:v>
      </x:c>
      <x:c r="D123" s="500" t="str">
        <x:v>Extraordinary</x:v>
      </x:c>
      <x:c r="E123" s="492" t="str">
        <x:f>IF(F123="Fixed by approved decision","Fixed",IF(C123=D123,"Keep",IF(MATCH(D123,$A$12:$A$16,0)&lt;MATCH(C123,$A$12:$A$16,0),"Promote","Demote")))</x:f>
        <x:v>Fixed</x:v>
      </x:c>
      <x:c r="F123" s="492" t="str">
        <x:v>Fixed by approved decision</x:v>
      </x:c>
      <x:c r="G123" s="492" t="str">
        <x:v>High - decision fixed</x:v>
      </x:c>
      <x:c r="H123" s="492" t="str">
        <x:v>Completed Extraordinary benchmark; its intensity must not be used to demand violence from other premium cards.</x:v>
      </x:c>
      <x:c r="I123" s="492" t="str">
        <x:v>BP-002 David; BE-010 The Burning Bush</x:v>
      </x:c>
      <x:c r="J123" s="492" t="str">
        <x:v>Preserve the completed Fall artwork and design exactly.</x:v>
      </x:c>
      <x:c r="K123" s="492" t="str">
        <x:v>Preserve finished treatment</x:v>
      </x:c>
      <x:c r="L123" s="492" t="str">
        <x:v>Completed design preserved; finished image not assessed</x:v>
      </x:c>
      <x:c r="M123" s="492" t="str">
        <x:v>No unresolved tier condition identified in this baseline review.</x:v>
      </x:c>
      <x:c r="N123" s="504"/>
      <x:c r="O123" s="504"/>
      <x:c r="P123" s="504"/>
      <x:c r="Q123" s="504"/>
      <x:c r="R123" s="505" t="str">
        <x:f>IF(COUNT(N123:Q123)&lt;COUNT('Rarity Calibration'!$B$4:$B$7),"",ROUND(('Rarity Calibration'!$B$11/'Rarity Calibration'!$B$9)*(N123*'Rarity Calibration'!$B$4+O123*'Rarity Calibration'!$B$5+P123*'Rarity Calibration'!$B$6+Q123*'Rarity Calibration'!$B$7),1))</x:f>
      </x:c>
      <x:c r="S123" s="492" t="str">
        <x:f>IF(R123="","",IF(R123&gt;='Rarity Calibration'!$E$4,'Rarity Calibration'!$D$4,IF(R123&gt;='Rarity Calibration'!$E$5,'Rarity Calibration'!$D$5,IF(R123&gt;='Rarity Calibration'!$E$6,'Rarity Calibration'!$D$6,IF(R123&gt;='Rarity Calibration'!$E$7,'Rarity Calibration'!$D$7,'Rarity Calibration'!$D$8)))))</x:f>
      </x:c>
      <x:c r="T123" s="492" t="str">
        <x:v>Fixed by prior approval; no new component scoring. Historical inputs remain in Rarity Calibration and do not override the approved tier.</x:v>
      </x:c>
      <x:c r="U123" s="505" t="n">
        <x:v>86.4</x:v>
      </x:c>
      <x:c r="V123" s="492" t="str">
        <x:v>9.4 / 9.1 / 7.0 / 7.5</x:v>
      </x:c>
      <x:c r="W123" s="492" t="str">
        <x:v>Fixed by prior approval; not rescored. Legacy inputs remain historical.</x:v>
      </x:c>
      <x:c r="X123" s="492" t="str">
        <x:v>Biblical Events — Shared Canon</x:v>
      </x:c>
      <x:c r="Y123" s="492" t="str">
        <x:v>fixed-v17: Final Card Catalog!A94:S94; Rarity Calibration!C49:S49. No external source verification.</x:v>
      </x:c>
      <x:c r="Z123" s="492" t="str">
        <x:v>Genesis 3 | Primeval history | Shared canon</x:v>
      </x:c>
      <x:c r="AA123" s="492" t="str">
        <x:v>Already approved - preserved</x:v>
      </x:c>
      <x:c r="AB123" s="492" t="str">
        <x:v>None</x:v>
      </x:c>
    </x:row>
    <x:row r="124" ht="122" customHeight="1">
      <x:c r="A124" s="492" t="str">
        <x:v>BE-003</x:v>
      </x:c>
      <x:c r="B124" s="492" t="str">
        <x:v>The Flood</x:v>
      </x:c>
      <x:c r="C124" s="492" t="str">
        <x:v>Extraordinary</x:v>
      </x:c>
      <x:c r="D124" s="500" t="str">
        <x:v>Extraordinary</x:v>
      </x:c>
      <x:c r="E124" s="492" t="str">
        <x:f>IF(F124="Fixed by approved decision","Fixed",IF(C124=D124,"Keep",IF(MATCH(D124,$A$12:$A$16,0)&lt;MATCH(C124,$A$12:$A$16,0),"Promote","Demote")))</x:f>
        <x:v>Keep</x:v>
      </x:c>
      <x:c r="F124" s="492" t="str">
        <x:v>Reviewed - keep</x:v>
      </x:c>
      <x:c r="G124" s="492" t="str">
        <x:v>Medium</x:v>
      </x:c>
      <x:c r="H124" s="492" t="str">
        <x:v>Extraordinary is justified by a coherent environmental narrative; graphic suffering is neither necessary nor a scoring bonus.</x:v>
      </x:c>
      <x:c r="I124" s="492" t="str">
        <x:v>BP-008 Noah; BE-014 Crossing of the Red Sea</x:v>
      </x:c>
      <x:c r="J124" s="492" t="str">
        <x:v>A broad flood environment with the vessel preserving a human-scale point of focus, not a catalog of drowning figures.</x:v>
      </x:c>
      <x:c r="K124" s="492" t="str">
        <x:v>Dread and preservation</x:v>
      </x:c>
      <x:c r="L124" s="492" t="str">
        <x:v>Proposed staging based on the catalog; not approved artwork</x:v>
      </x:c>
      <x:c r="M124" s="492" t="str">
        <x:v>No unresolved tier condition identified in this baseline review.</x:v>
      </x:c>
      <x:c r="N124" s="504" t="n">
        <x:v>9</x:v>
      </x:c>
      <x:c r="O124" s="504" t="n">
        <x:v>8.5</x:v>
      </x:c>
      <x:c r="P124" s="504" t="n">
        <x:v>8</x:v>
      </x:c>
      <x:c r="Q124" s="504" t="n">
        <x:v>8</x:v>
      </x:c>
      <x:c r="R124" s="505" t="n">
        <x:f>IF(COUNT(N124:Q124)&lt;COUNT('Rarity Calibration'!$B$4:$B$7),"",ROUND(('Rarity Calibration'!$B$11/'Rarity Calibration'!$B$9)*(N124*'Rarity Calibration'!$B$4+O124*'Rarity Calibration'!$B$5+P124*'Rarity Calibration'!$B$6+Q124*'Rarity Calibration'!$B$7),1))</x:f>
        <x:v>85.5</x:v>
      </x:c>
      <x:c r="S124" s="492" t="str">
        <x:f>IF(R124="","",IF(R124&gt;='Rarity Calibration'!$E$4,'Rarity Calibration'!$D$4,IF(R124&gt;='Rarity Calibration'!$E$5,'Rarity Calibration'!$D$5,IF(R124&gt;='Rarity Calibration'!$E$6,'Rarity Calibration'!$D$6,IF(R124&gt;='Rarity Calibration'!$E$7,'Rarity Calibration'!$D$7,'Rarity Calibration'!$D$8)))))</x:f>
        <x:v>Extraordinary</x:v>
      </x:c>
      <x:c r="T124" s="492" t="str"/>
      <x:c r="U124" s="505" t="n">
        <x:v>87.2</x:v>
      </x:c>
      <x:c r="V124" s="492" t="str">
        <x:v>9.2 / 9.1 / 7.8 / 7.5</x:v>
      </x:c>
      <x:c r="W124" s="492" t="str">
        <x:v>New review-only component estimates from catalog and stated premise; source inputs unchanged.</x:v>
      </x:c>
      <x:c r="X124" s="492" t="str">
        <x:v>Biblical Events — Shared Canon</x:v>
      </x:c>
      <x:c r="Y124" s="492" t="str">
        <x:v>fixed-v17: Final Card Catalog!A95:S95; Rarity Calibration!C44:S44. No external source verification.</x:v>
      </x:c>
      <x:c r="Z124" s="492" t="str">
        <x:v>Genesis 6–9 | Primeval history | Shared canon</x:v>
      </x:c>
      <x:c r="AA124" s="492" t="str">
        <x:v>Approved v20 baseline - applied to master</x:v>
      </x:c>
      <x:c r="AB124" s="492" t="str">
        <x:v>None</x:v>
      </x:c>
    </x:row>
    <x:row r="125" ht="122" customHeight="1">
      <x:c r="A125" s="492" t="str">
        <x:v>BE-004</x:v>
      </x:c>
      <x:c r="B125" s="492" t="str">
        <x:v>Tower of Babel</x:v>
      </x:c>
      <x:c r="C125" s="492" t="str">
        <x:v>Uncommon</x:v>
      </x:c>
      <x:c r="D125" s="500" t="str">
        <x:v>Rare</x:v>
      </x:c>
      <x:c r="E125" s="492" t="str">
        <x:f>IF(F125="Fixed by approved decision","Fixed",IF(C125=D125,"Keep",IF(MATCH(D125,$A$12:$A$16,0)&lt;MATCH(C125,$A$12:$A$16,0),"Promote","Demote")))</x:f>
        <x:v>Promote</x:v>
      </x:c>
      <x:c r="F125" s="492" t="str">
        <x:v>Reviewed - change proposed</x:v>
      </x:c>
      <x:c r="G125" s="492" t="str">
        <x:v>Medium</x:v>
      </x:c>
      <x:c r="H125" s="492" t="str">
        <x:v>The large structural image and scattering theme support Rare beyond a generic Uncommon construction scene.</x:v>
      </x:c>
      <x:c r="I125" s="492" t="str">
        <x:v>BE-121 Rebuilding Jerusalem's Wall; BPL-051 Babylon</x:v>
      </x:c>
      <x:c r="J125" s="492" t="str">
        <x:v>An unfinished tower rises above separated groups whose movements no longer align; one architectural diagonal organizes the scene.</x:v>
      </x:c>
      <x:c r="K125" s="492" t="str">
        <x:v>Ambition becoming dislocation</x:v>
      </x:c>
      <x:c r="L125" s="492" t="str">
        <x:v>Proposed staging based on the catalog; not approved artwork</x:v>
      </x:c>
      <x:c r="M125" s="492" t="str">
        <x:v>Keep the communication breakdown legible without claiming an exact ancient tower reconstruction.</x:v>
      </x:c>
      <x:c r="N125" s="504" t="n">
        <x:v>8</x:v>
      </x:c>
      <x:c r="O125" s="504" t="n">
        <x:v>8.5</x:v>
      </x:c>
      <x:c r="P125" s="504" t="n">
        <x:v>7</x:v>
      </x:c>
      <x:c r="Q125" s="504" t="n">
        <x:v>8</x:v>
      </x:c>
      <x:c r="R125" s="505" t="n">
        <x:f>IF(COUNT(N125:Q125)&lt;COUNT('Rarity Calibration'!$B$4:$B$7),"",ROUND(('Rarity Calibration'!$B$11/'Rarity Calibration'!$B$9)*(N125*'Rarity Calibration'!$B$4+O125*'Rarity Calibration'!$B$5+P125*'Rarity Calibration'!$B$6+Q125*'Rarity Calibration'!$B$7),1))</x:f>
        <x:v>79.5</x:v>
      </x:c>
      <x:c r="S125" s="492" t="str">
        <x:f>IF(R125="","",IF(R125&gt;='Rarity Calibration'!$E$4,'Rarity Calibration'!$D$4,IF(R125&gt;='Rarity Calibration'!$E$5,'Rarity Calibration'!$D$5,IF(R125&gt;='Rarity Calibration'!$E$6,'Rarity Calibration'!$D$6,IF(R125&gt;='Rarity Calibration'!$E$7,'Rarity Calibration'!$D$7,'Rarity Calibration'!$D$8)))))</x:f>
        <x:v>Rare</x:v>
      </x:c>
      <x:c r="T125" s="492" t="str"/>
      <x:c r="U125" s="505" t="n">
        <x:v>74.8</x:v>
      </x:c>
      <x:c r="V125" s="492" t="str">
        <x:v>6.5 / 9.1 / 7.0 / 7.5</x:v>
      </x:c>
      <x:c r="W125" s="492" t="str">
        <x:v>New review-only component estimates from catalog and stated premise; source inputs unchanged.</x:v>
      </x:c>
      <x:c r="X125" s="492" t="str">
        <x:v>Biblical Events — Shared Canon</x:v>
      </x:c>
      <x:c r="Y125" s="492" t="str">
        <x:v>fixed-v17: Final Card Catalog!A96:S96; Rarity Calibration!C228:S228. No external source verification.</x:v>
      </x:c>
      <x:c r="Z125" s="492" t="str">
        <x:v>Genesis 11:1–9 | Primeval history | Shared canon</x:v>
      </x:c>
      <x:c r="AA125" s="492" t="str">
        <x:v>Approved v20 baseline - applied to master</x:v>
      </x:c>
      <x:c r="AB125" s="492" t="str">
        <x:v>Production detail / source check</x:v>
      </x:c>
    </x:row>
    <x:row r="126" ht="122" customHeight="1">
      <x:c r="A126" s="492" t="str">
        <x:v>BE-005</x:v>
      </x:c>
      <x:c r="B126" s="492" t="str">
        <x:v>Call and Covenant of Abraham</x:v>
      </x:c>
      <x:c r="C126" s="492" t="str">
        <x:v>Rare</x:v>
      </x:c>
      <x:c r="D126" s="500" t="str">
        <x:v>Rare</x:v>
      </x:c>
      <x:c r="E126" s="492" t="str">
        <x:f>IF(F126="Fixed by approved decision","Fixed",IF(C126=D126,"Keep",IF(MATCH(D126,$A$12:$A$16,0)&lt;MATCH(C126,$A$12:$A$16,0),"Promote","Demote")))</x:f>
        <x:v>Keep</x:v>
      </x:c>
      <x:c r="F126" s="492" t="str">
        <x:v>Reviewed - provisional</x:v>
      </x:c>
      <x:c r="G126" s="492" t="str">
        <x:v>Medium</x:v>
      </x:c>
      <x:c r="H126" s="492" t="str">
        <x:v>Rare is supportable, but the combined call/covenant identity needs one chosen moment, not several supernatural symbols.</x:v>
      </x:c>
      <x:c r="I126" s="492" t="str">
        <x:v>BP-003 Abraham; BE-013 The Exodus</x:v>
      </x:c>
      <x:c r="J126" s="492" t="str">
        <x:v>Abraham pauses at a departure threshold, landscape beyond; covenant promises remain contextual rather than a montage.</x:v>
      </x:c>
      <x:c r="K126" s="492" t="str">
        <x:v>Trust and unknown possibility</x:v>
      </x:c>
      <x:c r="L126" s="492" t="str">
        <x:v>Proposed staging based on the catalog; not approved artwork</x:v>
      </x:c>
      <x:c r="M126" s="492" t="str">
        <x:v>Choose departure or a bounded covenant scene; do not invent God's visible appearance.</x:v>
      </x:c>
      <x:c r="N126" s="504" t="n">
        <x:v>8.5</x:v>
      </x:c>
      <x:c r="O126" s="504" t="n">
        <x:v>8</x:v>
      </x:c>
      <x:c r="P126" s="504" t="n">
        <x:v>7.5</x:v>
      </x:c>
      <x:c r="Q126" s="504" t="n">
        <x:v>7</x:v>
      </x:c>
      <x:c r="R126" s="505" t="n">
        <x:f>IF(COUNT(N126:Q126)&lt;COUNT('Rarity Calibration'!$B$4:$B$7),"",ROUND(('Rarity Calibration'!$B$11/'Rarity Calibration'!$B$9)*(N126*'Rarity Calibration'!$B$4+O126*'Rarity Calibration'!$B$5+P126*'Rarity Calibration'!$B$6+Q126*'Rarity Calibration'!$B$7),1))</x:f>
        <x:v>80</x:v>
      </x:c>
      <x:c r="S126" s="492" t="str">
        <x:f>IF(R126="","",IF(R126&gt;='Rarity Calibration'!$E$4,'Rarity Calibration'!$D$4,IF(R126&gt;='Rarity Calibration'!$E$5,'Rarity Calibration'!$D$5,IF(R126&gt;='Rarity Calibration'!$E$6,'Rarity Calibration'!$D$6,IF(R126&gt;='Rarity Calibration'!$E$7,'Rarity Calibration'!$D$7,'Rarity Calibration'!$D$8)))))</x:f>
        <x:v>Rare</x:v>
      </x:c>
      <x:c r="T126" s="492" t="str"/>
      <x:c r="U126" s="505" t="n">
        <x:v>79.2</x:v>
      </x:c>
      <x:c r="V126" s="492" t="str">
        <x:v>7.6 / 9.1 / 7.0 / 7.5</x:v>
      </x:c>
      <x:c r="W126" s="492" t="str">
        <x:v>New review-only component estimates from catalog and stated premise; source inputs unchanged.</x:v>
      </x:c>
      <x:c r="X126" s="492" t="str">
        <x:v>Biblical Events — Shared Canon</x:v>
      </x:c>
      <x:c r="Y126" s="492" t="str">
        <x:v>fixed-v17: Final Card Catalog!A97:S97; Rarity Calibration!C150:S150. No external source verification.</x:v>
      </x:c>
      <x:c r="Z126" s="492" t="str">
        <x:v>Genesis 12:1–9; Genesis 15 | Patriarchal period | Shared canon</x:v>
      </x:c>
      <x:c r="AA126" s="492" t="str">
        <x:v>Approved v20 working tier - original condition retained</x:v>
      </x:c>
      <x:c r="AB126" s="492" t="str">
        <x:v>Tier / interpretation condition</x:v>
      </x:c>
    </x:row>
    <x:row r="127" ht="122" customHeight="1">
      <x:c r="A127" s="492" t="str">
        <x:v>BE-006</x:v>
      </x:c>
      <x:c r="B127" s="492" t="str">
        <x:v>Binding of Isaac</x:v>
      </x:c>
      <x:c r="C127" s="492" t="str">
        <x:v>Rare</x:v>
      </x:c>
      <x:c r="D127" s="500" t="str">
        <x:v>Rare</x:v>
      </x:c>
      <x:c r="E127" s="492" t="str">
        <x:f>IF(F127="Fixed by approved decision","Fixed",IF(C127=D127,"Keep",IF(MATCH(D127,$A$12:$A$16,0)&lt;MATCH(C127,$A$12:$A$16,0),"Promote","Demote")))</x:f>
        <x:v>Keep</x:v>
      </x:c>
      <x:c r="F127" s="492" t="str">
        <x:v>Reviewed - provisional</x:v>
      </x:c>
      <x:c r="G127" s="492" t="str">
        <x:v>Medium</x:v>
      </x:c>
      <x:c r="H127" s="492" t="str">
        <x:v>A difficult but focused Rare can carry fear and provision without promoting violent imagery for its own sake.</x:v>
      </x:c>
      <x:c r="I127" s="492" t="str">
        <x:v>BP-003 Abraham; BE-127 The Temple Veil Is Torn</x:v>
      </x:c>
      <x:c r="J127" s="492" t="str">
        <x:v>Focus on Abraham's arrested action and Isaac's vulnerability, with provision secondary and no graphic wound.</x:v>
      </x:c>
      <x:c r="K127" s="492" t="str">
        <x:v>Dread giving way to relief</x:v>
      </x:c>
      <x:c r="L127" s="492" t="str">
        <x:v>Proposed staging based on the catalog; not approved artwork</x:v>
      </x:c>
      <x:c r="M127" s="492" t="str">
        <x:v>Confirm an age-appropriate, non-graphic decisive moment and how the supplied ram context is shown.</x:v>
      </x:c>
      <x:c r="N127" s="504" t="n">
        <x:v>8.5</x:v>
      </x:c>
      <x:c r="O127" s="504" t="n">
        <x:v>8</x:v>
      </x:c>
      <x:c r="P127" s="504" t="n">
        <x:v>8</x:v>
      </x:c>
      <x:c r="Q127" s="504" t="n">
        <x:v>7.5</x:v>
      </x:c>
      <x:c r="R127" s="505" t="n">
        <x:f>IF(COUNT(N127:Q127)&lt;COUNT('Rarity Calibration'!$B$4:$B$7),"",ROUND(('Rarity Calibration'!$B$11/'Rarity Calibration'!$B$9)*(N127*'Rarity Calibration'!$B$4+O127*'Rarity Calibration'!$B$5+P127*'Rarity Calibration'!$B$6+Q127*'Rarity Calibration'!$B$7),1))</x:f>
        <x:v>81.5</x:v>
      </x:c>
      <x:c r="S127" s="492" t="str">
        <x:f>IF(R127="","",IF(R127&gt;='Rarity Calibration'!$E$4,'Rarity Calibration'!$D$4,IF(R127&gt;='Rarity Calibration'!$E$5,'Rarity Calibration'!$D$5,IF(R127&gt;='Rarity Calibration'!$E$6,'Rarity Calibration'!$D$6,IF(R127&gt;='Rarity Calibration'!$E$7,'Rarity Calibration'!$D$7,'Rarity Calibration'!$D$8)))))</x:f>
        <x:v>Rare</x:v>
      </x:c>
      <x:c r="T127" s="492" t="str"/>
      <x:c r="U127" s="505" t="n">
        <x:v>80.6</x:v>
      </x:c>
      <x:c r="V127" s="492" t="str">
        <x:v>7.6 / 9.1 / 7.7 / 7.5</x:v>
      </x:c>
      <x:c r="W127" s="492" t="str">
        <x:v>New review-only component estimates from catalog and stated premise; source inputs unchanged.</x:v>
      </x:c>
      <x:c r="X127" s="492" t="str">
        <x:v>Biblical Events — Shared Canon</x:v>
      </x:c>
      <x:c r="Y127" s="492" t="str">
        <x:v>fixed-v17: Final Card Catalog!A98:S98; Rarity Calibration!C121:S121. No external source verification.</x:v>
      </x:c>
      <x:c r="Z127" s="492" t="str">
        <x:v>Genesis 22:1–19 | Patriarchal period | Shared canon</x:v>
      </x:c>
      <x:c r="AA127" s="492" t="str">
        <x:v>Approved v20 working tier - original condition retained</x:v>
      </x:c>
      <x:c r="AB127" s="492" t="str">
        <x:v>Tier / interpretation condition</x:v>
      </x:c>
    </x:row>
    <x:row r="128" ht="122" customHeight="1">
      <x:c r="A128" s="492" t="str">
        <x:v>BE-007</x:v>
      </x:c>
      <x:c r="B128" s="492" t="str">
        <x:v>Jacob Wrestles at the Jabbok</x:v>
      </x:c>
      <x:c r="C128" s="492" t="str">
        <x:v>Rare</x:v>
      </x:c>
      <x:c r="D128" s="500" t="str">
        <x:v>Rare</x:v>
      </x:c>
      <x:c r="E128" s="492" t="str">
        <x:f>IF(F128="Fixed by approved decision","Fixed",IF(C128=D128,"Keep",IF(MATCH(D128,$A$12:$A$16,0)&lt;MATCH(C128,$A$12:$A$16,0),"Promote","Demote")))</x:f>
        <x:v>Keep</x:v>
      </x:c>
      <x:c r="F128" s="492" t="str">
        <x:v>Reviewed - provisional</x:v>
      </x:c>
      <x:c r="G128" s="492" t="str">
        <x:v>Medium</x:v>
      </x:c>
      <x:c r="H128" s="492" t="str">
        <x:v>Rare fits the bodily encounter; the mysterious identity makes the appearance brief conditional, not a reason for more fantasy detail.</x:v>
      </x:c>
      <x:c r="I128" s="492" t="str">
        <x:v>BP-009 Jacob (Israel); PDV-031 Jacob's Dream at Bethel</x:v>
      </x:c>
      <x:c r="J128" s="492" t="str">
        <x:v>Two figures locked in a night struggle beside a dark water boundary; conceal unsupported details of the opponent.</x:v>
      </x:c>
      <x:c r="K128" s="492" t="str">
        <x:v>Struggle and transformation</x:v>
      </x:c>
      <x:c r="L128" s="492" t="str">
        <x:v>Proposed staging based on the catalog; not approved artwork</x:v>
      </x:c>
      <x:c r="M128" s="492" t="str">
        <x:v>Agree how the mysterious opponent is represented without asserting an unsupported divine portrait.</x:v>
      </x:c>
      <x:c r="N128" s="504" t="n">
        <x:v>8</x:v>
      </x:c>
      <x:c r="O128" s="504" t="n">
        <x:v>8.5</x:v>
      </x:c>
      <x:c r="P128" s="504" t="n">
        <x:v>8</x:v>
      </x:c>
      <x:c r="Q128" s="504" t="n">
        <x:v>7.5</x:v>
      </x:c>
      <x:c r="R128" s="505" t="n">
        <x:f>IF(COUNT(N128:Q128)&lt;COUNT('Rarity Calibration'!$B$4:$B$7),"",ROUND(('Rarity Calibration'!$B$11/'Rarity Calibration'!$B$9)*(N128*'Rarity Calibration'!$B$4+O128*'Rarity Calibration'!$B$5+P128*'Rarity Calibration'!$B$6+Q128*'Rarity Calibration'!$B$7),1))</x:f>
        <x:v>81</x:v>
      </x:c>
      <x:c r="S128" s="492" t="str">
        <x:f>IF(R128="","",IF(R128&gt;='Rarity Calibration'!$E$4,'Rarity Calibration'!$D$4,IF(R128&gt;='Rarity Calibration'!$E$5,'Rarity Calibration'!$D$5,IF(R128&gt;='Rarity Calibration'!$E$6,'Rarity Calibration'!$D$6,IF(R128&gt;='Rarity Calibration'!$E$7,'Rarity Calibration'!$D$7,'Rarity Calibration'!$D$8)))))</x:f>
        <x:v>Rare</x:v>
      </x:c>
      <x:c r="T128" s="492" t="str"/>
      <x:c r="U128" s="505" t="n">
        <x:v>80.4</x:v>
      </x:c>
      <x:c r="V128" s="492" t="str">
        <x:v>7.6 / 9.1 / 7.6 / 7.5</x:v>
      </x:c>
      <x:c r="W128" s="492" t="str">
        <x:v>New review-only component estimates from catalog and stated premise; source inputs unchanged.</x:v>
      </x:c>
      <x:c r="X128" s="492" t="str">
        <x:v>Biblical Events — Shared Canon</x:v>
      </x:c>
      <x:c r="Y128" s="492" t="str">
        <x:v>fixed-v17: Final Card Catalog!A99:S99; Rarity Calibration!C124:S124. No external source verification.</x:v>
      </x:c>
      <x:c r="Z128" s="492" t="str">
        <x:v>Genesis 32:22–32 | Patriarchal period | Shared canon</x:v>
      </x:c>
      <x:c r="AA128" s="492" t="str">
        <x:v>Approved v20 working tier - original condition retained</x:v>
      </x:c>
      <x:c r="AB128" s="492" t="str">
        <x:v>Tier / interpretation condition</x:v>
      </x:c>
    </x:row>
    <x:row r="129" ht="122" customHeight="1">
      <x:c r="A129" s="492" t="str">
        <x:v>BE-008</x:v>
      </x:c>
      <x:c r="B129" s="492" t="str">
        <x:v>Joseph Sold into Slavery</x:v>
      </x:c>
      <x:c r="C129" s="492" t="str">
        <x:v>Uncommon</x:v>
      </x:c>
      <x:c r="D129" s="500" t="str">
        <x:v>Uncommon</x:v>
      </x:c>
      <x:c r="E129" s="492" t="str">
        <x:f>IF(F129="Fixed by approved decision","Fixed",IF(C129=D129,"Keep",IF(MATCH(D129,$A$12:$A$16,0)&lt;MATCH(C129,$A$12:$A$16,0),"Promote","Demote")))</x:f>
        <x:v>Keep</x:v>
      </x:c>
      <x:c r="F129" s="492" t="str">
        <x:v>Reviewed - keep</x:v>
      </x:c>
      <x:c r="G129" s="492" t="str">
        <x:v>Medium</x:v>
      </x:c>
      <x:c r="H129" s="492" t="str">
        <x:v>Retain Uncommon for a strong betrayal premise; emotional gravity alone does not require every family turning point to become Rare.</x:v>
      </x:c>
      <x:c r="I129" s="492" t="str">
        <x:v>BE-009 Joseph Reveals Himself; BE-126 Judah Offers Himself for Benjamin</x:v>
      </x:c>
      <x:c r="J129" s="492" t="str">
        <x:v>Joseph is separated from his brothers by movement toward the travelers, hands and distance leading.</x:v>
      </x:c>
      <x:c r="K129" s="492" t="str">
        <x:v>Betrayal and helplessness</x:v>
      </x:c>
      <x:c r="L129" s="492" t="str">
        <x:v>Proposed staging based on the catalog; not approved artwork</x:v>
      </x:c>
      <x:c r="M129" s="492" t="str">
        <x:v>No unresolved tier condition identified in this baseline review.</x:v>
      </x:c>
      <x:c r="N129" s="504" t="n">
        <x:v>7.5</x:v>
      </x:c>
      <x:c r="O129" s="504" t="n">
        <x:v>7.5</x:v>
      </x:c>
      <x:c r="P129" s="504" t="n">
        <x:v>8</x:v>
      </x:c>
      <x:c r="Q129" s="504" t="n">
        <x:v>7</x:v>
      </x:c>
      <x:c r="R129" s="505" t="n">
        <x:f>IF(COUNT(N129:Q129)&lt;COUNT('Rarity Calibration'!$B$4:$B$7),"",ROUND(('Rarity Calibration'!$B$11/'Rarity Calibration'!$B$9)*(N129*'Rarity Calibration'!$B$4+O129*'Rarity Calibration'!$B$5+P129*'Rarity Calibration'!$B$6+Q129*'Rarity Calibration'!$B$7),1))</x:f>
        <x:v>75.5</x:v>
      </x:c>
      <x:c r="S129" s="492" t="str">
        <x:f>IF(R129="","",IF(R129&gt;='Rarity Calibration'!$E$4,'Rarity Calibration'!$D$4,IF(R129&gt;='Rarity Calibration'!$E$5,'Rarity Calibration'!$D$5,IF(R129&gt;='Rarity Calibration'!$E$6,'Rarity Calibration'!$D$6,IF(R129&gt;='Rarity Calibration'!$E$7,'Rarity Calibration'!$D$7,'Rarity Calibration'!$D$8)))))</x:f>
        <x:v>Uncommon</x:v>
      </x:c>
      <x:c r="T129" s="492" t="str"/>
      <x:c r="U129" s="505" t="n">
        <x:v>74.8</x:v>
      </x:c>
      <x:c r="V129" s="492" t="str">
        <x:v>6.5 / 9.1 / 7.0 / 7.5</x:v>
      </x:c>
      <x:c r="W129" s="492" t="str">
        <x:v>New review-only component estimates from catalog and stated premise; source inputs unchanged.</x:v>
      </x:c>
      <x:c r="X129" s="492" t="str">
        <x:v>Biblical Events — Shared Canon</x:v>
      </x:c>
      <x:c r="Y129" s="492" t="str">
        <x:v>fixed-v17: Final Card Catalog!A100:S100; Rarity Calibration!C225:S225. No external source verification.</x:v>
      </x:c>
      <x:c r="Z129" s="492" t="str">
        <x:v>Genesis 37:12–36 | Patriarchal period | Shared canon</x:v>
      </x:c>
      <x:c r="AA129" s="492" t="str">
        <x:v>Approved v20 baseline - applied to master</x:v>
      </x:c>
      <x:c r="AB129" s="492" t="str">
        <x:v>None</x:v>
      </x:c>
    </x:row>
    <x:row r="130" ht="122" customHeight="1">
      <x:c r="A130" s="492" t="str">
        <x:v>BE-009</x:v>
      </x:c>
      <x:c r="B130" s="492" t="str">
        <x:v>Joseph Reveals Himself</x:v>
      </x:c>
      <x:c r="C130" s="492" t="str">
        <x:v>Rare</x:v>
      </x:c>
      <x:c r="D130" s="500" t="str">
        <x:v>Rare</x:v>
      </x:c>
      <x:c r="E130" s="492" t="str">
        <x:f>IF(F130="Fixed by approved decision","Fixed",IF(C130=D130,"Keep",IF(MATCH(D130,$A$12:$A$16,0)&lt;MATCH(C130,$A$12:$A$16,0),"Promote","Demote")))</x:f>
        <x:v>Keep</x:v>
      </x:c>
      <x:c r="F130" s="492" t="str">
        <x:v>Reviewed - keep</x:v>
      </x:c>
      <x:c r="G130" s="492" t="str">
        <x:v>Medium</x:v>
      </x:c>
      <x:c r="H130" s="492" t="str">
        <x:v>Retain Rare for an intimate, coherent climax rather than making every emotional reunion Extraordinary.</x:v>
      </x:c>
      <x:c r="I130" s="492" t="str">
        <x:v>BE-126 Judah Offers Himself for Benjamin; PDV-009 Parable of the Prodigal Son</x:v>
      </x:c>
      <x:c r="J130" s="492" t="str">
        <x:v>A close group encounter with Joseph's revealing gesture and the brothers' differing responses; no planted-cup scene.</x:v>
      </x:c>
      <x:c r="K130" s="492" t="str">
        <x:v>Recognition and forgiveness</x:v>
      </x:c>
      <x:c r="L130" s="492" t="str">
        <x:v>Proposed staging based on the catalog; not approved artwork</x:v>
      </x:c>
      <x:c r="M130" s="492" t="str">
        <x:v>No unresolved tier condition identified in this baseline review.</x:v>
      </x:c>
      <x:c r="N130" s="504" t="n">
        <x:v>8</x:v>
      </x:c>
      <x:c r="O130" s="504" t="n">
        <x:v>8</x:v>
      </x:c>
      <x:c r="P130" s="504" t="n">
        <x:v>8</x:v>
      </x:c>
      <x:c r="Q130" s="504" t="n">
        <x:v>7.5</x:v>
      </x:c>
      <x:c r="R130" s="505" t="n">
        <x:f>IF(COUNT(N130:Q130)&lt;COUNT('Rarity Calibration'!$B$4:$B$7),"",ROUND(('Rarity Calibration'!$B$11/'Rarity Calibration'!$B$9)*(N130*'Rarity Calibration'!$B$4+O130*'Rarity Calibration'!$B$5+P130*'Rarity Calibration'!$B$6+Q130*'Rarity Calibration'!$B$7),1))</x:f>
        <x:v>79.5</x:v>
      </x:c>
      <x:c r="S130" s="492" t="str">
        <x:f>IF(R130="","",IF(R130&gt;='Rarity Calibration'!$E$4,'Rarity Calibration'!$D$4,IF(R130&gt;='Rarity Calibration'!$E$5,'Rarity Calibration'!$D$5,IF(R130&gt;='Rarity Calibration'!$E$6,'Rarity Calibration'!$D$6,IF(R130&gt;='Rarity Calibration'!$E$7,'Rarity Calibration'!$D$7,'Rarity Calibration'!$D$8)))))</x:f>
        <x:v>Rare</x:v>
      </x:c>
      <x:c r="T130" s="492" t="str"/>
      <x:c r="U130" s="505" t="n">
        <x:v>79.2</x:v>
      </x:c>
      <x:c r="V130" s="492" t="str">
        <x:v>7.6 / 9.1 / 7.0 / 7.5</x:v>
      </x:c>
      <x:c r="W130" s="492" t="str">
        <x:v>New review-only component estimates from catalog and stated premise; source inputs unchanged.</x:v>
      </x:c>
      <x:c r="X130" s="492" t="str">
        <x:v>Biblical Events — Shared Canon</x:v>
      </x:c>
      <x:c r="Y130" s="492" t="str">
        <x:v>fixed-v17: Final Card Catalog!A101:S101; Rarity Calibration!C162:S162. No external source verification.</x:v>
      </x:c>
      <x:c r="Z130" s="492" t="str">
        <x:v>Genesis 45 | Patriarchal period | Shared canon</x:v>
      </x:c>
      <x:c r="AA130" s="492" t="str">
        <x:v>Approved v20 baseline - applied to master</x:v>
      </x:c>
      <x:c r="AB130" s="492" t="str">
        <x:v>None</x:v>
      </x:c>
    </x:row>
    <x:row r="131" ht="122" customHeight="1">
      <x:c r="A131" s="492" t="str">
        <x:v>BE-010</x:v>
      </x:c>
      <x:c r="B131" s="492" t="str">
        <x:v>The Burning Bush</x:v>
      </x:c>
      <x:c r="C131" s="492" t="str">
        <x:v>Rare</x:v>
      </x:c>
      <x:c r="D131" s="500" t="str">
        <x:v>Rare</x:v>
      </x:c>
      <x:c r="E131" s="492" t="str">
        <x:f>IF(F131="Fixed by approved decision","Fixed",IF(C131=D131,"Keep",IF(MATCH(D131,$A$12:$A$16,0)&lt;MATCH(C131,$A$12:$A$16,0),"Promote","Demote")))</x:f>
        <x:v>Fixed</x:v>
      </x:c>
      <x:c r="F131" s="492" t="str">
        <x:v>Fixed by approved decision</x:v>
      </x:c>
      <x:c r="G131" s="492" t="str">
        <x:v>High - decision fixed</x:v>
      </x:c>
      <x:c r="H131" s="492" t="str">
        <x:v>Fixed Rare benchmark; supernatural subject matter does not automatically mean a higher tier.</x:v>
      </x:c>
      <x:c r="I131" s="492" t="str">
        <x:v>BE-003 The Flood; BE-098 Dagon Falls Before the Ark</x:v>
      </x:c>
      <x:c r="J131" s="492" t="str">
        <x:v>Preserve the completed Burning Bush artwork and card.</x:v>
      </x:c>
      <x:c r="K131" s="492" t="str">
        <x:v>Preserve finished treatment</x:v>
      </x:c>
      <x:c r="L131" s="492" t="str">
        <x:v>Completed design preserved; finished image not assessed</x:v>
      </x:c>
      <x:c r="M131" s="492" t="str">
        <x:v>No unresolved tier condition identified in this baseline review.</x:v>
      </x:c>
      <x:c r="N131" s="504"/>
      <x:c r="O131" s="504"/>
      <x:c r="P131" s="504"/>
      <x:c r="Q131" s="504"/>
      <x:c r="R131" s="505" t="str">
        <x:f>IF(COUNT(N131:Q131)&lt;COUNT('Rarity Calibration'!$B$4:$B$7),"",ROUND(('Rarity Calibration'!$B$11/'Rarity Calibration'!$B$9)*(N131*'Rarity Calibration'!$B$4+O131*'Rarity Calibration'!$B$5+P131*'Rarity Calibration'!$B$6+Q131*'Rarity Calibration'!$B$7),1))</x:f>
      </x:c>
      <x:c r="S131" s="492" t="str">
        <x:f>IF(R131="","",IF(R131&gt;='Rarity Calibration'!$E$4,'Rarity Calibration'!$D$4,IF(R131&gt;='Rarity Calibration'!$E$5,'Rarity Calibration'!$D$5,IF(R131&gt;='Rarity Calibration'!$E$6,'Rarity Calibration'!$D$6,IF(R131&gt;='Rarity Calibration'!$E$7,'Rarity Calibration'!$D$7,'Rarity Calibration'!$D$8)))))</x:f>
      </x:c>
      <x:c r="T131" s="492" t="str">
        <x:v>Fixed by prior approval; no new component scoring. Historical inputs remain in Rarity Calibration and do not override the approved tier.</x:v>
      </x:c>
      <x:c r="U131" s="505" t="n">
        <x:v>82.3</x:v>
      </x:c>
      <x:c r="V131" s="492" t="str">
        <x:v>7.6 / 9.9 / 7.0 / 8.2</x:v>
      </x:c>
      <x:c r="W131" s="492" t="str">
        <x:v>Fixed by prior approval; not rescored. Legacy inputs remain historical.</x:v>
      </x:c>
      <x:c r="X131" s="492" t="str">
        <x:v>Biblical Events — Shared Canon</x:v>
      </x:c>
      <x:c r="Y131" s="492" t="str">
        <x:v>fixed-v17: Final Card Catalog!A102:S102; Rarity Calibration!C92:S92. No external source verification.</x:v>
      </x:c>
      <x:c r="Z131" s="492" t="str">
        <x:v>Exodus 3–4 | Exodus period | Shared canon</x:v>
      </x:c>
      <x:c r="AA131" s="492" t="str">
        <x:v>Already approved - preserved</x:v>
      </x:c>
      <x:c r="AB131" s="492" t="str">
        <x:v>None</x:v>
      </x:c>
    </x:row>
    <x:row r="132" ht="122" customHeight="1">
      <x:c r="A132" s="492" t="str">
        <x:v>BE-011</x:v>
      </x:c>
      <x:c r="B132" s="492" t="str">
        <x:v>Tenth Plague: Death of the Firstborn</x:v>
      </x:c>
      <x:c r="C132" s="492" t="str">
        <x:v>Rare</x:v>
      </x:c>
      <x:c r="D132" s="500" t="str">
        <x:v>Rare</x:v>
      </x:c>
      <x:c r="E132" s="492" t="str">
        <x:f>IF(F132="Fixed by approved decision","Fixed",IF(C132=D132,"Keep",IF(MATCH(D132,$A$12:$A$16,0)&lt;MATCH(C132,$A$12:$A$16,0),"Promote","Demote")))</x:f>
        <x:v>Keep</x:v>
      </x:c>
      <x:c r="F132" s="492" t="str">
        <x:v>Reviewed - provisional</x:v>
      </x:c>
      <x:c r="G132" s="492" t="str">
        <x:v>Medium</x:v>
      </x:c>
      <x:c r="H132" s="492" t="str">
        <x:v>Rare is possible through consequence and restraint; the precise non-graphic focus needs agreement before artwork.</x:v>
      </x:c>
      <x:c r="I132" s="492" t="str">
        <x:v>BE-012 The First Passover; BE-062 The Scourging and Mocking of Jesus</x:v>
      </x:c>
      <x:c r="J132" s="492" t="str">
        <x:v>A subdued household aftermath with human grief central; no graphic death or invented supernatural attacker.</x:v>
      </x:c>
      <x:c r="K132" s="492" t="str">
        <x:v>Grief and solemn dread</x:v>
      </x:c>
      <x:c r="L132" s="492" t="str">
        <x:v>Proposed staging based on the catalog; not approved artwork</x:v>
      </x:c>
      <x:c r="M132" s="492" t="str">
        <x:v>Select a reverent human-aftermath composition without sensationalizing children's deaths.</x:v>
      </x:c>
      <x:c r="N132" s="504" t="n">
        <x:v>8</x:v>
      </x:c>
      <x:c r="O132" s="504" t="n">
        <x:v>7.5</x:v>
      </x:c>
      <x:c r="P132" s="504" t="n">
        <x:v>8</x:v>
      </x:c>
      <x:c r="Q132" s="504" t="n">
        <x:v>7</x:v>
      </x:c>
      <x:c r="R132" s="505" t="n">
        <x:f>IF(COUNT(N132:Q132)&lt;COUNT('Rarity Calibration'!$B$4:$B$7),"",ROUND(('Rarity Calibration'!$B$11/'Rarity Calibration'!$B$9)*(N132*'Rarity Calibration'!$B$4+O132*'Rarity Calibration'!$B$5+P132*'Rarity Calibration'!$B$6+Q132*'Rarity Calibration'!$B$7),1))</x:f>
        <x:v>77.5</x:v>
      </x:c>
      <x:c r="S132" s="492" t="str">
        <x:f>IF(R132="","",IF(R132&gt;='Rarity Calibration'!$E$4,'Rarity Calibration'!$D$4,IF(R132&gt;='Rarity Calibration'!$E$5,'Rarity Calibration'!$D$5,IF(R132&gt;='Rarity Calibration'!$E$6,'Rarity Calibration'!$D$6,IF(R132&gt;='Rarity Calibration'!$E$7,'Rarity Calibration'!$D$7,'Rarity Calibration'!$D$8)))))</x:f>
        <x:v>Rare</x:v>
      </x:c>
      <x:c r="T132" s="492" t="str"/>
      <x:c r="U132" s="505" t="n">
        <x:v>80.4</x:v>
      </x:c>
      <x:c r="V132" s="492" t="str">
        <x:v>7.6 / 9.1 / 7.6 / 7.5</x:v>
      </x:c>
      <x:c r="W132" s="492" t="str">
        <x:v>New review-only component estimates from catalog and stated premise; source inputs unchanged.</x:v>
      </x:c>
      <x:c r="X132" s="492" t="str">
        <x:v>Biblical Events — Shared Canon</x:v>
      </x:c>
      <x:c r="Y132" s="492" t="str">
        <x:v>fixed-v17: Final Card Catalog!A103:S103; Rarity Calibration!C128:S128. No external source verification.</x:v>
      </x:c>
      <x:c r="Z132" s="492" t="str">
        <x:v>Exodus 11–12:30 | Exodus period | Shared canon</x:v>
      </x:c>
      <x:c r="AA132" s="492" t="str">
        <x:v>Approved v20 working tier - original condition retained</x:v>
      </x:c>
      <x:c r="AB132" s="492" t="str">
        <x:v>Tier / interpretation condition</x:v>
      </x:c>
    </x:row>
    <x:row r="133" ht="122" customHeight="1">
      <x:c r="A133" s="492" t="str">
        <x:v>BE-012</x:v>
      </x:c>
      <x:c r="B133" s="492" t="str">
        <x:v>The First Passover</x:v>
      </x:c>
      <x:c r="C133" s="492" t="str">
        <x:v>Rare</x:v>
      </x:c>
      <x:c r="D133" s="500" t="str">
        <x:v>Rare</x:v>
      </x:c>
      <x:c r="E133" s="492" t="str">
        <x:f>IF(F133="Fixed by approved decision","Fixed",IF(C133=D133,"Keep",IF(MATCH(D133,$A$12:$A$16,0)&lt;MATCH(C133,$A$12:$A$16,0),"Promote","Demote")))</x:f>
        <x:v>Keep</x:v>
      </x:c>
      <x:c r="F133" s="492" t="str">
        <x:v>Reviewed - keep</x:v>
      </x:c>
      <x:c r="G133" s="492" t="str">
        <x:v>Medium</x:v>
      </x:c>
      <x:c r="H133" s="492" t="str">
        <x:v>The concrete domestic action and covenant context support Rare, not automatic prestige from theological importance alone.</x:v>
      </x:c>
      <x:c r="I133" s="492" t="str">
        <x:v>BE-056 The Last Supper; BE-013 The Exodus</x:v>
      </x:c>
      <x:c r="J133" s="492" t="str">
        <x:v>An interior family meal framed by a marked doorway, with preparation and expectation carrying the scene.</x:v>
      </x:c>
      <x:c r="K133" s="492" t="str">
        <x:v>Vigilance and belonging</x:v>
      </x:c>
      <x:c r="L133" s="492" t="str">
        <x:v>Proposed staging based on the catalog; not approved artwork</x:v>
      </x:c>
      <x:c r="M133" s="492" t="str">
        <x:v>No unresolved tier condition identified in this baseline review.</x:v>
      </x:c>
      <x:c r="N133" s="504" t="n">
        <x:v>8.5</x:v>
      </x:c>
      <x:c r="O133" s="504" t="n">
        <x:v>8</x:v>
      </x:c>
      <x:c r="P133" s="504" t="n">
        <x:v>7.5</x:v>
      </x:c>
      <x:c r="Q133" s="504" t="n">
        <x:v>7.5</x:v>
      </x:c>
      <x:c r="R133" s="505" t="n">
        <x:f>IF(COUNT(N133:Q133)&lt;COUNT('Rarity Calibration'!$B$4:$B$7),"",ROUND(('Rarity Calibration'!$B$11/'Rarity Calibration'!$B$9)*(N133*'Rarity Calibration'!$B$4+O133*'Rarity Calibration'!$B$5+P133*'Rarity Calibration'!$B$6+Q133*'Rarity Calibration'!$B$7),1))</x:f>
        <x:v>80.5</x:v>
      </x:c>
      <x:c r="S133" s="492" t="str">
        <x:f>IF(R133="","",IF(R133&gt;='Rarity Calibration'!$E$4,'Rarity Calibration'!$D$4,IF(R133&gt;='Rarity Calibration'!$E$5,'Rarity Calibration'!$D$5,IF(R133&gt;='Rarity Calibration'!$E$6,'Rarity Calibration'!$D$6,IF(R133&gt;='Rarity Calibration'!$E$7,'Rarity Calibration'!$D$7,'Rarity Calibration'!$D$8)))))</x:f>
        <x:v>Rare</x:v>
      </x:c>
      <x:c r="T133" s="492" t="str"/>
      <x:c r="U133" s="505" t="n">
        <x:v>79.2</x:v>
      </x:c>
      <x:c r="V133" s="492" t="str">
        <x:v>7.6 / 9.1 / 7.0 / 7.5</x:v>
      </x:c>
      <x:c r="W133" s="492" t="str">
        <x:v>New review-only component estimates from catalog and stated premise; source inputs unchanged.</x:v>
      </x:c>
      <x:c r="X133" s="492" t="str">
        <x:v>Biblical Events — Shared Canon</x:v>
      </x:c>
      <x:c r="Y133" s="492" t="str">
        <x:v>fixed-v17: Final Card Catalog!A104:S104; Rarity Calibration!C171:S171. No external source verification.</x:v>
      </x:c>
      <x:c r="Z133" s="492" t="str">
        <x:v>Exodus 12:1–28 | Exodus period | Shared canon</x:v>
      </x:c>
      <x:c r="AA133" s="492" t="str">
        <x:v>Approved v20 baseline - applied to master</x:v>
      </x:c>
      <x:c r="AB133" s="492" t="str">
        <x:v>None</x:v>
      </x:c>
    </x:row>
    <x:row r="134" ht="122" customHeight="1">
      <x:c r="A134" s="492" t="str">
        <x:v>BE-013</x:v>
      </x:c>
      <x:c r="B134" s="492" t="str">
        <x:v>The Exodus</x:v>
      </x:c>
      <x:c r="C134" s="492" t="str">
        <x:v>Extraordinary</x:v>
      </x:c>
      <x:c r="D134" s="500" t="str">
        <x:v>Extraordinary</x:v>
      </x:c>
      <x:c r="E134" s="492" t="str">
        <x:f>IF(F134="Fixed by approved decision","Fixed",IF(C134=D134,"Keep",IF(MATCH(D134,$A$12:$A$16,0)&lt;MATCH(C134,$A$12:$A$16,0),"Promote","Demote")))</x:f>
        <x:v>Fixed</x:v>
      </x:c>
      <x:c r="F134" s="492" t="str">
        <x:v>Fixed by approved decision</x:v>
      </x:c>
      <x:c r="G134" s="492" t="str">
        <x:v>High - decision fixed</x:v>
      </x:c>
      <x:c r="H134" s="492" t="str">
        <x:v>Explicit v17 Extraordinary decision; preserve departure distinct from the Legendary crossing.</x:v>
      </x:c>
      <x:c r="I134" s="492" t="str">
        <x:v>BE-014 Crossing of the Red Sea; BE-015 The Ten Commandments at Mount Sinai</x:v>
      </x:c>
      <x:c r="J134" s="492" t="str">
        <x:v>Families depart with carried possessions; exclude parted water and tablets.</x:v>
      </x:c>
      <x:c r="K134" s="492" t="str">
        <x:v>Liberation and uncertain hope</x:v>
      </x:c>
      <x:c r="L134" s="492" t="str">
        <x:v>Proposed staging based on the catalog; not approved artwork</x:v>
      </x:c>
      <x:c r="M134" s="492" t="str">
        <x:v>No unresolved tier condition identified in this baseline review.</x:v>
      </x:c>
      <x:c r="N134" s="504"/>
      <x:c r="O134" s="504"/>
      <x:c r="P134" s="504"/>
      <x:c r="Q134" s="504"/>
      <x:c r="R134" s="505" t="str">
        <x:f>IF(COUNT(N134:Q134)&lt;COUNT('Rarity Calibration'!$B$4:$B$7),"",ROUND(('Rarity Calibration'!$B$11/'Rarity Calibration'!$B$9)*(N134*'Rarity Calibration'!$B$4+O134*'Rarity Calibration'!$B$5+P134*'Rarity Calibration'!$B$6+Q134*'Rarity Calibration'!$B$7),1))</x:f>
      </x:c>
      <x:c r="S134" s="492" t="str">
        <x:f>IF(R134="","",IF(R134&gt;='Rarity Calibration'!$E$4,'Rarity Calibration'!$D$4,IF(R134&gt;='Rarity Calibration'!$E$5,'Rarity Calibration'!$D$5,IF(R134&gt;='Rarity Calibration'!$E$6,'Rarity Calibration'!$D$6,IF(R134&gt;='Rarity Calibration'!$E$7,'Rarity Calibration'!$D$7,'Rarity Calibration'!$D$8)))))</x:f>
      </x:c>
      <x:c r="T134" s="492" t="str">
        <x:v>Fixed by prior approval; no new component scoring. Historical inputs remain in Rarity Calibration and do not override the approved tier.</x:v>
      </x:c>
      <x:c r="U134" s="505" t="n">
        <x:v>91</x:v>
      </x:c>
      <x:c r="V134" s="492" t="str">
        <x:v>10.0 / 9.1 / 8.1 / 7.5</x:v>
      </x:c>
      <x:c r="W134" s="492" t="str">
        <x:v>Fixed by prior approval; not rescored. Legacy inputs remain historical.</x:v>
      </x:c>
      <x:c r="X134" s="492" t="str">
        <x:v>Biblical Events — Shared Canon</x:v>
      </x:c>
      <x:c r="Y134" s="492" t="str">
        <x:v>fixed-v17: Final Card Catalog!A105:S105; Rarity Calibration!C22:S22. No external source verification.</x:v>
      </x:c>
      <x:c r="Z134" s="492" t="str">
        <x:v>Exodus 12:31–15:21 | Exodus period | Shared canon</x:v>
      </x:c>
      <x:c r="AA134" s="492" t="str">
        <x:v>Already approved - preserved</x:v>
      </x:c>
      <x:c r="AB134" s="492" t="str">
        <x:v>None</x:v>
      </x:c>
    </x:row>
    <x:row r="135" ht="122" customHeight="1">
      <x:c r="A135" s="492" t="str">
        <x:v>BE-014</x:v>
      </x:c>
      <x:c r="B135" s="492" t="str">
        <x:v>Crossing of the Red Sea</x:v>
      </x:c>
      <x:c r="C135" s="492" t="str">
        <x:v>Legendary</x:v>
      </x:c>
      <x:c r="D135" s="500" t="str">
        <x:v>Legendary</x:v>
      </x:c>
      <x:c r="E135" s="492" t="str">
        <x:f>IF(F135="Fixed by approved decision","Fixed",IF(C135=D135,"Keep",IF(MATCH(D135,$A$12:$A$16,0)&lt;MATCH(C135,$A$12:$A$16,0),"Promote","Demote")))</x:f>
        <x:v>Fixed</x:v>
      </x:c>
      <x:c r="F135" s="492" t="str">
        <x:v>Fixed by approved decision</x:v>
      </x:c>
      <x:c r="G135" s="492" t="str">
        <x:v>High - decision fixed</x:v>
      </x:c>
      <x:c r="H135" s="492" t="str">
        <x:v>Approved Legendary remains settled; its clear visual territory is distinct from Exodus departure.</x:v>
      </x:c>
      <x:c r="I135" s="492" t="str">
        <x:v>BE-013 The Exodus; BE-015 The Ten Commandments at Mount Sinai</x:v>
      </x:c>
      <x:c r="J135" s="492" t="str">
        <x:v>Preserve passage between waters as this event's organizing image, not a generic departing caravan.</x:v>
      </x:c>
      <x:c r="K135" s="492" t="str">
        <x:v>Deliverance amid danger</x:v>
      </x:c>
      <x:c r="L135" s="492" t="str">
        <x:v>Proposed staging based on the catalog; not approved artwork</x:v>
      </x:c>
      <x:c r="M135" s="492" t="str">
        <x:v>No unresolved tier condition identified in this baseline review.</x:v>
      </x:c>
      <x:c r="N135" s="504"/>
      <x:c r="O135" s="504"/>
      <x:c r="P135" s="504"/>
      <x:c r="Q135" s="504"/>
      <x:c r="R135" s="505" t="str">
        <x:f>IF(COUNT(N135:Q135)&lt;COUNT('Rarity Calibration'!$B$4:$B$7),"",ROUND(('Rarity Calibration'!$B$11/'Rarity Calibration'!$B$9)*(N135*'Rarity Calibration'!$B$4+O135*'Rarity Calibration'!$B$5+P135*'Rarity Calibration'!$B$6+Q135*'Rarity Calibration'!$B$7),1))</x:f>
      </x:c>
      <x:c r="S135" s="492" t="str">
        <x:f>IF(R135="","",IF(R135&gt;='Rarity Calibration'!$E$4,'Rarity Calibration'!$D$4,IF(R135&gt;='Rarity Calibration'!$E$5,'Rarity Calibration'!$D$5,IF(R135&gt;='Rarity Calibration'!$E$6,'Rarity Calibration'!$D$6,IF(R135&gt;='Rarity Calibration'!$E$7,'Rarity Calibration'!$D$7,'Rarity Calibration'!$D$8)))))</x:f>
      </x:c>
      <x:c r="T135" s="492" t="str">
        <x:v>Fixed by prior approval; no new component scoring. Historical inputs remain in Rarity Calibration and do not override the approved tier.</x:v>
      </x:c>
      <x:c r="U135" s="505" t="n">
        <x:v>91.1</x:v>
      </x:c>
      <x:c r="V135" s="492" t="str">
        <x:v>9.8 / 9.9 / 7.0 / 8.2</x:v>
      </x:c>
      <x:c r="W135" s="492" t="str">
        <x:v>Fixed by prior approval; not rescored. Legacy inputs remain historical.</x:v>
      </x:c>
      <x:c r="X135" s="492" t="str">
        <x:v>Biblical Events — Shared Canon</x:v>
      </x:c>
      <x:c r="Y135" s="492" t="str">
        <x:v>fixed-v17: Final Card Catalog!A106:S106; Rarity Calibration!C20:S20. No external source verification.</x:v>
      </x:c>
      <x:c r="Z135" s="492" t="str">
        <x:v>Exodus 14 | Exodus period | Shared canon</x:v>
      </x:c>
      <x:c r="AA135" s="492" t="str">
        <x:v>Already approved - preserved</x:v>
      </x:c>
      <x:c r="AB135" s="492" t="str">
        <x:v>None</x:v>
      </x:c>
    </x:row>
    <x:row r="136" ht="122" customHeight="1">
      <x:c r="A136" s="492" t="str">
        <x:v>BE-015</x:v>
      </x:c>
      <x:c r="B136" s="492" t="str">
        <x:v>The Ten Commandments at Mount Sinai</x:v>
      </x:c>
      <x:c r="C136" s="492" t="str">
        <x:v>Legendary</x:v>
      </x:c>
      <x:c r="D136" s="500" t="str">
        <x:v>Legendary</x:v>
      </x:c>
      <x:c r="E136" s="492" t="str">
        <x:f>IF(F136="Fixed by approved decision","Fixed",IF(C136=D136,"Keep",IF(MATCH(D136,$A$12:$A$16,0)&lt;MATCH(C136,$A$12:$A$16,0),"Promote","Demote")))</x:f>
        <x:v>Fixed</x:v>
      </x:c>
      <x:c r="F136" s="492" t="str">
        <x:v>Fixed by approved decision</x:v>
      </x:c>
      <x:c r="G136" s="492" t="str">
        <x:v>High - decision fixed</x:v>
      </x:c>
      <x:c r="H136" s="492" t="str">
        <x:v>Explicit v17 Legendary approval is preserved independently of the historical formula score.</x:v>
      </x:c>
      <x:c r="I136" s="492" t="str">
        <x:v>BE-014 Crossing of the Red Sea; BE-016 The Golden Calf</x:v>
      </x:c>
      <x:c r="J136" s="492" t="str">
        <x:v>Tablets, mountain and covenant responsibility; avoid smashing tablets or depicting a divine hand.</x:v>
      </x:c>
      <x:c r="K136" s="492" t="str">
        <x:v>Reverent awe and responsibility</x:v>
      </x:c>
      <x:c r="L136" s="492" t="str">
        <x:v>Proposed staging based on the catalog; not approved artwork</x:v>
      </x:c>
      <x:c r="M136" s="492" t="str">
        <x:v>No unresolved tier condition identified in this baseline review.</x:v>
      </x:c>
      <x:c r="N136" s="504"/>
      <x:c r="O136" s="504"/>
      <x:c r="P136" s="504"/>
      <x:c r="Q136" s="504"/>
      <x:c r="R136" s="505" t="str">
        <x:f>IF(COUNT(N136:Q136)&lt;COUNT('Rarity Calibration'!$B$4:$B$7),"",ROUND(('Rarity Calibration'!$B$11/'Rarity Calibration'!$B$9)*(N136*'Rarity Calibration'!$B$4+O136*'Rarity Calibration'!$B$5+P136*'Rarity Calibration'!$B$6+Q136*'Rarity Calibration'!$B$7),1))</x:f>
      </x:c>
      <x:c r="S136" s="492" t="str">
        <x:f>IF(R136="","",IF(R136&gt;='Rarity Calibration'!$E$4,'Rarity Calibration'!$D$4,IF(R136&gt;='Rarity Calibration'!$E$5,'Rarity Calibration'!$D$5,IF(R136&gt;='Rarity Calibration'!$E$6,'Rarity Calibration'!$D$6,IF(R136&gt;='Rarity Calibration'!$E$7,'Rarity Calibration'!$D$7,'Rarity Calibration'!$D$8)))))</x:f>
      </x:c>
      <x:c r="T136" s="492" t="str">
        <x:v>Fixed by prior approval; no new component scoring. Historical inputs remain in Rarity Calibration and do not override the approved tier.</x:v>
      </x:c>
      <x:c r="U136" s="505" t="n">
        <x:v>88.8</x:v>
      </x:c>
      <x:c r="V136" s="492" t="str">
        <x:v>10.0 / 9.1 / 7.0 / 7.5</x:v>
      </x:c>
      <x:c r="W136" s="492" t="str">
        <x:v>Fixed by prior approval; not rescored. Legacy inputs remain historical.</x:v>
      </x:c>
      <x:c r="X136" s="492" t="str">
        <x:v>Biblical Events — Shared Canon</x:v>
      </x:c>
      <x:c r="Y136" s="492" t="str">
        <x:v>fixed-v17: Final Card Catalog!A107:S107; Rarity Calibration!C29:S29. No external source verification.</x:v>
      </x:c>
      <x:c r="Z136" s="492" t="str">
        <x:v>Exodus 20:1–21; Deuteronomy 5 | Wilderness period | Shared canon</x:v>
      </x:c>
      <x:c r="AA136" s="492" t="str">
        <x:v>Already approved - preserved</x:v>
      </x:c>
      <x:c r="AB136" s="492" t="str">
        <x:v>None</x:v>
      </x:c>
    </x:row>
    <x:row r="137" ht="122" customHeight="1">
      <x:c r="A137" s="492" t="str">
        <x:v>BE-016</x:v>
      </x:c>
      <x:c r="B137" s="492" t="str">
        <x:v>The Golden Calf</x:v>
      </x:c>
      <x:c r="C137" s="492" t="str">
        <x:v>Rare</x:v>
      </x:c>
      <x:c r="D137" s="500" t="str">
        <x:v>Rare</x:v>
      </x:c>
      <x:c r="E137" s="492" t="str">
        <x:f>IF(F137="Fixed by approved decision","Fixed",IF(C137=D137,"Keep",IF(MATCH(D137,$A$12:$A$16,0)&lt;MATCH(C137,$A$12:$A$16,0),"Promote","Demote")))</x:f>
        <x:v>Keep</x:v>
      </x:c>
      <x:c r="F137" s="492" t="str">
        <x:v>Reviewed - keep</x:v>
      </x:c>
      <x:c r="G137" s="492" t="str">
        <x:v>Medium</x:v>
      </x:c>
      <x:c r="H137" s="492" t="str">
        <x:v>Retain Rare for a readable reversal; no need to borrow Sinai's approved Legendary covenant treatment.</x:v>
      </x:c>
      <x:c r="I137" s="492" t="str">
        <x:v>BE-015 The Ten Commandments at Mount Sinai; BE-028 Division of the Kingdom</x:v>
      </x:c>
      <x:c r="J137" s="492" t="str">
        <x:v>The calf and the human response form opposing focal masses; show one decisive confrontation, not every stage.</x:v>
      </x:c>
      <x:c r="K137" s="492" t="str">
        <x:v>Rupture and moral failure</x:v>
      </x:c>
      <x:c r="L137" s="492" t="str">
        <x:v>Proposed staging based on the catalog; not approved artwork</x:v>
      </x:c>
      <x:c r="M137" s="492" t="str">
        <x:v>No unresolved tier condition identified in this baseline review.</x:v>
      </x:c>
      <x:c r="N137" s="504" t="n">
        <x:v>8</x:v>
      </x:c>
      <x:c r="O137" s="504" t="n">
        <x:v>8.5</x:v>
      </x:c>
      <x:c r="P137" s="504" t="n">
        <x:v>7.5</x:v>
      </x:c>
      <x:c r="Q137" s="504" t="n">
        <x:v>7.5</x:v>
      </x:c>
      <x:c r="R137" s="505" t="n">
        <x:f>IF(COUNT(N137:Q137)&lt;COUNT('Rarity Calibration'!$B$4:$B$7),"",ROUND(('Rarity Calibration'!$B$11/'Rarity Calibration'!$B$9)*(N137*'Rarity Calibration'!$B$4+O137*'Rarity Calibration'!$B$5+P137*'Rarity Calibration'!$B$6+Q137*'Rarity Calibration'!$B$7),1))</x:f>
        <x:v>80</x:v>
      </x:c>
      <x:c r="S137" s="492" t="str">
        <x:f>IF(R137="","",IF(R137&gt;='Rarity Calibration'!$E$4,'Rarity Calibration'!$D$4,IF(R137&gt;='Rarity Calibration'!$E$5,'Rarity Calibration'!$D$5,IF(R137&gt;='Rarity Calibration'!$E$6,'Rarity Calibration'!$D$6,IF(R137&gt;='Rarity Calibration'!$E$7,'Rarity Calibration'!$D$7,'Rarity Calibration'!$D$8)))))</x:f>
        <x:v>Rare</x:v>
      </x:c>
      <x:c r="T137" s="492" t="str"/>
      <x:c r="U137" s="505" t="n">
        <x:v>82.3</x:v>
      </x:c>
      <x:c r="V137" s="492" t="str">
        <x:v>7.6 / 9.9 / 7.0 / 8.2</x:v>
      </x:c>
      <x:c r="W137" s="492" t="str">
        <x:v>New review-only component estimates from catalog and stated premise; source inputs unchanged.</x:v>
      </x:c>
      <x:c r="X137" s="492" t="str">
        <x:v>Biblical Events — Shared Canon</x:v>
      </x:c>
      <x:c r="Y137" s="492" t="str">
        <x:v>fixed-v17: Final Card Catalog!A108:S108; Rarity Calibration!C93:S93. No external source verification.</x:v>
      </x:c>
      <x:c r="Z137" s="492" t="str">
        <x:v>Exodus 32 | Wilderness period | Shared canon</x:v>
      </x:c>
      <x:c r="AA137" s="492" t="str">
        <x:v>Approved v20 baseline - applied to master</x:v>
      </x:c>
      <x:c r="AB137" s="492" t="str">
        <x:v>None</x:v>
      </x:c>
    </x:row>
    <x:row r="138" ht="122" customHeight="1">
      <x:c r="A138" s="492" t="str">
        <x:v>BE-017</x:v>
      </x:c>
      <x:c r="B138" s="492" t="str">
        <x:v>The Tabernacle Is Raised</x:v>
      </x:c>
      <x:c r="C138" s="492" t="str">
        <x:v>Rare</x:v>
      </x:c>
      <x:c r="D138" s="500" t="str">
        <x:v>Rare</x:v>
      </x:c>
      <x:c r="E138" s="492" t="str">
        <x:f>IF(F138="Fixed by approved decision","Fixed",IF(C138=D138,"Keep",IF(MATCH(D138,$A$12:$A$16,0)&lt;MATCH(C138,$A$12:$A$16,0),"Promote","Demote")))</x:f>
        <x:v>Keep</x:v>
      </x:c>
      <x:c r="F138" s="492" t="str">
        <x:v>Reviewed - keep</x:v>
      </x:c>
      <x:c r="G138" s="492" t="str">
        <x:v>Medium</x:v>
      </x:c>
      <x:c r="H138" s="492" t="str">
        <x:v>Distinct construction/completion imagery supports Rare if separated from later stone Temple scenes.</x:v>
      </x:c>
      <x:c r="I138" s="492" t="str">
        <x:v>BE-027 Solomon Builds and Dedicates the Temple; BI-008 Ark of the Covenant</x:v>
      </x:c>
      <x:c r="J138" s="492" t="str">
        <x:v>A newly assembled sanctuary and gathered people, cloud presence treated without a visible divine body.</x:v>
      </x:c>
      <x:c r="K138" s="492" t="str">
        <x:v>Completion and reverence</x:v>
      </x:c>
      <x:c r="L138" s="492" t="str">
        <x:v>Proposed staging based on the catalog; not approved artwork</x:v>
      </x:c>
      <x:c r="M138" s="492" t="str">
        <x:v>Agree a text-bounded cloud treatment and avoid presenting an exact reconstruction as certain.</x:v>
      </x:c>
      <x:c r="N138" s="504" t="n">
        <x:v>8</x:v>
      </x:c>
      <x:c r="O138" s="504" t="n">
        <x:v>8.5</x:v>
      </x:c>
      <x:c r="P138" s="504" t="n">
        <x:v>7</x:v>
      </x:c>
      <x:c r="Q138" s="504" t="n">
        <x:v>7.5</x:v>
      </x:c>
      <x:c r="R138" s="505" t="n">
        <x:f>IF(COUNT(N138:Q138)&lt;COUNT('Rarity Calibration'!$B$4:$B$7),"",ROUND(('Rarity Calibration'!$B$11/'Rarity Calibration'!$B$9)*(N138*'Rarity Calibration'!$B$4+O138*'Rarity Calibration'!$B$5+P138*'Rarity Calibration'!$B$6+Q138*'Rarity Calibration'!$B$7),1))</x:f>
        <x:v>79</x:v>
      </x:c>
      <x:c r="S138" s="492" t="str">
        <x:f>IF(R138="","",IF(R138&gt;='Rarity Calibration'!$E$4,'Rarity Calibration'!$D$4,IF(R138&gt;='Rarity Calibration'!$E$5,'Rarity Calibration'!$D$5,IF(R138&gt;='Rarity Calibration'!$E$6,'Rarity Calibration'!$D$6,IF(R138&gt;='Rarity Calibration'!$E$7,'Rarity Calibration'!$D$7,'Rarity Calibration'!$D$8)))))</x:f>
        <x:v>Rare</x:v>
      </x:c>
      <x:c r="T138" s="492" t="str"/>
      <x:c r="U138" s="505" t="n">
        <x:v>81.4</x:v>
      </x:c>
      <x:c r="V138" s="492" t="str">
        <x:v>7.6 / 9.1 / 8.1 / 7.5</x:v>
      </x:c>
      <x:c r="W138" s="492" t="str">
        <x:v>New review-only component estimates from catalog and stated premise; source inputs unchanged.</x:v>
      </x:c>
      <x:c r="X138" s="492" t="str">
        <x:v>Biblical Events — Shared Canon</x:v>
      </x:c>
      <x:c r="Y138" s="492" t="str">
        <x:v>fixed-v17: Final Card Catalog!A109:S109; Rarity Calibration!C110:S110. No external source verification.</x:v>
      </x:c>
      <x:c r="Z138" s="492" t="str">
        <x:v>Exodus 40 | Wilderness period | Shared canon</x:v>
      </x:c>
      <x:c r="AA138" s="492" t="str">
        <x:v>Approved v20 baseline - applied to master</x:v>
      </x:c>
      <x:c r="AB138" s="492" t="str">
        <x:v>Production detail / source check</x:v>
      </x:c>
    </x:row>
    <x:row r="139" ht="122" customHeight="1">
      <x:c r="A139" s="492" t="str">
        <x:v>BE-018</x:v>
      </x:c>
      <x:c r="B139" s="492" t="str">
        <x:v>The Twelve Spies</x:v>
      </x:c>
      <x:c r="C139" s="492" t="str">
        <x:v>Rare</x:v>
      </x:c>
      <x:c r="D139" s="500" t="str">
        <x:v>Uncommon</x:v>
      </x:c>
      <x:c r="E139" s="492" t="str">
        <x:f>IF(F139="Fixed by approved decision","Fixed",IF(C139=D139,"Keep",IF(MATCH(D139,$A$12:$A$16,0)&lt;MATCH(C139,$A$12:$A$16,0),"Promote","Demote")))</x:f>
        <x:v>Demote</x:v>
      </x:c>
      <x:c r="F139" s="492" t="str">
        <x:v>Reviewed - provisional</x:v>
      </x:c>
      <x:c r="G139" s="492" t="str">
        <x:v>Medium</x:v>
      </x:c>
      <x:c r="H139" s="492" t="str">
        <x:v>Uncommon better fits the currently broad report premise; a more specific visual discovery could justify revisiting Rare.</x:v>
      </x:c>
      <x:c r="I139" s="492" t="str">
        <x:v>BE-120 Jonathan's Victory at Michmash; BE-121 Rebuilding Jerusalem's Wall</x:v>
      </x:c>
      <x:c r="J139" s="492" t="str">
        <x:v>A small group reports to listeners, with contrasting confident and fearful postures; avoid an exploratory montage.</x:v>
      </x:c>
      <x:c r="K139" s="492" t="str">
        <x:v>Uncertainty and disagreement</x:v>
      </x:c>
      <x:c r="L139" s="492" t="str">
        <x:v>Proposed staging based on the catalog; not approved artwork</x:v>
      </x:c>
      <x:c r="M139" s="492" t="str">
        <x:v>Confirm the report as focal moment rather than a generic twelve-person lineup.</x:v>
      </x:c>
      <x:c r="N139" s="504" t="n">
        <x:v>7</x:v>
      </x:c>
      <x:c r="O139" s="504" t="n">
        <x:v>7.5</x:v>
      </x:c>
      <x:c r="P139" s="504" t="n">
        <x:v>6.5</x:v>
      </x:c>
      <x:c r="Q139" s="504" t="n">
        <x:v>7</x:v>
      </x:c>
      <x:c r="R139" s="505" t="n">
        <x:f>IF(COUNT(N139:Q139)&lt;COUNT('Rarity Calibration'!$B$4:$B$7),"",ROUND(('Rarity Calibration'!$B$11/'Rarity Calibration'!$B$9)*(N139*'Rarity Calibration'!$B$4+O139*'Rarity Calibration'!$B$5+P139*'Rarity Calibration'!$B$6+Q139*'Rarity Calibration'!$B$7),1))</x:f>
        <x:v>70.5</x:v>
      </x:c>
      <x:c r="S139" s="492" t="str">
        <x:f>IF(R139="","",IF(R139&gt;='Rarity Calibration'!$E$4,'Rarity Calibration'!$D$4,IF(R139&gt;='Rarity Calibration'!$E$5,'Rarity Calibration'!$D$5,IF(R139&gt;='Rarity Calibration'!$E$6,'Rarity Calibration'!$D$6,IF(R139&gt;='Rarity Calibration'!$E$7,'Rarity Calibration'!$D$7,'Rarity Calibration'!$D$8)))))</x:f>
        <x:v>Uncommon</x:v>
      </x:c>
      <x:c r="T139" s="492" t="str"/>
      <x:c r="U139" s="505" t="n">
        <x:v>79.2</x:v>
      </x:c>
      <x:c r="V139" s="492" t="str">
        <x:v>7.6 / 9.1 / 7.0 / 7.5</x:v>
      </x:c>
      <x:c r="W139" s="492" t="str">
        <x:v>New review-only component estimates from catalog and stated premise; source inputs unchanged.</x:v>
      </x:c>
      <x:c r="X139" s="492" t="str">
        <x:v>Biblical Events — Shared Canon</x:v>
      </x:c>
      <x:c r="Y139" s="492" t="str">
        <x:v>fixed-v17: Final Card Catalog!A110:S110; Rarity Calibration!C172:S172. No external source verification.</x:v>
      </x:c>
      <x:c r="Z139" s="492" t="str">
        <x:v>Numbers 13–14 | Wilderness period | Shared canon</x:v>
      </x:c>
      <x:c r="AA139" s="492" t="str">
        <x:v>Approved v20 working tier - original condition retained</x:v>
      </x:c>
      <x:c r="AB139" s="492" t="str">
        <x:v>Tier / interpretation condition</x:v>
      </x:c>
    </x:row>
    <x:row r="140" ht="122" customHeight="1">
      <x:c r="A140" s="492" t="str">
        <x:v>BE-019</x:v>
      </x:c>
      <x:c r="B140" s="492" t="str">
        <x:v>Bronze Serpent</x:v>
      </x:c>
      <x:c r="C140" s="492" t="str">
        <x:v>Rare</x:v>
      </x:c>
      <x:c r="D140" s="500" t="str">
        <x:v>Rare</x:v>
      </x:c>
      <x:c r="E140" s="492" t="str">
        <x:f>IF(F140="Fixed by approved decision","Fixed",IF(C140=D140,"Keep",IF(MATCH(D140,$A$12:$A$16,0)&lt;MATCH(C140,$A$12:$A$16,0),"Promote","Demote")))</x:f>
        <x:v>Keep</x:v>
      </x:c>
      <x:c r="F140" s="492" t="str">
        <x:v>Reviewed - keep</x:v>
      </x:c>
      <x:c r="G140" s="492" t="str">
        <x:v>Medium</x:v>
      </x:c>
      <x:c r="H140" s="492" t="str">
        <x:v>Rare earns a distinct object-and-response composition without making a sacred artifact act like a weapon.</x:v>
      </x:c>
      <x:c r="I140" s="492" t="str">
        <x:v>BI-008 Ark of the Covenant; BE-098 Dagon Falls Before the Ark</x:v>
      </x:c>
      <x:c r="J140" s="492" t="str">
        <x:v>The raised bronze serpent organizes upward lines of sight from affected people below; no magical beam.</x:v>
      </x:c>
      <x:c r="K140" s="492" t="str">
        <x:v>Urgency and hopeful attention</x:v>
      </x:c>
      <x:c r="L140" s="492" t="str">
        <x:v>Proposed staging based on the catalog; not approved artwork</x:v>
      </x:c>
      <x:c r="M140" s="492" t="str">
        <x:v>No unresolved tier condition identified in this baseline review.</x:v>
      </x:c>
      <x:c r="N140" s="504" t="n">
        <x:v>8</x:v>
      </x:c>
      <x:c r="O140" s="504" t="n">
        <x:v>8.5</x:v>
      </x:c>
      <x:c r="P140" s="504" t="n">
        <x:v>7.5</x:v>
      </x:c>
      <x:c r="Q140" s="504" t="n">
        <x:v>8</x:v>
      </x:c>
      <x:c r="R140" s="505" t="n">
        <x:f>IF(COUNT(N140:Q140)&lt;COUNT('Rarity Calibration'!$B$4:$B$7),"",ROUND(('Rarity Calibration'!$B$11/'Rarity Calibration'!$B$9)*(N140*'Rarity Calibration'!$B$4+O140*'Rarity Calibration'!$B$5+P140*'Rarity Calibration'!$B$6+Q140*'Rarity Calibration'!$B$7),1))</x:f>
        <x:v>80.5</x:v>
      </x:c>
      <x:c r="S140" s="492" t="str">
        <x:f>IF(R140="","",IF(R140&gt;='Rarity Calibration'!$E$4,'Rarity Calibration'!$D$4,IF(R140&gt;='Rarity Calibration'!$E$5,'Rarity Calibration'!$D$5,IF(R140&gt;='Rarity Calibration'!$E$6,'Rarity Calibration'!$D$6,IF(R140&gt;='Rarity Calibration'!$E$7,'Rarity Calibration'!$D$7,'Rarity Calibration'!$D$8)))))</x:f>
        <x:v>Rare</x:v>
      </x:c>
      <x:c r="T140" s="492" t="str"/>
      <x:c r="U140" s="505" t="n">
        <x:v>79.2</x:v>
      </x:c>
      <x:c r="V140" s="492" t="str">
        <x:v>7.6 / 9.1 / 7.0 / 7.5</x:v>
      </x:c>
      <x:c r="W140" s="492" t="str">
        <x:v>New review-only component estimates from catalog and stated premise; source inputs unchanged.</x:v>
      </x:c>
      <x:c r="X140" s="492" t="str">
        <x:v>Biblical Events — Shared Canon</x:v>
      </x:c>
      <x:c r="Y140" s="492" t="str">
        <x:v>fixed-v17: Final Card Catalog!A111:S111; Rarity Calibration!C148:S148. No external source verification.</x:v>
      </x:c>
      <x:c r="Z140" s="492" t="str">
        <x:v>Numbers 21:4–9 | Wilderness period | Shared canon</x:v>
      </x:c>
      <x:c r="AA140" s="492" t="str">
        <x:v>Approved v20 baseline - applied to master</x:v>
      </x:c>
      <x:c r="AB140" s="492" t="str">
        <x:v>None</x:v>
      </x:c>
    </x:row>
    <x:row r="141" ht="122" customHeight="1">
      <x:c r="A141" s="492" t="str">
        <x:v>BE-020</x:v>
      </x:c>
      <x:c r="B141" s="492" t="str">
        <x:v>Death of Moses</x:v>
      </x:c>
      <x:c r="C141" s="492" t="str">
        <x:v>Uncommon</x:v>
      </x:c>
      <x:c r="D141" s="500" t="str">
        <x:v>Uncommon</x:v>
      </x:c>
      <x:c r="E141" s="492" t="str">
        <x:f>IF(F141="Fixed by approved decision","Fixed",IF(C141=D141,"Keep",IF(MATCH(D141,$A$12:$A$16,0)&lt;MATCH(C141,$A$12:$A$16,0),"Promote","Demote")))</x:f>
        <x:v>Keep</x:v>
      </x:c>
      <x:c r="F141" s="492" t="str">
        <x:v>Reviewed - provisional</x:v>
      </x:c>
      <x:c r="G141" s="492" t="str">
        <x:v>Medium</x:v>
      </x:c>
      <x:c r="H141" s="492" t="str">
        <x:v>Uncommon is defensible, but the exact depicted moment must come from the cited account rather than invented witnesses.</x:v>
      </x:c>
      <x:c r="I141" s="492" t="str">
        <x:v>BP-001 Moses; BE-013 The Exodus</x:v>
      </x:c>
      <x:c r="J141" s="492" t="str">
        <x:v>A restrained final-journey or farewell image with Moses small against the land; do not stage an undocumented deathbed.</x:v>
      </x:c>
      <x:c r="K141" s="492" t="str">
        <x:v>Farewell and continuity</x:v>
      </x:c>
      <x:c r="L141" s="492" t="str">
        <x:v>Proposed staging based on the catalog; not approved artwork</x:v>
      </x:c>
      <x:c r="M141" s="492" t="str">
        <x:v>Select a source-supported closing moment; do not claim an observed death scene.</x:v>
      </x:c>
      <x:c r="N141" s="504" t="n">
        <x:v>7.5</x:v>
      </x:c>
      <x:c r="O141" s="504" t="n">
        <x:v>7</x:v>
      </x:c>
      <x:c r="P141" s="504" t="n">
        <x:v>7.5</x:v>
      </x:c>
      <x:c r="Q141" s="504" t="n">
        <x:v>6.5</x:v>
      </x:c>
      <x:c r="R141" s="505" t="n">
        <x:f>IF(COUNT(N141:Q141)&lt;COUNT('Rarity Calibration'!$B$4:$B$7),"",ROUND(('Rarity Calibration'!$B$11/'Rarity Calibration'!$B$9)*(N141*'Rarity Calibration'!$B$4+O141*'Rarity Calibration'!$B$5+P141*'Rarity Calibration'!$B$6+Q141*'Rarity Calibration'!$B$7),1))</x:f>
        <x:v>72.5</x:v>
      </x:c>
      <x:c r="S141" s="492" t="str">
        <x:f>IF(R141="","",IF(R141&gt;='Rarity Calibration'!$E$4,'Rarity Calibration'!$D$4,IF(R141&gt;='Rarity Calibration'!$E$5,'Rarity Calibration'!$D$5,IF(R141&gt;='Rarity Calibration'!$E$6,'Rarity Calibration'!$D$6,IF(R141&gt;='Rarity Calibration'!$E$7,'Rarity Calibration'!$D$7,'Rarity Calibration'!$D$8)))))</x:f>
        <x:v>Uncommon</x:v>
      </x:c>
      <x:c r="T141" s="492" t="str"/>
      <x:c r="U141" s="505" t="n">
        <x:v>76.2</x:v>
      </x:c>
      <x:c r="V141" s="492" t="str">
        <x:v>7.6 / 7.7 / 7.6 / 7.5</x:v>
      </x:c>
      <x:c r="W141" s="492" t="str">
        <x:v>New review-only component estimates from catalog and stated premise; source inputs unchanged.</x:v>
      </x:c>
      <x:c r="X141" s="492" t="str">
        <x:v>Biblical Events — Shared Canon</x:v>
      </x:c>
      <x:c r="Y141" s="492" t="str">
        <x:v>fixed-v17: Final Card Catalog!A112:S112; Rarity Calibration!C213:S213. No external source verification.</x:v>
      </x:c>
      <x:c r="Z141" s="492" t="str">
        <x:v>Deuteronomy 34:5–12 | End of wilderness period | Shared canon</x:v>
      </x:c>
      <x:c r="AA141" s="492" t="str">
        <x:v>Approved v20 working tier - original condition retained</x:v>
      </x:c>
      <x:c r="AB141" s="492" t="str">
        <x:v>Tier / interpretation condition</x:v>
      </x:c>
    </x:row>
    <x:row r="142" ht="122" customHeight="1">
      <x:c r="A142" s="492" t="str">
        <x:v>BE-021</x:v>
      </x:c>
      <x:c r="B142" s="492" t="str">
        <x:v>Crossing the Jordan</x:v>
      </x:c>
      <x:c r="C142" s="492" t="str">
        <x:v>Uncommon</x:v>
      </x:c>
      <x:c r="D142" s="500" t="str">
        <x:v>Uncommon</x:v>
      </x:c>
      <x:c r="E142" s="492" t="str">
        <x:f>IF(F142="Fixed by approved decision","Fixed",IF(C142=D142,"Keep",IF(MATCH(D142,$A$12:$A$16,0)&lt;MATCH(C142,$A$12:$A$16,0),"Promote","Demote")))</x:f>
        <x:v>Keep</x:v>
      </x:c>
      <x:c r="F142" s="492" t="str">
        <x:v>Reviewed - keep</x:v>
      </x:c>
      <x:c r="G142" s="492" t="str">
        <x:v>Medium</x:v>
      </x:c>
      <x:c r="H142" s="492" t="str">
        <x:v>Retain Uncommon with deliberate separation from Red Sea; grandeur borrowed from that scene would inflate the tier.</x:v>
      </x:c>
      <x:c r="I142" s="492" t="str">
        <x:v>BE-014 Crossing of the Red Sea; BI-008 Ark of the Covenant</x:v>
      </x:c>
      <x:c r="J142" s="492" t="str">
        <x:v>A low river crossing emphasizes procession and memorial stones rather than towering walls of water.</x:v>
      </x:c>
      <x:c r="K142" s="492" t="str">
        <x:v>Remembered provision</x:v>
      </x:c>
      <x:c r="L142" s="492" t="str">
        <x:v>Proposed staging based on the catalog; not approved artwork</x:v>
      </x:c>
      <x:c r="M142" s="492" t="str">
        <x:v>No unresolved tier condition identified in this baseline review.</x:v>
      </x:c>
      <x:c r="N142" s="504" t="n">
        <x:v>7.5</x:v>
      </x:c>
      <x:c r="O142" s="504" t="n">
        <x:v>8</x:v>
      </x:c>
      <x:c r="P142" s="504" t="n">
        <x:v>7</x:v>
      </x:c>
      <x:c r="Q142" s="504" t="n">
        <x:v>7</x:v>
      </x:c>
      <x:c r="R142" s="505" t="n">
        <x:f>IF(COUNT(N142:Q142)&lt;COUNT('Rarity Calibration'!$B$4:$B$7),"",ROUND(('Rarity Calibration'!$B$11/'Rarity Calibration'!$B$9)*(N142*'Rarity Calibration'!$B$4+O142*'Rarity Calibration'!$B$5+P142*'Rarity Calibration'!$B$6+Q142*'Rarity Calibration'!$B$7),1))</x:f>
        <x:v>75</x:v>
      </x:c>
      <x:c r="S142" s="492" t="str">
        <x:f>IF(R142="","",IF(R142&gt;='Rarity Calibration'!$E$4,'Rarity Calibration'!$D$4,IF(R142&gt;='Rarity Calibration'!$E$5,'Rarity Calibration'!$D$5,IF(R142&gt;='Rarity Calibration'!$E$6,'Rarity Calibration'!$D$6,IF(R142&gt;='Rarity Calibration'!$E$7,'Rarity Calibration'!$D$7,'Rarity Calibration'!$D$8)))))</x:f>
        <x:v>Uncommon</x:v>
      </x:c>
      <x:c r="T142" s="492" t="str"/>
      <x:c r="U142" s="505" t="n">
        <x:v>76.2</x:v>
      </x:c>
      <x:c r="V142" s="492" t="str">
        <x:v>6.5 / 9.1 / 7.7 / 7.5</x:v>
      </x:c>
      <x:c r="W142" s="492" t="str">
        <x:v>New review-only component estimates from catalog and stated premise; source inputs unchanged.</x:v>
      </x:c>
      <x:c r="X142" s="492" t="str">
        <x:v>Biblical Events — Shared Canon</x:v>
      </x:c>
      <x:c r="Y142" s="492" t="str">
        <x:v>fixed-v17: Final Card Catalog!A113:S113; Rarity Calibration!C211:S211. No external source verification.</x:v>
      </x:c>
      <x:c r="Z142" s="492" t="str">
        <x:v>Joshua 3–4 | Conquest period | Shared canon</x:v>
      </x:c>
      <x:c r="AA142" s="492" t="str">
        <x:v>Approved v20 baseline - applied to master</x:v>
      </x:c>
      <x:c r="AB142" s="492" t="str">
        <x:v>None</x:v>
      </x:c>
    </x:row>
    <x:row r="143" ht="122" customHeight="1">
      <x:c r="A143" s="492" t="str">
        <x:v>BE-022</x:v>
      </x:c>
      <x:c r="B143" s="492" t="str">
        <x:v>Fall of Jericho</x:v>
      </x:c>
      <x:c r="C143" s="492" t="str">
        <x:v>Rare</x:v>
      </x:c>
      <x:c r="D143" s="500" t="str">
        <x:v>Rare</x:v>
      </x:c>
      <x:c r="E143" s="492" t="str">
        <x:f>IF(F143="Fixed by approved decision","Fixed",IF(C143=D143,"Keep",IF(MATCH(D143,$A$12:$A$16,0)&lt;MATCH(C143,$A$12:$A$16,0),"Promote","Demote")))</x:f>
        <x:v>Keep</x:v>
      </x:c>
      <x:c r="F143" s="492" t="str">
        <x:v>Reviewed - keep</x:v>
      </x:c>
      <x:c r="G143" s="492" t="str">
        <x:v>Medium</x:v>
      </x:c>
      <x:c r="H143" s="492" t="str">
        <x:v>Retain Rare; structural spectacle is strong but not automatically another Legendary under the finished Burning Bush benchmark.</x:v>
      </x:c>
      <x:c r="I143" s="492" t="str">
        <x:v>BE-010 The Burning Bush; BE-095 Death of Samson</x:v>
      </x:c>
      <x:c r="J143" s="492" t="str">
        <x:v>A wall's failing structure dominates above the ritual procession, with the crowd secondary to the event.</x:v>
      </x:c>
      <x:c r="K143" s="492" t="str">
        <x:v>Awe and sudden reversal</x:v>
      </x:c>
      <x:c r="L143" s="492" t="str">
        <x:v>Proposed staging based on the catalog; not approved artwork</x:v>
      </x:c>
      <x:c r="M143" s="492" t="str">
        <x:v>No unresolved tier condition identified in this baseline review.</x:v>
      </x:c>
      <x:c r="N143" s="504" t="n">
        <x:v>8.5</x:v>
      </x:c>
      <x:c r="O143" s="504" t="n">
        <x:v>8.5</x:v>
      </x:c>
      <x:c r="P143" s="504" t="n">
        <x:v>7.5</x:v>
      </x:c>
      <x:c r="Q143" s="504" t="n">
        <x:v>8</x:v>
      </x:c>
      <x:c r="R143" s="505" t="n">
        <x:f>IF(COUNT(N143:Q143)&lt;COUNT('Rarity Calibration'!$B$4:$B$7),"",ROUND(('Rarity Calibration'!$B$11/'Rarity Calibration'!$B$9)*(N143*'Rarity Calibration'!$B$4+O143*'Rarity Calibration'!$B$5+P143*'Rarity Calibration'!$B$6+Q143*'Rarity Calibration'!$B$7),1))</x:f>
        <x:v>82.5</x:v>
      </x:c>
      <x:c r="S143" s="492" t="str">
        <x:f>IF(R143="","",IF(R143&gt;='Rarity Calibration'!$E$4,'Rarity Calibration'!$D$4,IF(R143&gt;='Rarity Calibration'!$E$5,'Rarity Calibration'!$D$5,IF(R143&gt;='Rarity Calibration'!$E$6,'Rarity Calibration'!$D$6,IF(R143&gt;='Rarity Calibration'!$E$7,'Rarity Calibration'!$D$7,'Rarity Calibration'!$D$8)))))</x:f>
        <x:v>Rare</x:v>
      </x:c>
      <x:c r="T143" s="492" t="str"/>
      <x:c r="U143" s="505" t="n">
        <x:v>79.2</x:v>
      </x:c>
      <x:c r="V143" s="492" t="str">
        <x:v>7.6 / 9.1 / 7.0 / 7.5</x:v>
      </x:c>
      <x:c r="W143" s="492" t="str">
        <x:v>New review-only component estimates from catalog and stated premise; source inputs unchanged.</x:v>
      </x:c>
      <x:c r="X143" s="492" t="str">
        <x:v>Biblical Events — Shared Canon</x:v>
      </x:c>
      <x:c r="Y143" s="492" t="str">
        <x:v>fixed-v17: Final Card Catalog!A114:S114; Rarity Calibration!C156:S156. No external source verification.</x:v>
      </x:c>
      <x:c r="Z143" s="492" t="str">
        <x:v>Joshua 5:13–6:27 | Conquest period | Shared canon</x:v>
      </x:c>
      <x:c r="AA143" s="492" t="str">
        <x:v>Approved v20 baseline - applied to master</x:v>
      </x:c>
      <x:c r="AB143" s="492" t="str">
        <x:v>None</x:v>
      </x:c>
    </x:row>
    <x:row r="144" ht="122" customHeight="1">
      <x:c r="A144" s="492" t="str">
        <x:v>BE-023</x:v>
      </x:c>
      <x:c r="B144" s="492" t="str">
        <x:v>David Anointed by Samuel</x:v>
      </x:c>
      <x:c r="C144" s="492" t="str">
        <x:v>Rare</x:v>
      </x:c>
      <x:c r="D144" s="500" t="str">
        <x:v>Rare</x:v>
      </x:c>
      <x:c r="E144" s="492" t="str">
        <x:f>IF(F144="Fixed by approved decision","Fixed",IF(C144=D144,"Keep",IF(MATCH(D144,$A$12:$A$16,0)&lt;MATCH(C144,$A$12:$A$16,0),"Promote","Demote")))</x:f>
        <x:v>Keep</x:v>
      </x:c>
      <x:c r="F144" s="492" t="str">
        <x:v>Reviewed - keep</x:v>
      </x:c>
      <x:c r="G144" s="492" t="str">
        <x:v>Medium</x:v>
      </x:c>
      <x:c r="H144" s="492" t="str">
        <x:v>A clear human gesture supports Rare and stays separate from mature David's completed portrait.</x:v>
      </x:c>
      <x:c r="I144" s="492" t="str">
        <x:v>BP-002 David; BE-119 Call of Samuel</x:v>
      </x:c>
      <x:c r="J144" s="492" t="str">
        <x:v>Samuel's anointing gesture meets young David's receptive posture in an intimate group.</x:v>
      </x:c>
      <x:c r="K144" s="492" t="str">
        <x:v>Unexpected calling</x:v>
      </x:c>
      <x:c r="L144" s="492" t="str">
        <x:v>Proposed staging based on the catalog; not approved artwork</x:v>
      </x:c>
      <x:c r="M144" s="492" t="str">
        <x:v>No unresolved tier condition identified in this baseline review.</x:v>
      </x:c>
      <x:c r="N144" s="504" t="n">
        <x:v>8</x:v>
      </x:c>
      <x:c r="O144" s="504" t="n">
        <x:v>8</x:v>
      </x:c>
      <x:c r="P144" s="504" t="n">
        <x:v>7.5</x:v>
      </x:c>
      <x:c r="Q144" s="504" t="n">
        <x:v>7</x:v>
      </x:c>
      <x:c r="R144" s="505" t="n">
        <x:f>IF(COUNT(N144:Q144)&lt;COUNT('Rarity Calibration'!$B$4:$B$7),"",ROUND(('Rarity Calibration'!$B$11/'Rarity Calibration'!$B$9)*(N144*'Rarity Calibration'!$B$4+O144*'Rarity Calibration'!$B$5+P144*'Rarity Calibration'!$B$6+Q144*'Rarity Calibration'!$B$7),1))</x:f>
        <x:v>78</x:v>
      </x:c>
      <x:c r="S144" s="492" t="str">
        <x:f>IF(R144="","",IF(R144&gt;='Rarity Calibration'!$E$4,'Rarity Calibration'!$D$4,IF(R144&gt;='Rarity Calibration'!$E$5,'Rarity Calibration'!$D$5,IF(R144&gt;='Rarity Calibration'!$E$6,'Rarity Calibration'!$D$6,IF(R144&gt;='Rarity Calibration'!$E$7,'Rarity Calibration'!$D$7,'Rarity Calibration'!$D$8)))))</x:f>
        <x:v>Rare</x:v>
      </x:c>
      <x:c r="T144" s="492" t="str"/>
      <x:c r="U144" s="505" t="n">
        <x:v>79.2</x:v>
      </x:c>
      <x:c r="V144" s="492" t="str">
        <x:v>7.6 / 9.1 / 7.0 / 7.5</x:v>
      </x:c>
      <x:c r="W144" s="492" t="str">
        <x:v>New review-only component estimates from catalog and stated premise; source inputs unchanged.</x:v>
      </x:c>
      <x:c r="X144" s="492" t="str">
        <x:v>Biblical Events — Shared Canon</x:v>
      </x:c>
      <x:c r="Y144" s="492" t="str">
        <x:v>fixed-v17: Final Card Catalog!A115:S115; Rarity Calibration!C154:S154. No external source verification.</x:v>
      </x:c>
      <x:c r="Z144" s="492" t="str">
        <x:v>1 Samuel 16:1–13 | United monarchy | Shared canon</x:v>
      </x:c>
      <x:c r="AA144" s="492" t="str">
        <x:v>Approved v20 baseline - applied to master</x:v>
      </x:c>
      <x:c r="AB144" s="492" t="str">
        <x:v>None</x:v>
      </x:c>
    </x:row>
    <x:row r="145" ht="122" customHeight="1">
      <x:c r="A145" s="492" t="str">
        <x:v>BE-024</x:v>
      </x:c>
      <x:c r="B145" s="492" t="str">
        <x:v>David and Goliath</x:v>
      </x:c>
      <x:c r="C145" s="492" t="str">
        <x:v>Extraordinary</x:v>
      </x:c>
      <x:c r="D145" s="500" t="str">
        <x:v>Extraordinary</x:v>
      </x:c>
      <x:c r="E145" s="492" t="str">
        <x:f>IF(F145="Fixed by approved decision","Fixed",IF(C145=D145,"Keep",IF(MATCH(D145,$A$12:$A$16,0)&lt;MATCH(C145,$A$12:$A$16,0),"Promote","Demote")))</x:f>
        <x:v>Keep</x:v>
      </x:c>
      <x:c r="F145" s="492" t="str">
        <x:v>Reviewed - keep</x:v>
      </x:c>
      <x:c r="G145" s="492" t="str">
        <x:v>Medium</x:v>
      </x:c>
      <x:c r="H145" s="492" t="str">
        <x:v>Extraordinary is supported by immediate scale contrast; the unused Goliath portrait is not needed for recognition.</x:v>
      </x:c>
      <x:c r="I145" s="492" t="str">
        <x:v>BE-093 Samson and the Lion; BE-120 Jonathan's Victory at Michmash</x:v>
      </x:c>
      <x:c r="J145" s="492" t="str">
        <x:v>A small David faces the imposing champion, distance and asymmetry leading over graphic aftermath.</x:v>
      </x:c>
      <x:c r="K145" s="492" t="str">
        <x:v>Courage against apparent impossibility</x:v>
      </x:c>
      <x:c r="L145" s="492" t="str">
        <x:v>Proposed staging based on the catalog; not approved artwork</x:v>
      </x:c>
      <x:c r="M145" s="492" t="str">
        <x:v>No unresolved tier condition identified in this baseline review.</x:v>
      </x:c>
      <x:c r="N145" s="504" t="n">
        <x:v>9</x:v>
      </x:c>
      <x:c r="O145" s="504" t="n">
        <x:v>9</x:v>
      </x:c>
      <x:c r="P145" s="504" t="n">
        <x:v>8</x:v>
      </x:c>
      <x:c r="Q145" s="504" t="n">
        <x:v>8</x:v>
      </x:c>
      <x:c r="R145" s="505" t="n">
        <x:f>IF(COUNT(N145:Q145)&lt;COUNT('Rarity Calibration'!$B$4:$B$7),"",ROUND(('Rarity Calibration'!$B$11/'Rarity Calibration'!$B$9)*(N145*'Rarity Calibration'!$B$4+O145*'Rarity Calibration'!$B$5+P145*'Rarity Calibration'!$B$6+Q145*'Rarity Calibration'!$B$7),1))</x:f>
        <x:v>87</x:v>
      </x:c>
      <x:c r="S145" s="492" t="str">
        <x:f>IF(R145="","",IF(R145&gt;='Rarity Calibration'!$E$4,'Rarity Calibration'!$D$4,IF(R145&gt;='Rarity Calibration'!$E$5,'Rarity Calibration'!$D$5,IF(R145&gt;='Rarity Calibration'!$E$6,'Rarity Calibration'!$D$6,IF(R145&gt;='Rarity Calibration'!$E$7,'Rarity Calibration'!$D$7,'Rarity Calibration'!$D$8)))))</x:f>
        <x:v>Extraordinary</x:v>
      </x:c>
      <x:c r="T145" s="492" t="str"/>
      <x:c r="U145" s="505" t="n">
        <x:v>85.2</x:v>
      </x:c>
      <x:c r="V145" s="492" t="str">
        <x:v>9.1 / 9.1 / 7.0 / 7.5</x:v>
      </x:c>
      <x:c r="W145" s="492" t="str">
        <x:v>New review-only component estimates from catalog and stated premise; source inputs unchanged.</x:v>
      </x:c>
      <x:c r="X145" s="492" t="str">
        <x:v>Biblical Events — Shared Canon</x:v>
      </x:c>
      <x:c r="Y145" s="492" t="str">
        <x:v>fixed-v17: Final Card Catalog!A116:S116; Rarity Calibration!C58:S58. No external source verification.</x:v>
      </x:c>
      <x:c r="Z145" s="492" t="str">
        <x:v>1 Samuel 17 | United monarchy | Shared canon</x:v>
      </x:c>
      <x:c r="AA145" s="492" t="str">
        <x:v>Approved v20 baseline - applied to master</x:v>
      </x:c>
      <x:c r="AB145" s="492" t="str">
        <x:v>None</x:v>
      </x:c>
    </x:row>
    <x:row r="146" ht="122" customHeight="1">
      <x:c r="A146" s="492" t="str">
        <x:v>BE-025</x:v>
      </x:c>
      <x:c r="B146" s="492" t="str">
        <x:v>Davidic Covenant</x:v>
      </x:c>
      <x:c r="C146" s="492" t="str">
        <x:v>Rare</x:v>
      </x:c>
      <x:c r="D146" s="500" t="str">
        <x:v>Uncommon</x:v>
      </x:c>
      <x:c r="E146" s="492" t="str">
        <x:f>IF(F146="Fixed by approved decision","Fixed",IF(C146=D146,"Keep",IF(MATCH(D146,$A$12:$A$16,0)&lt;MATCH(C146,$A$12:$A$16,0),"Promote","Demote")))</x:f>
        <x:v>Demote</x:v>
      </x:c>
      <x:c r="F146" s="492" t="str">
        <x:v>Reviewed - provisional</x:v>
      </x:c>
      <x:c r="G146" s="492" t="str">
        <x:v>Low</x:v>
      </x:c>
      <x:c r="H146" s="492" t="str">
        <x:v>The conceptual score reaches Rare, but the combined promise scope lacks a selected event image; use Uncommon provisionally until the human focal moment is approved.</x:v>
      </x:c>
      <x:c r="I146" s="492" t="str">
        <x:v>BP-002 David; BE-005 Call and Covenant of Abraham</x:v>
      </x:c>
      <x:c r="J146" s="492" t="str">
        <x:v>David listens to a message in a restrained royal setting; promises stay in text, not future-history imagery.</x:v>
      </x:c>
      <x:c r="K146" s="492" t="str">
        <x:v>Responsibility and promise</x:v>
      </x:c>
      <x:c r="L146" s="492" t="str">
        <x:v>Proposed staging based on the catalog; not approved artwork</x:v>
      </x:c>
      <x:c r="M146" s="492" t="str">
        <x:v>Approve a specific messenger/response scene from the supplied references before any renewed Rare claim.</x:v>
      </x:c>
      <x:c r="N146" s="504" t="n">
        <x:v>8.5</x:v>
      </x:c>
      <x:c r="O146" s="504" t="n">
        <x:v>7.5</x:v>
      </x:c>
      <x:c r="P146" s="504" t="n">
        <x:v>7</x:v>
      </x:c>
      <x:c r="Q146" s="504" t="n">
        <x:v>6.5</x:v>
      </x:c>
      <x:c r="R146" s="505" t="n">
        <x:f>IF(COUNT(N146:Q146)&lt;COUNT('Rarity Calibration'!$B$4:$B$7),"",ROUND(('Rarity Calibration'!$B$11/'Rarity Calibration'!$B$9)*(N146*'Rarity Calibration'!$B$4+O146*'Rarity Calibration'!$B$5+P146*'Rarity Calibration'!$B$6+Q146*'Rarity Calibration'!$B$7),1))</x:f>
        <x:v>77</x:v>
      </x:c>
      <x:c r="S146" s="492" t="str">
        <x:f>IF(R146="","",IF(R146&gt;='Rarity Calibration'!$E$4,'Rarity Calibration'!$D$4,IF(R146&gt;='Rarity Calibration'!$E$5,'Rarity Calibration'!$D$5,IF(R146&gt;='Rarity Calibration'!$E$6,'Rarity Calibration'!$D$6,IF(R146&gt;='Rarity Calibration'!$E$7,'Rarity Calibration'!$D$7,'Rarity Calibration'!$D$8)))))</x:f>
        <x:v>Rare</x:v>
      </x:c>
      <x:c r="T146" s="492" t="str">
        <x:v>The conceptual score reaches Rare, but the combined promise scope lacks a selected event image; use Uncommon provisionally until the human focal moment is approved.</x:v>
      </x:c>
      <x:c r="U146" s="505" t="n">
        <x:v>79.2</x:v>
      </x:c>
      <x:c r="V146" s="492" t="str">
        <x:v>7.6 / 9.1 / 7.0 / 7.5</x:v>
      </x:c>
      <x:c r="W146" s="492" t="str">
        <x:v>New review-only component estimates from catalog and stated premise; source inputs unchanged.</x:v>
      </x:c>
      <x:c r="X146" s="492" t="str">
        <x:v>Biblical Events — Shared Canon</x:v>
      </x:c>
      <x:c r="Y146" s="492" t="str">
        <x:v>fixed-v17: Final Card Catalog!A117:S117; Rarity Calibration!C155:S155. No external source verification.</x:v>
      </x:c>
      <x:c r="Z146" s="492" t="str">
        <x:v>2 Samuel 7 | United monarchy | Shared canon</x:v>
      </x:c>
      <x:c r="AA146" s="492" t="str">
        <x:v>Approved v20 working tier - original condition retained</x:v>
      </x:c>
      <x:c r="AB146" s="492" t="str">
        <x:v>Tier / interpretation condition</x:v>
      </x:c>
    </x:row>
    <x:row r="147" ht="122" customHeight="1">
      <x:c r="A147" s="492" t="str">
        <x:v>BE-026</x:v>
      </x:c>
      <x:c r="B147" s="492" t="str">
        <x:v>David and Bathsheba</x:v>
      </x:c>
      <x:c r="C147" s="492" t="str">
        <x:v>Uncommon</x:v>
      </x:c>
      <x:c r="D147" s="500" t="str">
        <x:v>Uncommon</x:v>
      </x:c>
      <x:c r="E147" s="492" t="str">
        <x:f>IF(F147="Fixed by approved decision","Fixed",IF(C147=D147,"Keep",IF(MATCH(D147,$A$12:$A$16,0)&lt;MATCH(C147,$A$12:$A$16,0),"Promote","Demote")))</x:f>
        <x:v>Keep</x:v>
      </x:c>
      <x:c r="F147" s="492" t="str">
        <x:v>Reviewed - provisional</x:v>
      </x:c>
      <x:c r="G147" s="492" t="str">
        <x:v>Medium</x:v>
      </x:c>
      <x:c r="H147" s="492" t="str">
        <x:v>Uncommon is not a moral minimization; the multi-stage, sensitive episode has no agreed singular image.</x:v>
      </x:c>
      <x:c r="I147" s="492" t="str">
        <x:v>BP-068 Bathsheba; BE-106 Nathan Confronts David</x:v>
      </x:c>
      <x:c r="J147" s="492" t="str">
        <x:v>Emphasize David's isolated exercise of power, with Bathsheba represented with dignity rather than voyeurism.</x:v>
      </x:c>
      <x:c r="K147" s="492" t="str">
        <x:v>Unease and accountability</x:v>
      </x:c>
      <x:c r="L147" s="492" t="str">
        <x:v>Proposed staging based on the catalog; not approved artwork</x:v>
      </x:c>
      <x:c r="M147" s="492" t="str">
        <x:v>Define a non-romanticized, non-voyeuristic moment grounded in the source before production.</x:v>
      </x:c>
      <x:c r="N147" s="504" t="n">
        <x:v>7.5</x:v>
      </x:c>
      <x:c r="O147" s="504" t="n">
        <x:v>7</x:v>
      </x:c>
      <x:c r="P147" s="504" t="n">
        <x:v>7.5</x:v>
      </x:c>
      <x:c r="Q147" s="504" t="n">
        <x:v>6.5</x:v>
      </x:c>
      <x:c r="R147" s="505" t="n">
        <x:f>IF(COUNT(N147:Q147)&lt;COUNT('Rarity Calibration'!$B$4:$B$7),"",ROUND(('Rarity Calibration'!$B$11/'Rarity Calibration'!$B$9)*(N147*'Rarity Calibration'!$B$4+O147*'Rarity Calibration'!$B$5+P147*'Rarity Calibration'!$B$6+Q147*'Rarity Calibration'!$B$7),1))</x:f>
        <x:v>72.5</x:v>
      </x:c>
      <x:c r="S147" s="492" t="str">
        <x:f>IF(R147="","",IF(R147&gt;='Rarity Calibration'!$E$4,'Rarity Calibration'!$D$4,IF(R147&gt;='Rarity Calibration'!$E$5,'Rarity Calibration'!$D$5,IF(R147&gt;='Rarity Calibration'!$E$6,'Rarity Calibration'!$D$6,IF(R147&gt;='Rarity Calibration'!$E$7,'Rarity Calibration'!$D$7,'Rarity Calibration'!$D$8)))))</x:f>
        <x:v>Uncommon</x:v>
      </x:c>
      <x:c r="T147" s="492" t="str"/>
      <x:c r="U147" s="505" t="n">
        <x:v>76.2</x:v>
      </x:c>
      <x:c r="V147" s="492" t="str">
        <x:v>7.6 / 7.7 / 7.6 / 7.5</x:v>
      </x:c>
      <x:c r="W147" s="492" t="str">
        <x:v>New review-only component estimates from catalog and stated premise; source inputs unchanged.</x:v>
      </x:c>
      <x:c r="X147" s="492" t="str">
        <x:v>Biblical Events — Shared Canon</x:v>
      </x:c>
      <x:c r="Y147" s="492" t="str">
        <x:v>fixed-v17: Final Card Catalog!A118:S118; Rarity Calibration!C212:S212. No external source verification.</x:v>
      </x:c>
      <x:c r="Z147" s="492" t="str">
        <x:v>2 Samuel 11 | United monarchy | Shared canon</x:v>
      </x:c>
      <x:c r="AA147" s="492" t="str">
        <x:v>Approved v20 working tier - original condition retained</x:v>
      </x:c>
      <x:c r="AB147" s="492" t="str">
        <x:v>Tier / interpretation condition</x:v>
      </x:c>
    </x:row>
    <x:row r="148" ht="122" customHeight="1">
      <x:c r="A148" s="492" t="str">
        <x:v>BE-027</x:v>
      </x:c>
      <x:c r="B148" s="492" t="str">
        <x:v>Solomon Builds and Dedicates the Temple</x:v>
      </x:c>
      <x:c r="C148" s="492" t="str">
        <x:v>Rare</x:v>
      </x:c>
      <x:c r="D148" s="500" t="str">
        <x:v>Rare</x:v>
      </x:c>
      <x:c r="E148" s="492" t="str">
        <x:f>IF(F148="Fixed by approved decision","Fixed",IF(C148=D148,"Keep",IF(MATCH(D148,$A$12:$A$16,0)&lt;MATCH(C148,$A$12:$A$16,0),"Promote","Demote")))</x:f>
        <x:v>Keep</x:v>
      </x:c>
      <x:c r="F148" s="492" t="str">
        <x:v>Reviewed - keep</x:v>
      </x:c>
      <x:c r="G148" s="492" t="str">
        <x:v>Medium</x:v>
      </x:c>
      <x:c r="H148" s="492" t="str">
        <x:v>Rare fits the architectural event without duplicating Hagia Sophia's Legendary centerpiece treatment.</x:v>
      </x:c>
      <x:c r="I148" s="492" t="str">
        <x:v>CHE-004 Dedication of Hagia Sophia; BPL-064 The Jerusalem Temple</x:v>
      </x:c>
      <x:c r="J148" s="492" t="str">
        <x:v>A dedication gathering frames the completed sanctuary; keep the people legible instead of a catalog of furnishings.</x:v>
      </x:c>
      <x:c r="K148" s="492" t="str">
        <x:v>Reverence and completion</x:v>
      </x:c>
      <x:c r="L148" s="492" t="str">
        <x:v>Proposed staging based on the catalog; not approved artwork</x:v>
      </x:c>
      <x:c r="M148" s="492" t="str">
        <x:v>No unresolved tier condition identified in this baseline review.</x:v>
      </x:c>
      <x:c r="N148" s="504" t="n">
        <x:v>8.5</x:v>
      </x:c>
      <x:c r="O148" s="504" t="n">
        <x:v>8</x:v>
      </x:c>
      <x:c r="P148" s="504" t="n">
        <x:v>7.5</x:v>
      </x:c>
      <x:c r="Q148" s="504" t="n">
        <x:v>7.5</x:v>
      </x:c>
      <x:c r="R148" s="505" t="n">
        <x:f>IF(COUNT(N148:Q148)&lt;COUNT('Rarity Calibration'!$B$4:$B$7),"",ROUND(('Rarity Calibration'!$B$11/'Rarity Calibration'!$B$9)*(N148*'Rarity Calibration'!$B$4+O148*'Rarity Calibration'!$B$5+P148*'Rarity Calibration'!$B$6+Q148*'Rarity Calibration'!$B$7),1))</x:f>
        <x:v>80.5</x:v>
      </x:c>
      <x:c r="S148" s="492" t="str">
        <x:f>IF(R148="","",IF(R148&gt;='Rarity Calibration'!$E$4,'Rarity Calibration'!$D$4,IF(R148&gt;='Rarity Calibration'!$E$5,'Rarity Calibration'!$D$5,IF(R148&gt;='Rarity Calibration'!$E$6,'Rarity Calibration'!$D$6,IF(R148&gt;='Rarity Calibration'!$E$7,'Rarity Calibration'!$D$7,'Rarity Calibration'!$D$8)))))</x:f>
        <x:v>Rare</x:v>
      </x:c>
      <x:c r="T148" s="492" t="str"/>
      <x:c r="U148" s="505" t="n">
        <x:v>79.2</x:v>
      </x:c>
      <x:c r="V148" s="492" t="str">
        <x:v>7.6 / 9.1 / 7.0 / 7.5</x:v>
      </x:c>
      <x:c r="W148" s="492" t="str">
        <x:v>New review-only component estimates from catalog and stated premise; source inputs unchanged.</x:v>
      </x:c>
      <x:c r="X148" s="492" t="str">
        <x:v>Biblical Events — Shared Canon</x:v>
      </x:c>
      <x:c r="Y148" s="492" t="str">
        <x:v>fixed-v17: Final Card Catalog!A119:S119; Rarity Calibration!C170:S170. No external source verification.</x:v>
      </x:c>
      <x:c r="Z148" s="492" t="str">
        <x:v>1 Kings 5–8; 2 Chronicles 5–7 | United monarchy | Shared canon</x:v>
      </x:c>
      <x:c r="AA148" s="492" t="str">
        <x:v>Approved v20 baseline - applied to master</x:v>
      </x:c>
      <x:c r="AB148" s="492" t="str">
        <x:v>None</x:v>
      </x:c>
    </x:row>
    <x:row r="149" ht="122" customHeight="1">
      <x:c r="A149" s="492" t="str">
        <x:v>BE-028</x:v>
      </x:c>
      <x:c r="B149" s="492" t="str">
        <x:v>Division of the Kingdom</x:v>
      </x:c>
      <x:c r="C149" s="492" t="str">
        <x:v>Rare</x:v>
      </x:c>
      <x:c r="D149" s="500" t="str">
        <x:v>Uncommon</x:v>
      </x:c>
      <x:c r="E149" s="492" t="str">
        <x:f>IF(F149="Fixed by approved decision","Fixed",IF(C149=D149,"Keep",IF(MATCH(D149,$A$12:$A$16,0)&lt;MATCH(C149,$A$12:$A$16,0),"Promote","Demote")))</x:f>
        <x:v>Demote</x:v>
      </x:c>
      <x:c r="F149" s="492" t="str">
        <x:v>Reviewed - provisional</x:v>
      </x:c>
      <x:c r="G149" s="492" t="str">
        <x:v>Medium</x:v>
      </x:c>
      <x:c r="H149" s="492" t="str">
        <x:v>Uncommon suits a broad institutional turning point until a specific readable human moment is selected.</x:v>
      </x:c>
      <x:c r="I149" s="492" t="str">
        <x:v>BP-071 Rehoboam; BP-072 Jeroboam I</x:v>
      </x:c>
      <x:c r="J149" s="492" t="str">
        <x:v>An assembly breaks into opposed groups around a decision point; do not invent a literal split landscape.</x:v>
      </x:c>
      <x:c r="K149" s="492" t="str">
        <x:v>Estrangement and consequence</x:v>
      </x:c>
      <x:c r="L149" s="492" t="str">
        <x:v>Proposed staging based on the catalog; not approved artwork</x:v>
      </x:c>
      <x:c r="M149" s="492" t="str">
        <x:v>Choose one supported encounter; avoid a diagram masquerading as a historical event.</x:v>
      </x:c>
      <x:c r="N149" s="504" t="n">
        <x:v>8</x:v>
      </x:c>
      <x:c r="O149" s="504" t="n">
        <x:v>7</x:v>
      </x:c>
      <x:c r="P149" s="504" t="n">
        <x:v>6.5</x:v>
      </x:c>
      <x:c r="Q149" s="504" t="n">
        <x:v>6.5</x:v>
      </x:c>
      <x:c r="R149" s="505" t="n">
        <x:f>IF(COUNT(N149:Q149)&lt;COUNT('Rarity Calibration'!$B$4:$B$7),"",ROUND(('Rarity Calibration'!$B$11/'Rarity Calibration'!$B$9)*(N149*'Rarity Calibration'!$B$4+O149*'Rarity Calibration'!$B$5+P149*'Rarity Calibration'!$B$6+Q149*'Rarity Calibration'!$B$7),1))</x:f>
        <x:v>72.5</x:v>
      </x:c>
      <x:c r="S149" s="492" t="str">
        <x:f>IF(R149="","",IF(R149&gt;='Rarity Calibration'!$E$4,'Rarity Calibration'!$D$4,IF(R149&gt;='Rarity Calibration'!$E$5,'Rarity Calibration'!$D$5,IF(R149&gt;='Rarity Calibration'!$E$6,'Rarity Calibration'!$D$6,IF(R149&gt;='Rarity Calibration'!$E$7,'Rarity Calibration'!$D$7,'Rarity Calibration'!$D$8)))))</x:f>
        <x:v>Uncommon</x:v>
      </x:c>
      <x:c r="T149" s="492" t="str"/>
      <x:c r="U149" s="505" t="n">
        <x:v>81.8</x:v>
      </x:c>
      <x:c r="V149" s="492" t="str">
        <x:v>7.6 / 9.5 / 7.7 / 7.5</x:v>
      </x:c>
      <x:c r="W149" s="492" t="str">
        <x:v>New review-only component estimates from catalog and stated premise; source inputs unchanged.</x:v>
      </x:c>
      <x:c r="X149" s="492" t="str">
        <x:v>Biblical Events — Shared Canon</x:v>
      </x:c>
      <x:c r="Y149" s="492" t="str">
        <x:v>fixed-v17: Final Card Catalog!A120:S120; Rarity Calibration!C102:S102. No external source verification.</x:v>
      </x:c>
      <x:c r="Z149" s="492" t="str">
        <x:v>1 Kings 12 | Divided monarchy | Shared canon</x:v>
      </x:c>
      <x:c r="AA149" s="492" t="str">
        <x:v>Approved v20 working tier - original condition retained</x:v>
      </x:c>
      <x:c r="AB149" s="492" t="str">
        <x:v>Tier / interpretation condition</x:v>
      </x:c>
    </x:row>
    <x:row r="150" ht="122" customHeight="1">
      <x:c r="A150" s="492" t="str">
        <x:v>BE-029</x:v>
      </x:c>
      <x:c r="B150" s="492" t="str">
        <x:v>Elijah on Mount Carmel</x:v>
      </x:c>
      <x:c r="C150" s="492" t="str">
        <x:v>Extraordinary</x:v>
      </x:c>
      <x:c r="D150" s="500" t="str">
        <x:v>Extraordinary</x:v>
      </x:c>
      <x:c r="E150" s="492" t="str">
        <x:f>IF(F150="Fixed by approved decision","Fixed",IF(C150=D150,"Keep",IF(MATCH(D150,$A$12:$A$16,0)&lt;MATCH(C150,$A$12:$A$16,0),"Promote","Demote")))</x:f>
        <x:v>Keep</x:v>
      </x:c>
      <x:c r="F150" s="492" t="str">
        <x:v>Reviewed - keep</x:v>
      </x:c>
      <x:c r="G150" s="492" t="str">
        <x:v>Medium</x:v>
      </x:c>
      <x:c r="H150" s="492" t="str">
        <x:v>The visible reversal and controlled fire focus justify Extraordinary while keeping graphic conflict out of the attraction.</x:v>
      </x:c>
      <x:c r="I150" s="492" t="str">
        <x:v>BP-013 Elijah; BE-098 Dagon Falls Before the Ark</x:v>
      </x:c>
      <x:c r="J150" s="492" t="str">
        <x:v>Elijah and the altar remain the main relation, with the surrounding assembly reacting at lower detail.</x:v>
      </x:c>
      <x:c r="K150" s="492" t="str">
        <x:v>Awe and confrontation</x:v>
      </x:c>
      <x:c r="L150" s="492" t="str">
        <x:v>Proposed staging based on the catalog; not approved artwork</x:v>
      </x:c>
      <x:c r="M150" s="492" t="str">
        <x:v>No unresolved tier condition identified in this baseline review.</x:v>
      </x:c>
      <x:c r="N150" s="504" t="n">
        <x:v>8.5</x:v>
      </x:c>
      <x:c r="O150" s="504" t="n">
        <x:v>9</x:v>
      </x:c>
      <x:c r="P150" s="504" t="n">
        <x:v>8</x:v>
      </x:c>
      <x:c r="Q150" s="504" t="n">
        <x:v>8</x:v>
      </x:c>
      <x:c r="R150" s="505" t="n">
        <x:f>IF(COUNT(N150:Q150)&lt;COUNT('Rarity Calibration'!$B$4:$B$7),"",ROUND(('Rarity Calibration'!$B$11/'Rarity Calibration'!$B$9)*(N150*'Rarity Calibration'!$B$4+O150*'Rarity Calibration'!$B$5+P150*'Rarity Calibration'!$B$6+Q150*'Rarity Calibration'!$B$7),1))</x:f>
        <x:v>85</x:v>
      </x:c>
      <x:c r="S150" s="492" t="str">
        <x:f>IF(R150="","",IF(R150&gt;='Rarity Calibration'!$E$4,'Rarity Calibration'!$D$4,IF(R150&gt;='Rarity Calibration'!$E$5,'Rarity Calibration'!$D$5,IF(R150&gt;='Rarity Calibration'!$E$6,'Rarity Calibration'!$D$6,IF(R150&gt;='Rarity Calibration'!$E$7,'Rarity Calibration'!$D$7,'Rarity Calibration'!$D$8)))))</x:f>
        <x:v>Extraordinary</x:v>
      </x:c>
      <x:c r="T150" s="492" t="str"/>
      <x:c r="U150" s="505" t="n">
        <x:v>84.6</x:v>
      </x:c>
      <x:c r="V150" s="492" t="str">
        <x:v>8.7 / 9.1 / 7.5 / 7.5</x:v>
      </x:c>
      <x:c r="W150" s="492" t="str">
        <x:v>New review-only component estimates from catalog and stated premise; source inputs unchanged.</x:v>
      </x:c>
      <x:c r="X150" s="492" t="str">
        <x:v>Biblical Events — Shared Canon</x:v>
      </x:c>
      <x:c r="Y150" s="492" t="str">
        <x:v>fixed-v17: Final Card Catalog!A121:S121; Rarity Calibration!C65:S65. No external source verification.</x:v>
      </x:c>
      <x:c r="Z150" s="492" t="str">
        <x:v>1 Kings 18:20–40 | Divided monarchy | Shared canon</x:v>
      </x:c>
      <x:c r="AA150" s="492" t="str">
        <x:v>Approved v20 baseline - applied to master</x:v>
      </x:c>
      <x:c r="AB150" s="492" t="str">
        <x:v>None</x:v>
      </x:c>
    </x:row>
    <x:row r="151" ht="122" customHeight="1">
      <x:c r="A151" s="492" t="str">
        <x:v>BE-030</x:v>
      </x:c>
      <x:c r="B151" s="492" t="str">
        <x:v>Elijah Taken Up in a Whirlwind</x:v>
      </x:c>
      <x:c r="C151" s="492" t="str">
        <x:v>Extraordinary</x:v>
      </x:c>
      <x:c r="D151" s="500" t="str">
        <x:v>Extraordinary</x:v>
      </x:c>
      <x:c r="E151" s="492" t="str">
        <x:f>IF(F151="Fixed by approved decision","Fixed",IF(C151=D151,"Keep",IF(MATCH(D151,$A$12:$A$16,0)&lt;MATCH(C151,$A$12:$A$16,0),"Promote","Demote")))</x:f>
        <x:v>Keep</x:v>
      </x:c>
      <x:c r="F151" s="492" t="str">
        <x:v>Reviewed - keep</x:v>
      </x:c>
      <x:c r="G151" s="492" t="str">
        <x:v>Medium</x:v>
      </x:c>
      <x:c r="H151" s="492" t="str">
        <x:v>Extraordinary is defensible, but the narrative image must not become a literal celestial transport design.</x:v>
      </x:c>
      <x:c r="I151" s="492" t="str">
        <x:v>BP-013 Elijah; BP-028 Elisha</x:v>
      </x:c>
      <x:c r="J151" s="492" t="str">
        <x:v>Whirlwind and departing Elijah pull upward while Elisha and the mantle anchor the ground.</x:v>
      </x:c>
      <x:c r="K151" s="492" t="str">
        <x:v>Awe and poignant succession</x:v>
      </x:c>
      <x:c r="L151" s="492" t="str">
        <x:v>Proposed staging based on the catalog; not approved artwork</x:v>
      </x:c>
      <x:c r="M151" s="492" t="str">
        <x:v>Resolve how fire, chariot and whirlwind relate using the cited account before final art.</x:v>
      </x:c>
      <x:c r="N151" s="504" t="n">
        <x:v>8.5</x:v>
      </x:c>
      <x:c r="O151" s="504" t="n">
        <x:v>9</x:v>
      </x:c>
      <x:c r="P151" s="504" t="n">
        <x:v>8</x:v>
      </x:c>
      <x:c r="Q151" s="504" t="n">
        <x:v>8</x:v>
      </x:c>
      <x:c r="R151" s="505" t="n">
        <x:f>IF(COUNT(N151:Q151)&lt;COUNT('Rarity Calibration'!$B$4:$B$7),"",ROUND(('Rarity Calibration'!$B$11/'Rarity Calibration'!$B$9)*(N151*'Rarity Calibration'!$B$4+O151*'Rarity Calibration'!$B$5+P151*'Rarity Calibration'!$B$6+Q151*'Rarity Calibration'!$B$7),1))</x:f>
        <x:v>85</x:v>
      </x:c>
      <x:c r="S151" s="492" t="str">
        <x:f>IF(R151="","",IF(R151&gt;='Rarity Calibration'!$E$4,'Rarity Calibration'!$D$4,IF(R151&gt;='Rarity Calibration'!$E$5,'Rarity Calibration'!$D$5,IF(R151&gt;='Rarity Calibration'!$E$6,'Rarity Calibration'!$D$6,IF(R151&gt;='Rarity Calibration'!$E$7,'Rarity Calibration'!$D$7,'Rarity Calibration'!$D$8)))))</x:f>
        <x:v>Extraordinary</x:v>
      </x:c>
      <x:c r="T151" s="492" t="str"/>
      <x:c r="U151" s="505" t="n">
        <x:v>85.1</x:v>
      </x:c>
      <x:c r="V151" s="492" t="str">
        <x:v>7.6 / 9.9 / 8.4 / 8.2</x:v>
      </x:c>
      <x:c r="W151" s="492" t="str">
        <x:v>New review-only component estimates from catalog and stated premise; source inputs unchanged.</x:v>
      </x:c>
      <x:c r="X151" s="492" t="str">
        <x:v>Biblical Events — Shared Canon</x:v>
      </x:c>
      <x:c r="Y151" s="492" t="str">
        <x:v>fixed-v17: Final Card Catalog!A122:S122; Rarity Calibration!C60:S60. No external source verification.</x:v>
      </x:c>
      <x:c r="Z151" s="492" t="str">
        <x:v>2 Kings 2:1–14 | Divided monarchy | Shared canon</x:v>
      </x:c>
      <x:c r="AA151" s="492" t="str">
        <x:v>Approved v20 baseline - applied to master</x:v>
      </x:c>
      <x:c r="AB151" s="492" t="str">
        <x:v>Production detail / source check</x:v>
      </x:c>
    </x:row>
    <x:row r="152" ht="122" customHeight="1">
      <x:c r="A152" s="492" t="str">
        <x:v>BE-031</x:v>
      </x:c>
      <x:c r="B152" s="492" t="str">
        <x:v>Fall of Samaria</x:v>
      </x:c>
      <x:c r="C152" s="492" t="str">
        <x:v>Rare</x:v>
      </x:c>
      <x:c r="D152" s="500" t="str">
        <x:v>Uncommon</x:v>
      </x:c>
      <x:c r="E152" s="492" t="str">
        <x:f>IF(F152="Fixed by approved decision","Fixed",IF(C152=D152,"Keep",IF(MATCH(D152,$A$12:$A$16,0)&lt;MATCH(C152,$A$12:$A$16,0),"Promote","Demote")))</x:f>
        <x:v>Demote</x:v>
      </x:c>
      <x:c r="F152" s="492" t="str">
        <x:v>Reviewed - provisional</x:v>
      </x:c>
      <x:c r="G152" s="492" t="str">
        <x:v>Medium</x:v>
      </x:c>
      <x:c r="H152" s="492" t="str">
        <x:v>Uncommon separates this history scene from the more central Jerusalem destruction unless a stronger distinctive premise is approved.</x:v>
      </x:c>
      <x:c r="I152" s="492" t="str">
        <x:v>BE-034 Fall of Jerusalem; BPL-051 Babylon</x:v>
      </x:c>
      <x:c r="J152" s="492" t="str">
        <x:v>Human-scale displacement beyond a subdued city boundary, not an undifferentiated burning-city panorama.</x:v>
      </x:c>
      <x:c r="K152" s="492" t="str">
        <x:v>Loss and dislocation</x:v>
      </x:c>
      <x:c r="L152" s="492" t="str">
        <x:v>Proposed staging based on the catalog; not approved artwork</x:v>
      </x:c>
      <x:c r="M152" s="492" t="str">
        <x:v>Establish a source-bounded scene that distinguishes Samaria from other siege images.</x:v>
      </x:c>
      <x:c r="N152" s="504" t="n">
        <x:v>7.5</x:v>
      </x:c>
      <x:c r="O152" s="504" t="n">
        <x:v>7.5</x:v>
      </x:c>
      <x:c r="P152" s="504" t="n">
        <x:v>7.5</x:v>
      </x:c>
      <x:c r="Q152" s="504" t="n">
        <x:v>6.5</x:v>
      </x:c>
      <x:c r="R152" s="505" t="n">
        <x:f>IF(COUNT(N152:Q152)&lt;COUNT('Rarity Calibration'!$B$4:$B$7),"",ROUND(('Rarity Calibration'!$B$11/'Rarity Calibration'!$B$9)*(N152*'Rarity Calibration'!$B$4+O152*'Rarity Calibration'!$B$5+P152*'Rarity Calibration'!$B$6+Q152*'Rarity Calibration'!$B$7),1))</x:f>
        <x:v>74</x:v>
      </x:c>
      <x:c r="S152" s="492" t="str">
        <x:f>IF(R152="","",IF(R152&gt;='Rarity Calibration'!$E$4,'Rarity Calibration'!$D$4,IF(R152&gt;='Rarity Calibration'!$E$5,'Rarity Calibration'!$D$5,IF(R152&gt;='Rarity Calibration'!$E$6,'Rarity Calibration'!$D$6,IF(R152&gt;='Rarity Calibration'!$E$7,'Rarity Calibration'!$D$7,'Rarity Calibration'!$D$8)))))</x:f>
        <x:v>Uncommon</x:v>
      </x:c>
      <x:c r="T152" s="492" t="str"/>
      <x:c r="U152" s="505" t="n">
        <x:v>79.2</x:v>
      </x:c>
      <x:c r="V152" s="492" t="str">
        <x:v>7.6 / 9.1 / 7.0 / 7.5</x:v>
      </x:c>
      <x:c r="W152" s="492" t="str">
        <x:v>New review-only component estimates from catalog and stated premise; source inputs unchanged.</x:v>
      </x:c>
      <x:c r="X152" s="492" t="str">
        <x:v>Biblical Events — Shared Canon</x:v>
      </x:c>
      <x:c r="Y152" s="492" t="str">
        <x:v>fixed-v17: Final Card Catalog!A123:S123; Rarity Calibration!C158:S158. No external source verification.</x:v>
      </x:c>
      <x:c r="Z152" s="492" t="str">
        <x:v>2 Kings 17 | Assyrian period | Shared canon</x:v>
      </x:c>
      <x:c r="AA152" s="492" t="str">
        <x:v>Approved v20 working tier - original condition retained</x:v>
      </x:c>
      <x:c r="AB152" s="492" t="str">
        <x:v>Tier / interpretation condition</x:v>
      </x:c>
    </x:row>
    <x:row r="153" ht="122" customHeight="1">
      <x:c r="A153" s="492" t="str">
        <x:v>BE-032</x:v>
      </x:c>
      <x:c r="B153" s="492" t="str">
        <x:v>Sennacherib Besieges Jerusalem</x:v>
      </x:c>
      <x:c r="C153" s="492" t="str">
        <x:v>Rare</x:v>
      </x:c>
      <x:c r="D153" s="500" t="str">
        <x:v>Rare</x:v>
      </x:c>
      <x:c r="E153" s="492" t="str">
        <x:f>IF(F153="Fixed by approved decision","Fixed",IF(C153=D153,"Keep",IF(MATCH(D153,$A$12:$A$16,0)&lt;MATCH(C153,$A$12:$A$16,0),"Promote","Demote")))</x:f>
        <x:v>Keep</x:v>
      </x:c>
      <x:c r="F153" s="492" t="str">
        <x:v>Reviewed - keep</x:v>
      </x:c>
      <x:c r="G153" s="492" t="str">
        <x:v>Medium</x:v>
      </x:c>
      <x:c r="H153" s="492" t="str">
        <x:v>Retain Rare for a siege seen through its human response rather than raising spectacle to match other deliverances.</x:v>
      </x:c>
      <x:c r="I153" s="492" t="str">
        <x:v>BE-034 Fall of Jerusalem; BP-034 Hezekiah</x:v>
      </x:c>
      <x:c r="J153" s="492" t="str">
        <x:v>Defenders look outward from Jerusalem's boundary toward the threat; concentrate on watchfulness, not a supernatural army.</x:v>
      </x:c>
      <x:c r="K153" s="492" t="str">
        <x:v>Anxiety and trust</x:v>
      </x:c>
      <x:c r="L153" s="492" t="str">
        <x:v>Proposed staging based on the catalog; not approved artwork</x:v>
      </x:c>
      <x:c r="M153" s="492" t="str">
        <x:v>No unresolved tier condition identified in this baseline review.</x:v>
      </x:c>
      <x:c r="N153" s="504" t="n">
        <x:v>8</x:v>
      </x:c>
      <x:c r="O153" s="504" t="n">
        <x:v>8</x:v>
      </x:c>
      <x:c r="P153" s="504" t="n">
        <x:v>7.5</x:v>
      </x:c>
      <x:c r="Q153" s="504" t="n">
        <x:v>7</x:v>
      </x:c>
      <x:c r="R153" s="505" t="n">
        <x:f>IF(COUNT(N153:Q153)&lt;COUNT('Rarity Calibration'!$B$4:$B$7),"",ROUND(('Rarity Calibration'!$B$11/'Rarity Calibration'!$B$9)*(N153*'Rarity Calibration'!$B$4+O153*'Rarity Calibration'!$B$5+P153*'Rarity Calibration'!$B$6+Q153*'Rarity Calibration'!$B$7),1))</x:f>
        <x:v>78</x:v>
      </x:c>
      <x:c r="S153" s="492" t="str">
        <x:f>IF(R153="","",IF(R153&gt;='Rarity Calibration'!$E$4,'Rarity Calibration'!$D$4,IF(R153&gt;='Rarity Calibration'!$E$5,'Rarity Calibration'!$D$5,IF(R153&gt;='Rarity Calibration'!$E$6,'Rarity Calibration'!$D$6,IF(R153&gt;='Rarity Calibration'!$E$7,'Rarity Calibration'!$D$7,'Rarity Calibration'!$D$8)))))</x:f>
        <x:v>Rare</x:v>
      </x:c>
      <x:c r="T153" s="492" t="str"/>
      <x:c r="U153" s="505" t="n">
        <x:v>79.2</x:v>
      </x:c>
      <x:c r="V153" s="492" t="str">
        <x:v>7.6 / 9.1 / 7.0 / 7.5</x:v>
      </x:c>
      <x:c r="W153" s="492" t="str">
        <x:v>New review-only component estimates from catalog and stated premise; source inputs unchanged.</x:v>
      </x:c>
      <x:c r="X153" s="492" t="str">
        <x:v>Biblical Events — Shared Canon</x:v>
      </x:c>
      <x:c r="Y153" s="492" t="str">
        <x:v>fixed-v17: Final Card Catalog!A124:S124; Rarity Calibration!C169:S169. No external source verification.</x:v>
      </x:c>
      <x:c r="Z153" s="492" t="str">
        <x:v>2 Kings 18–19; Isaiah 36–37 | Assyrian period | Shared canon</x:v>
      </x:c>
      <x:c r="AA153" s="492" t="str">
        <x:v>Approved v20 baseline - applied to master</x:v>
      </x:c>
      <x:c r="AB153" s="492" t="str">
        <x:v>None</x:v>
      </x:c>
    </x:row>
    <x:row r="154" ht="122" customHeight="1">
      <x:c r="A154" s="492" t="str">
        <x:v>BE-033</x:v>
      </x:c>
      <x:c r="B154" s="492" t="str">
        <x:v>Josiah Finds the Book of the Law</x:v>
      </x:c>
      <x:c r="C154" s="492" t="str">
        <x:v>Rare</x:v>
      </x:c>
      <x:c r="D154" s="500" t="str">
        <x:v>Rare</x:v>
      </x:c>
      <x:c r="E154" s="492" t="str">
        <x:f>IF(F154="Fixed by approved decision","Fixed",IF(C154=D154,"Keep",IF(MATCH(D154,$A$12:$A$16,0)&lt;MATCH(C154,$A$12:$A$16,0),"Promote","Demote")))</x:f>
        <x:v>Keep</x:v>
      </x:c>
      <x:c r="F154" s="492" t="str">
        <x:v>Reviewed - keep</x:v>
      </x:c>
      <x:c r="G154" s="492" t="str">
        <x:v>Medium</x:v>
      </x:c>
      <x:c r="H154" s="492" t="str">
        <x:v>Rare is earned through discovery and response; scripture's importance alone need not raise it further.</x:v>
      </x:c>
      <x:c r="I154" s="492" t="str">
        <x:v>BP-035 Josiah; BP-075 Huldah</x:v>
      </x:c>
      <x:c r="J154" s="492" t="str">
        <x:v>A reader's scroll leads to Josiah's responding face and nearby advisers; avoid a floating manuscript still life.</x:v>
      </x:c>
      <x:c r="K154" s="492" t="str">
        <x:v>Conviction and sober discovery</x:v>
      </x:c>
      <x:c r="L154" s="492" t="str">
        <x:v>Proposed staging based on the catalog; not approved artwork</x:v>
      </x:c>
      <x:c r="M154" s="492" t="str">
        <x:v>No unresolved tier condition identified in this baseline review.</x:v>
      </x:c>
      <x:c r="N154" s="504" t="n">
        <x:v>8</x:v>
      </x:c>
      <x:c r="O154" s="504" t="n">
        <x:v>8</x:v>
      </x:c>
      <x:c r="P154" s="504" t="n">
        <x:v>7.5</x:v>
      </x:c>
      <x:c r="Q154" s="504" t="n">
        <x:v>7</x:v>
      </x:c>
      <x:c r="R154" s="505" t="n">
        <x:f>IF(COUNT(N154:Q154)&lt;COUNT('Rarity Calibration'!$B$4:$B$7),"",ROUND(('Rarity Calibration'!$B$11/'Rarity Calibration'!$B$9)*(N154*'Rarity Calibration'!$B$4+O154*'Rarity Calibration'!$B$5+P154*'Rarity Calibration'!$B$6+Q154*'Rarity Calibration'!$B$7),1))</x:f>
        <x:v>78</x:v>
      </x:c>
      <x:c r="S154" s="492" t="str">
        <x:f>IF(R154="","",IF(R154&gt;='Rarity Calibration'!$E$4,'Rarity Calibration'!$D$4,IF(R154&gt;='Rarity Calibration'!$E$5,'Rarity Calibration'!$D$5,IF(R154&gt;='Rarity Calibration'!$E$6,'Rarity Calibration'!$D$6,IF(R154&gt;='Rarity Calibration'!$E$7,'Rarity Calibration'!$D$7,'Rarity Calibration'!$D$8)))))</x:f>
        <x:v>Rare</x:v>
      </x:c>
      <x:c r="T154" s="492" t="str"/>
      <x:c r="U154" s="505" t="n">
        <x:v>79.2</x:v>
      </x:c>
      <x:c r="V154" s="492" t="str">
        <x:v>7.6 / 9.1 / 7.0 / 7.5</x:v>
      </x:c>
      <x:c r="W154" s="492" t="str">
        <x:v>New review-only component estimates from catalog and stated premise; source inputs unchanged.</x:v>
      </x:c>
      <x:c r="X154" s="492" t="str">
        <x:v>Biblical Events — Shared Canon</x:v>
      </x:c>
      <x:c r="Y154" s="492" t="str">
        <x:v>fixed-v17: Final Card Catalog!A125:S125; Rarity Calibration!C163:S163. No external source verification.</x:v>
      </x:c>
      <x:c r="Z154" s="492" t="str">
        <x:v>2 Kings 22 | Late kingdom of Judah | Shared canon</x:v>
      </x:c>
      <x:c r="AA154" s="492" t="str">
        <x:v>Approved v20 baseline - applied to master</x:v>
      </x:c>
      <x:c r="AB154" s="492" t="str">
        <x:v>None</x:v>
      </x:c>
    </x:row>
    <x:row r="155" ht="122" customHeight="1">
      <x:c r="A155" s="492" t="str">
        <x:v>BE-034</x:v>
      </x:c>
      <x:c r="B155" s="492" t="str">
        <x:v>Fall of Jerusalem</x:v>
      </x:c>
      <x:c r="C155" s="492" t="str">
        <x:v>Rare</x:v>
      </x:c>
      <x:c r="D155" s="500" t="str">
        <x:v>Rare</x:v>
      </x:c>
      <x:c r="E155" s="492" t="str">
        <x:f>IF(F155="Fixed by approved decision","Fixed",IF(C155=D155,"Keep",IF(MATCH(D155,$A$12:$A$16,0)&lt;MATCH(C155,$A$12:$A$16,0),"Promote","Demote")))</x:f>
        <x:v>Keep</x:v>
      </x:c>
      <x:c r="F155" s="492" t="str">
        <x:v>Reviewed - keep</x:v>
      </x:c>
      <x:c r="G155" s="492" t="str">
        <x:v>Medium</x:v>
      </x:c>
      <x:c r="H155" s="492" t="str">
        <x:v>Rare captures destruction and exile with human consequence rather than rewarding the scale of burning architecture.</x:v>
      </x:c>
      <x:c r="I155" s="492" t="str">
        <x:v>BE-031 Fall of Samaria; BE-121 Rebuilding Jerusalem's Wall</x:v>
      </x:c>
      <x:c r="J155" s="492" t="str">
        <x:v>Displaced people in the foreground move away from damaged Jerusalem, its sanctuary subordinate but identifiable.</x:v>
      </x:c>
      <x:c r="K155" s="492" t="str">
        <x:v>Grief and rupture</x:v>
      </x:c>
      <x:c r="L155" s="492" t="str">
        <x:v>Proposed staging based on the catalog; not approved artwork</x:v>
      </x:c>
      <x:c r="M155" s="492" t="str">
        <x:v>No unresolved tier condition identified in this baseline review.</x:v>
      </x:c>
      <x:c r="N155" s="504" t="n">
        <x:v>8.5</x:v>
      </x:c>
      <x:c r="O155" s="504" t="n">
        <x:v>8</x:v>
      </x:c>
      <x:c r="P155" s="504" t="n">
        <x:v>8</x:v>
      </x:c>
      <x:c r="Q155" s="504" t="n">
        <x:v>7</x:v>
      </x:c>
      <x:c r="R155" s="505" t="n">
        <x:f>IF(COUNT(N155:Q155)&lt;COUNT('Rarity Calibration'!$B$4:$B$7),"",ROUND(('Rarity Calibration'!$B$11/'Rarity Calibration'!$B$9)*(N155*'Rarity Calibration'!$B$4+O155*'Rarity Calibration'!$B$5+P155*'Rarity Calibration'!$B$6+Q155*'Rarity Calibration'!$B$7),1))</x:f>
        <x:v>81</x:v>
      </x:c>
      <x:c r="S155" s="492" t="str">
        <x:f>IF(R155="","",IF(R155&gt;='Rarity Calibration'!$E$4,'Rarity Calibration'!$D$4,IF(R155&gt;='Rarity Calibration'!$E$5,'Rarity Calibration'!$D$5,IF(R155&gt;='Rarity Calibration'!$E$6,'Rarity Calibration'!$D$6,IF(R155&gt;='Rarity Calibration'!$E$7,'Rarity Calibration'!$D$7,'Rarity Calibration'!$D$8)))))</x:f>
        <x:v>Rare</x:v>
      </x:c>
      <x:c r="T155" s="492" t="str"/>
      <x:c r="U155" s="505" t="n">
        <x:v>79.2</x:v>
      </x:c>
      <x:c r="V155" s="492" t="str">
        <x:v>7.6 / 9.1 / 7.0 / 7.5</x:v>
      </x:c>
      <x:c r="W155" s="492" t="str">
        <x:v>New review-only component estimates from catalog and stated premise; source inputs unchanged.</x:v>
      </x:c>
      <x:c r="X155" s="492" t="str">
        <x:v>Biblical Events — Shared Canon</x:v>
      </x:c>
      <x:c r="Y155" s="492" t="str">
        <x:v>fixed-v17: Final Card Catalog!A126:S126; Rarity Calibration!C157:S157. No external source verification.</x:v>
      </x:c>
      <x:c r="Z155" s="492" t="str">
        <x:v>2 Kings 24–25; 2 Chronicles 36 | Babylonian conquest | Shared canon</x:v>
      </x:c>
      <x:c r="AA155" s="492" t="str">
        <x:v>Approved v20 baseline - applied to master</x:v>
      </x:c>
      <x:c r="AB155" s="492" t="str">
        <x:v>None</x:v>
      </x:c>
    </x:row>
    <x:row r="156" ht="122" customHeight="1">
      <x:c r="A156" s="492" t="str">
        <x:v>BE-035</x:v>
      </x:c>
      <x:c r="B156" s="492" t="str">
        <x:v>The Fiery Furnace</x:v>
      </x:c>
      <x:c r="C156" s="492" t="str">
        <x:v>Extraordinary</x:v>
      </x:c>
      <x:c r="D156" s="500" t="str">
        <x:v>Extraordinary</x:v>
      </x:c>
      <x:c r="E156" s="492" t="str">
        <x:f>IF(F156="Fixed by approved decision","Fixed",IF(C156=D156,"Keep",IF(MATCH(D156,$A$12:$A$16,0)&lt;MATCH(C156,$A$12:$A$16,0),"Promote","Demote")))</x:f>
        <x:v>Keep</x:v>
      </x:c>
      <x:c r="F156" s="492" t="str">
        <x:v>Reviewed - keep</x:v>
      </x:c>
      <x:c r="G156" s="492" t="str">
        <x:v>Medium</x:v>
      </x:c>
      <x:c r="H156" s="492" t="str">
        <x:v>Extraordinary remains justified without promoting a second Daniel deliverance merely for spectacular fire.</x:v>
      </x:c>
      <x:c r="I156" s="492" t="str">
        <x:v>BE-036 Daniel in the Lions' Den; BP-081 Shadrach, Meshach &amp; Abednego</x:v>
      </x:c>
      <x:c r="J156" s="492" t="str">
        <x:v>The three faithful figures emerge unharmed from the furnace; observers and heat establish contrast.</x:v>
      </x:c>
      <x:c r="K156" s="492" t="str">
        <x:v>Astonishment and preservation</x:v>
      </x:c>
      <x:c r="L156" s="492" t="str">
        <x:v>Proposed staging based on the catalog; not approved artwork</x:v>
      </x:c>
      <x:c r="M156" s="492" t="str">
        <x:v>Finalize a source-bounded emergence scene rather than inventing the appearance of a fourth heavenly figure.</x:v>
      </x:c>
      <x:c r="N156" s="504" t="n">
        <x:v>8.5</x:v>
      </x:c>
      <x:c r="O156" s="504" t="n">
        <x:v>9</x:v>
      </x:c>
      <x:c r="P156" s="504" t="n">
        <x:v>8</x:v>
      </x:c>
      <x:c r="Q156" s="504" t="n">
        <x:v>8</x:v>
      </x:c>
      <x:c r="R156" s="505" t="n">
        <x:f>IF(COUNT(N156:Q156)&lt;COUNT('Rarity Calibration'!$B$4:$B$7),"",ROUND(('Rarity Calibration'!$B$11/'Rarity Calibration'!$B$9)*(N156*'Rarity Calibration'!$B$4+O156*'Rarity Calibration'!$B$5+P156*'Rarity Calibration'!$B$6+Q156*'Rarity Calibration'!$B$7),1))</x:f>
        <x:v>85</x:v>
      </x:c>
      <x:c r="S156" s="492" t="str">
        <x:f>IF(R156="","",IF(R156&gt;='Rarity Calibration'!$E$4,'Rarity Calibration'!$D$4,IF(R156&gt;='Rarity Calibration'!$E$5,'Rarity Calibration'!$D$5,IF(R156&gt;='Rarity Calibration'!$E$6,'Rarity Calibration'!$D$6,IF(R156&gt;='Rarity Calibration'!$E$7,'Rarity Calibration'!$D$7,'Rarity Calibration'!$D$8)))))</x:f>
        <x:v>Extraordinary</x:v>
      </x:c>
      <x:c r="T156" s="492" t="str"/>
      <x:c r="U156" s="505" t="n">
        <x:v>88</x:v>
      </x:c>
      <x:c r="V156" s="492" t="str">
        <x:v>8.8 / 9.9 / 7.8 / 7.5</x:v>
      </x:c>
      <x:c r="W156" s="492" t="str">
        <x:v>New review-only component estimates from catalog and stated premise; source inputs unchanged.</x:v>
      </x:c>
      <x:c r="X156" s="492" t="str">
        <x:v>Biblical Events — Shared Canon</x:v>
      </x:c>
      <x:c r="Y156" s="492" t="str">
        <x:v>fixed-v17: Final Card Catalog!A127:S127; Rarity Calibration!C38:S38. No external source verification.</x:v>
      </x:c>
      <x:c r="Z156" s="492" t="str">
        <x:v>Daniel 3 | Babylonian exile | Shared canon</x:v>
      </x:c>
      <x:c r="AA156" s="492" t="str">
        <x:v>Approved v20 baseline - applied to master</x:v>
      </x:c>
      <x:c r="AB156" s="492" t="str">
        <x:v>Production detail / source check</x:v>
      </x:c>
    </x:row>
    <x:row r="157" ht="122" customHeight="1">
      <x:c r="A157" s="492" t="str">
        <x:v>BE-036</x:v>
      </x:c>
      <x:c r="B157" s="492" t="str">
        <x:v>Daniel in the Lions' Den</x:v>
      </x:c>
      <x:c r="C157" s="492" t="str">
        <x:v>Legendary</x:v>
      </x:c>
      <x:c r="D157" s="500" t="str">
        <x:v>Legendary</x:v>
      </x:c>
      <x:c r="E157" s="492" t="str">
        <x:f>IF(F157="Fixed by approved decision","Fixed",IF(C157=D157,"Keep",IF(MATCH(D157,$A$12:$A$16,0)&lt;MATCH(C157,$A$12:$A$16,0),"Promote","Demote")))</x:f>
        <x:v>Fixed</x:v>
      </x:c>
      <x:c r="F157" s="492" t="str">
        <x:v>Fixed by approved decision</x:v>
      </x:c>
      <x:c r="G157" s="492" t="str">
        <x:v>High - decision fixed</x:v>
      </x:c>
      <x:c r="H157" s="492" t="str">
        <x:v>Approved Legendary; contrast danger and peace rather than reopen a settled rarity.</x:v>
      </x:c>
      <x:c r="I157" s="492" t="str">
        <x:v>BE-035 The Fiery Furnace; BP-017 Daniel</x:v>
      </x:c>
      <x:c r="J157" s="492" t="str">
        <x:v>Lions surround a vulnerable, composed Daniel; no glowing shield or triumphant lion-tamer pose.</x:v>
      </x:c>
      <x:c r="K157" s="492" t="str">
        <x:v>Trust amid danger</x:v>
      </x:c>
      <x:c r="L157" s="492" t="str">
        <x:v>Proposed staging based on the catalog; not approved artwork</x:v>
      </x:c>
      <x:c r="M157" s="492" t="str">
        <x:v>No unresolved tier condition identified in this baseline review.</x:v>
      </x:c>
      <x:c r="N157" s="504"/>
      <x:c r="O157" s="504"/>
      <x:c r="P157" s="504"/>
      <x:c r="Q157" s="504"/>
      <x:c r="R157" s="505" t="str">
        <x:f>IF(COUNT(N157:Q157)&lt;COUNT('Rarity Calibration'!$B$4:$B$7),"",ROUND(('Rarity Calibration'!$B$11/'Rarity Calibration'!$B$9)*(N157*'Rarity Calibration'!$B$4+O157*'Rarity Calibration'!$B$5+P157*'Rarity Calibration'!$B$6+Q157*'Rarity Calibration'!$B$7),1))</x:f>
      </x:c>
      <x:c r="S157" s="492" t="str">
        <x:f>IF(R157="","",IF(R157&gt;='Rarity Calibration'!$E$4,'Rarity Calibration'!$D$4,IF(R157&gt;='Rarity Calibration'!$E$5,'Rarity Calibration'!$D$5,IF(R157&gt;='Rarity Calibration'!$E$6,'Rarity Calibration'!$D$6,IF(R157&gt;='Rarity Calibration'!$E$7,'Rarity Calibration'!$D$7,'Rarity Calibration'!$D$8)))))</x:f>
      </x:c>
      <x:c r="T157" s="492" t="str">
        <x:v>Fixed by prior approval; no new component scoring. Historical inputs remain in Rarity Calibration and do not override the approved tier.</x:v>
      </x:c>
      <x:c r="U157" s="505" t="n">
        <x:v>88.4</x:v>
      </x:c>
      <x:c r="V157" s="492" t="str">
        <x:v>8.9 / 9.9 / 7.8 / 7.5</x:v>
      </x:c>
      <x:c r="W157" s="492" t="str">
        <x:v>Fixed by prior approval; not rescored. Legacy inputs remain historical.</x:v>
      </x:c>
      <x:c r="X157" s="492" t="str">
        <x:v>Biblical Events — Shared Canon</x:v>
      </x:c>
      <x:c r="Y157" s="492" t="str">
        <x:v>fixed-v17: Final Card Catalog!A128:S128; Rarity Calibration!C33:S33. No external source verification.</x:v>
      </x:c>
      <x:c r="Z157" s="492" t="str">
        <x:v>Daniel 6 | Persian period | Shared canon</x:v>
      </x:c>
      <x:c r="AA157" s="492" t="str">
        <x:v>Already approved - preserved</x:v>
      </x:c>
      <x:c r="AB157" s="492" t="str">
        <x:v>None</x:v>
      </x:c>
    </x:row>
    <x:row r="158" ht="122" customHeight="1">
      <x:c r="A158" s="492" t="str">
        <x:v>BE-037</x:v>
      </x:c>
      <x:c r="B158" s="492" t="str">
        <x:v>Cyrus Decrees the Return</x:v>
      </x:c>
      <x:c r="C158" s="492" t="str">
        <x:v>Uncommon</x:v>
      </x:c>
      <x:c r="D158" s="500" t="str">
        <x:v>Uncommon</x:v>
      </x:c>
      <x:c r="E158" s="492" t="str">
        <x:f>IF(F158="Fixed by approved decision","Fixed",IF(C158=D158,"Keep",IF(MATCH(D158,$A$12:$A$16,0)&lt;MATCH(C158,$A$12:$A$16,0),"Promote","Demote")))</x:f>
        <x:v>Keep</x:v>
      </x:c>
      <x:c r="F158" s="492" t="str">
        <x:v>Reviewed - keep</x:v>
      </x:c>
      <x:c r="G158" s="492" t="str">
        <x:v>Medium</x:v>
      </x:c>
      <x:c r="H158" s="492" t="str">
        <x:v>Retain Uncommon: a clear decree scene offers less distinct visual drama than the subsequent rebuilding card.</x:v>
      </x:c>
      <x:c r="I158" s="492" t="str">
        <x:v>BP-080 Cyrus the Great; BE-121 Rebuilding Jerusalem's Wall</x:v>
      </x:c>
      <x:c r="J158" s="492" t="str">
        <x:v>A decree is received by attentive returnees; document and human response share focus.</x:v>
      </x:c>
      <x:c r="K158" s="492" t="str">
        <x:v>Permission and renewed hope</x:v>
      </x:c>
      <x:c r="L158" s="492" t="str">
        <x:v>Proposed staging based on the catalog; not approved artwork</x:v>
      </x:c>
      <x:c r="M158" s="492" t="str">
        <x:v>No unresolved tier condition identified in this baseline review.</x:v>
      </x:c>
      <x:c r="N158" s="504" t="n">
        <x:v>7.5</x:v>
      </x:c>
      <x:c r="O158" s="504" t="n">
        <x:v>7</x:v>
      </x:c>
      <x:c r="P158" s="504" t="n">
        <x:v>6.5</x:v>
      </x:c>
      <x:c r="Q158" s="504" t="n">
        <x:v>6.5</x:v>
      </x:c>
      <x:c r="R158" s="505" t="n">
        <x:f>IF(COUNT(N158:Q158)&lt;COUNT('Rarity Calibration'!$B$4:$B$7),"",ROUND(('Rarity Calibration'!$B$11/'Rarity Calibration'!$B$9)*(N158*'Rarity Calibration'!$B$4+O158*'Rarity Calibration'!$B$5+P158*'Rarity Calibration'!$B$6+Q158*'Rarity Calibration'!$B$7),1))</x:f>
        <x:v>70.5</x:v>
      </x:c>
      <x:c r="S158" s="492" t="str">
        <x:f>IF(R158="","",IF(R158&gt;='Rarity Calibration'!$E$4,'Rarity Calibration'!$D$4,IF(R158&gt;='Rarity Calibration'!$E$5,'Rarity Calibration'!$D$5,IF(R158&gt;='Rarity Calibration'!$E$6,'Rarity Calibration'!$D$6,IF(R158&gt;='Rarity Calibration'!$E$7,'Rarity Calibration'!$D$7,'Rarity Calibration'!$D$8)))))</x:f>
        <x:v>Uncommon</x:v>
      </x:c>
      <x:c r="T158" s="492" t="str"/>
      <x:c r="U158" s="505" t="n">
        <x:v>74.4</x:v>
      </x:c>
      <x:c r="V158" s="492" t="str">
        <x:v>7.6 / 7.7 / 6.7 / 7.5</x:v>
      </x:c>
      <x:c r="W158" s="492" t="str">
        <x:v>New review-only component estimates from catalog and stated premise; source inputs unchanged.</x:v>
      </x:c>
      <x:c r="X158" s="492" t="str">
        <x:v>Biblical Events — Shared Canon</x:v>
      </x:c>
      <x:c r="Y158" s="492" t="str">
        <x:v>fixed-v17: Final Card Catalog!A129:S129; Rarity Calibration!C232:S232. No external source verification.</x:v>
      </x:c>
      <x:c r="Z158" s="492" t="str">
        <x:v>Ezra 1 | Persian period | Shared canon</x:v>
      </x:c>
      <x:c r="AA158" s="492" t="str">
        <x:v>Approved v20 baseline - applied to master</x:v>
      </x:c>
      <x:c r="AB158" s="492" t="str">
        <x:v>None</x:v>
      </x:c>
    </x:row>
    <x:row r="159" ht="122" customHeight="1">
      <x:c r="A159" s="492" t="str">
        <x:v>BE-038</x:v>
      </x:c>
      <x:c r="B159" s="492" t="str">
        <x:v>The Annunciation</x:v>
      </x:c>
      <x:c r="C159" s="492" t="str">
        <x:v>Extraordinary</x:v>
      </x:c>
      <x:c r="D159" s="500" t="str">
        <x:v>Extraordinary</x:v>
      </x:c>
      <x:c r="E159" s="492" t="str">
        <x:f>IF(F159="Fixed by approved decision","Fixed",IF(C159=D159,"Keep",IF(MATCH(D159,$A$12:$A$16,0)&lt;MATCH(C159,$A$12:$A$16,0),"Promote","Demote")))</x:f>
        <x:v>Keep</x:v>
      </x:c>
      <x:c r="F159" s="492" t="str">
        <x:v>Reviewed - keep</x:v>
      </x:c>
      <x:c r="G159" s="492" t="str">
        <x:v>Medium</x:v>
      </x:c>
      <x:c r="H159" s="492" t="str">
        <x:v>Extraordinary can rest on the encounter and response rather than ever larger light effects.</x:v>
      </x:c>
      <x:c r="I159" s="492" t="str">
        <x:v>BP-004 Mary, Mother of Jesus; BE-039 The Nativity</x:v>
      </x:c>
      <x:c r="J159" s="492" t="str">
        <x:v>Mary's receptive posture faces the announcing messenger, with quiet space between them.</x:v>
      </x:c>
      <x:c r="K159" s="492" t="str">
        <x:v>Awe and willingness</x:v>
      </x:c>
      <x:c r="L159" s="492" t="str">
        <x:v>Proposed staging based on the catalog; not approved artwork</x:v>
      </x:c>
      <x:c r="M159" s="492" t="str">
        <x:v>Confirm the messenger treatment without adding an image of God or unsourced symbols.</x:v>
      </x:c>
      <x:c r="N159" s="504" t="n">
        <x:v>9</x:v>
      </x:c>
      <x:c r="O159" s="504" t="n">
        <x:v>8.5</x:v>
      </x:c>
      <x:c r="P159" s="504" t="n">
        <x:v>8</x:v>
      </x:c>
      <x:c r="Q159" s="504" t="n">
        <x:v>8</x:v>
      </x:c>
      <x:c r="R159" s="505" t="n">
        <x:f>IF(COUNT(N159:Q159)&lt;COUNT('Rarity Calibration'!$B$4:$B$7),"",ROUND(('Rarity Calibration'!$B$11/'Rarity Calibration'!$B$9)*(N159*'Rarity Calibration'!$B$4+O159*'Rarity Calibration'!$B$5+P159*'Rarity Calibration'!$B$6+Q159*'Rarity Calibration'!$B$7),1))</x:f>
        <x:v>85.5</x:v>
      </x:c>
      <x:c r="S159" s="492" t="str">
        <x:f>IF(R159="","",IF(R159&gt;='Rarity Calibration'!$E$4,'Rarity Calibration'!$D$4,IF(R159&gt;='Rarity Calibration'!$E$5,'Rarity Calibration'!$D$5,IF(R159&gt;='Rarity Calibration'!$E$6,'Rarity Calibration'!$D$6,IF(R159&gt;='Rarity Calibration'!$E$7,'Rarity Calibration'!$D$7,'Rarity Calibration'!$D$8)))))</x:f>
        <x:v>Extraordinary</x:v>
      </x:c>
      <x:c r="T159" s="492" t="str"/>
      <x:c r="U159" s="505" t="n">
        <x:v>86</x:v>
      </x:c>
      <x:c r="V159" s="492" t="str">
        <x:v>9.3 / 9.1 / 7.0 / 7.5</x:v>
      </x:c>
      <x:c r="W159" s="492" t="str">
        <x:v>New review-only component estimates from catalog and stated premise; source inputs unchanged.</x:v>
      </x:c>
      <x:c r="X159" s="492" t="str">
        <x:v>Biblical Events — Shared Canon</x:v>
      </x:c>
      <x:c r="Y159" s="492" t="str">
        <x:v>fixed-v17: Final Card Catalog!A130:S130; Rarity Calibration!C51:S51. No external source verification.</x:v>
      </x:c>
      <x:c r="Z159" s="492" t="str">
        <x:v>Luke 1:26–38 | First century BC/AD | Shared canon</x:v>
      </x:c>
      <x:c r="AA159" s="492" t="str">
        <x:v>Approved v20 baseline - applied to master</x:v>
      </x:c>
      <x:c r="AB159" s="492" t="str">
        <x:v>Production detail / source check</x:v>
      </x:c>
    </x:row>
    <x:row r="160" ht="122" customHeight="1">
      <x:c r="A160" s="492" t="str">
        <x:v>BE-039</x:v>
      </x:c>
      <x:c r="B160" s="492" t="str">
        <x:v>The Nativity</x:v>
      </x:c>
      <x:c r="C160" s="492" t="str">
        <x:v>Extraordinary</x:v>
      </x:c>
      <x:c r="D160" s="500" t="str">
        <x:v>Extraordinary</x:v>
      </x:c>
      <x:c r="E160" s="492" t="str">
        <x:f>IF(F160="Fixed by approved decision","Fixed",IF(C160=D160,"Keep",IF(MATCH(D160,$A$12:$A$16,0)&lt;MATCH(C160,$A$12:$A$16,0),"Promote","Demote")))</x:f>
        <x:v>Keep</x:v>
      </x:c>
      <x:c r="F160" s="492" t="str">
        <x:v>Reviewed - keep</x:v>
      </x:c>
      <x:c r="G160" s="492" t="str">
        <x:v>Medium</x:v>
      </x:c>
      <x:c r="H160" s="492" t="str">
        <x:v>Extraordinary remains appropriate for a central scene with intimate emotional clarity, not an automatic promotion for recognition.</x:v>
      </x:c>
      <x:c r="I160" s="492" t="str">
        <x:v>BE-056 The Last Supper; BE-117 Jesus Blesses the Children</x:v>
      </x:c>
      <x:c r="J160" s="492" t="str">
        <x:v>The infant and close family form a small center of attention; observers and setting remain subordinate.</x:v>
      </x:c>
      <x:c r="K160" s="492" t="str">
        <x:v>Tenderness and reverence</x:v>
      </x:c>
      <x:c r="L160" s="492" t="str">
        <x:v>Proposed staging based on the catalog; not approved artwork</x:v>
      </x:c>
      <x:c r="M160" s="492" t="str">
        <x:v>No unresolved tier condition identified in this baseline review.</x:v>
      </x:c>
      <x:c r="N160" s="504" t="n">
        <x:v>9.5</x:v>
      </x:c>
      <x:c r="O160" s="504" t="n">
        <x:v>8.5</x:v>
      </x:c>
      <x:c r="P160" s="504" t="n">
        <x:v>8</x:v>
      </x:c>
      <x:c r="Q160" s="504" t="n">
        <x:v>8</x:v>
      </x:c>
      <x:c r="R160" s="505" t="n">
        <x:f>IF(COUNT(N160:Q160)&lt;COUNT('Rarity Calibration'!$B$4:$B$7),"",ROUND(('Rarity Calibration'!$B$11/'Rarity Calibration'!$B$9)*(N160*'Rarity Calibration'!$B$4+O160*'Rarity Calibration'!$B$5+P160*'Rarity Calibration'!$B$6+Q160*'Rarity Calibration'!$B$7),1))</x:f>
        <x:v>87.5</x:v>
      </x:c>
      <x:c r="S160" s="492" t="str">
        <x:f>IF(R160="","",IF(R160&gt;='Rarity Calibration'!$E$4,'Rarity Calibration'!$D$4,IF(R160&gt;='Rarity Calibration'!$E$5,'Rarity Calibration'!$D$5,IF(R160&gt;='Rarity Calibration'!$E$6,'Rarity Calibration'!$D$6,IF(R160&gt;='Rarity Calibration'!$E$7,'Rarity Calibration'!$D$7,'Rarity Calibration'!$D$8)))))</x:f>
        <x:v>Extraordinary</x:v>
      </x:c>
      <x:c r="T160" s="492" t="str"/>
      <x:c r="U160" s="505" t="n">
        <x:v>88</x:v>
      </x:c>
      <x:c r="V160" s="492" t="str">
        <x:v>9.8 / 9.1 / 7.0 / 7.5</x:v>
      </x:c>
      <x:c r="W160" s="492" t="str">
        <x:v>New review-only component estimates from catalog and stated premise; source inputs unchanged.</x:v>
      </x:c>
      <x:c r="X160" s="492" t="str">
        <x:v>Biblical Events — Shared Canon</x:v>
      </x:c>
      <x:c r="Y160" s="492" t="str">
        <x:v>fixed-v17: Final Card Catalog!A131:S131; Rarity Calibration!C39:S39. No external source verification.</x:v>
      </x:c>
      <x:c r="Z160" s="492" t="str">
        <x:v>Luke 2:1–20; Matthew 1:18–25 | First century BC/AD | Shared canon</x:v>
      </x:c>
      <x:c r="AA160" s="492" t="str">
        <x:v>Approved v20 baseline - applied to master</x:v>
      </x:c>
      <x:c r="AB160" s="492" t="str">
        <x:v>None</x:v>
      </x:c>
    </x:row>
    <x:row r="161" ht="122" customHeight="1">
      <x:c r="A161" s="492" t="str">
        <x:v>BE-040</x:v>
      </x:c>
      <x:c r="B161" s="492" t="str">
        <x:v>The Baptism of Jesus</x:v>
      </x:c>
      <x:c r="C161" s="492" t="str">
        <x:v>Extraordinary</x:v>
      </x:c>
      <x:c r="D161" s="500" t="str">
        <x:v>Extraordinary</x:v>
      </x:c>
      <x:c r="E161" s="492" t="str">
        <x:f>IF(F161="Fixed by approved decision","Fixed",IF(C161=D161,"Keep",IF(MATCH(D161,$A$12:$A$16,0)&lt;MATCH(C161,$A$12:$A$16,0),"Promote","Demote")))</x:f>
        <x:v>Keep</x:v>
      </x:c>
      <x:c r="F161" s="492" t="str">
        <x:v>Reviewed - keep</x:v>
      </x:c>
      <x:c r="G161" s="492" t="str">
        <x:v>Medium</x:v>
      </x:c>
      <x:c r="H161" s="492" t="str">
        <x:v>Extraordinary has a clear ritual action; supernatural signs need text-bounded staging, not an invented divine portrait.</x:v>
      </x:c>
      <x:c r="I161" s="492" t="str">
        <x:v>BP-014 John the Baptist; TP-033 Believers' Baptism by Immersion</x:v>
      </x:c>
      <x:c r="J161" s="492" t="str">
        <x:v>John and Jesus at water level, their interaction central; the surrounding environment frames the act.</x:v>
      </x:c>
      <x:c r="K161" s="492" t="str">
        <x:v>Humility and consecration</x:v>
      </x:c>
      <x:c r="L161" s="492" t="str">
        <x:v>Proposed staging based on the catalog; not approved artwork</x:v>
      </x:c>
      <x:c r="M161" s="492" t="str">
        <x:v>Agree treatment of the supplied Spirit/voice context without depicting the Father bodily.</x:v>
      </x:c>
      <x:c r="N161" s="504" t="n">
        <x:v>9</x:v>
      </x:c>
      <x:c r="O161" s="504" t="n">
        <x:v>8.5</x:v>
      </x:c>
      <x:c r="P161" s="504" t="n">
        <x:v>8</x:v>
      </x:c>
      <x:c r="Q161" s="504" t="n">
        <x:v>7.5</x:v>
      </x:c>
      <x:c r="R161" s="505" t="n">
        <x:f>IF(COUNT(N161:Q161)&lt;COUNT('Rarity Calibration'!$B$4:$B$7),"",ROUND(('Rarity Calibration'!$B$11/'Rarity Calibration'!$B$9)*(N161*'Rarity Calibration'!$B$4+O161*'Rarity Calibration'!$B$5+P161*'Rarity Calibration'!$B$6+Q161*'Rarity Calibration'!$B$7),1))</x:f>
        <x:v>85</x:v>
      </x:c>
      <x:c r="S161" s="492" t="str">
        <x:f>IF(R161="","",IF(R161&gt;='Rarity Calibration'!$E$4,'Rarity Calibration'!$D$4,IF(R161&gt;='Rarity Calibration'!$E$5,'Rarity Calibration'!$D$5,IF(R161&gt;='Rarity Calibration'!$E$6,'Rarity Calibration'!$D$6,IF(R161&gt;='Rarity Calibration'!$E$7,'Rarity Calibration'!$D$7,'Rarity Calibration'!$D$8)))))</x:f>
        <x:v>Extraordinary</x:v>
      </x:c>
      <x:c r="T161" s="492" t="str"/>
      <x:c r="U161" s="505" t="n">
        <x:v>84</x:v>
      </x:c>
      <x:c r="V161" s="492" t="str">
        <x:v>8.8 / 9.1 / 7.0 / 7.5</x:v>
      </x:c>
      <x:c r="W161" s="492" t="str">
        <x:v>New review-only component estimates from catalog and stated premise; source inputs unchanged.</x:v>
      </x:c>
      <x:c r="X161" s="492" t="str">
        <x:v>Biblical Events — Shared Canon</x:v>
      </x:c>
      <x:c r="Y161" s="492" t="str">
        <x:v>fixed-v17: Final Card Catalog!A132:S132; Rarity Calibration!C69:S69. No external source verification.</x:v>
      </x:c>
      <x:c r="Z161" s="492" t="str">
        <x:v>Matthew 3:13–17; Mark 1:9–11; Luke 3:21–22 | First century AD | Shared canon</x:v>
      </x:c>
      <x:c r="AA161" s="492" t="str">
        <x:v>Approved v20 baseline - applied to master</x:v>
      </x:c>
      <x:c r="AB161" s="492" t="str">
        <x:v>Production detail / source check</x:v>
      </x:c>
    </x:row>
    <x:row r="162" ht="122" customHeight="1">
      <x:c r="A162" s="492" t="str">
        <x:v>BE-041</x:v>
      </x:c>
      <x:c r="B162" s="492" t="str">
        <x:v>Temptation of Jesus</x:v>
      </x:c>
      <x:c r="C162" s="492" t="str">
        <x:v>Rare</x:v>
      </x:c>
      <x:c r="D162" s="500" t="str">
        <x:v>Rare</x:v>
      </x:c>
      <x:c r="E162" s="492" t="str">
        <x:f>IF(F162="Fixed by approved decision","Fixed",IF(C162=D162,"Keep",IF(MATCH(D162,$A$12:$A$16,0)&lt;MATCH(C162,$A$12:$A$16,0),"Promote","Demote")))</x:f>
        <x:v>Keep</x:v>
      </x:c>
      <x:c r="F162" s="492" t="str">
        <x:v>Reviewed - keep</x:v>
      </x:c>
      <x:c r="G162" s="492" t="str">
        <x:v>Medium</x:v>
      </x:c>
      <x:c r="H162" s="492" t="str">
        <x:v>Retain Rare, with uncertainty about how any tempter is represented rather than rewarding fantastical design.</x:v>
      </x:c>
      <x:c r="I162" s="492" t="str">
        <x:v>BE-058 Prayer in Gethsemane; BE-048 Jesus Calms the Storm</x:v>
      </x:c>
      <x:c r="J162" s="492" t="str">
        <x:v>Jesus alone in an austere wilderness, resistance expressed through stance rather than a montage of temptations.</x:v>
      </x:c>
      <x:c r="K162" s="492" t="str">
        <x:v>Resolve amid testing</x:v>
      </x:c>
      <x:c r="L162" s="492" t="str">
        <x:v>Proposed staging based on the catalog; not approved artwork</x:v>
      </x:c>
      <x:c r="M162" s="492" t="str">
        <x:v>Choose one temptation moment and a bounded depiction of the adversary, or focus on the human response.</x:v>
      </x:c>
      <x:c r="N162" s="504" t="n">
        <x:v>8.5</x:v>
      </x:c>
      <x:c r="O162" s="504" t="n">
        <x:v>7.5</x:v>
      </x:c>
      <x:c r="P162" s="504" t="n">
        <x:v>7.5</x:v>
      </x:c>
      <x:c r="Q162" s="504" t="n">
        <x:v>7</x:v>
      </x:c>
      <x:c r="R162" s="505" t="n">
        <x:f>IF(COUNT(N162:Q162)&lt;COUNT('Rarity Calibration'!$B$4:$B$7),"",ROUND(('Rarity Calibration'!$B$11/'Rarity Calibration'!$B$9)*(N162*'Rarity Calibration'!$B$4+O162*'Rarity Calibration'!$B$5+P162*'Rarity Calibration'!$B$6+Q162*'Rarity Calibration'!$B$7),1))</x:f>
        <x:v>78.5</x:v>
      </x:c>
      <x:c r="S162" s="492" t="str">
        <x:f>IF(R162="","",IF(R162&gt;='Rarity Calibration'!$E$4,'Rarity Calibration'!$D$4,IF(R162&gt;='Rarity Calibration'!$E$5,'Rarity Calibration'!$D$5,IF(R162&gt;='Rarity Calibration'!$E$6,'Rarity Calibration'!$D$6,IF(R162&gt;='Rarity Calibration'!$E$7,'Rarity Calibration'!$D$7,'Rarity Calibration'!$D$8)))))</x:f>
        <x:v>Rare</x:v>
      </x:c>
      <x:c r="T162" s="492" t="str"/>
      <x:c r="U162" s="505" t="n">
        <x:v>80</x:v>
      </x:c>
      <x:c r="V162" s="492" t="str">
        <x:v>7.6 / 9.1 / 7.4 / 7.5</x:v>
      </x:c>
      <x:c r="W162" s="492" t="str">
        <x:v>New review-only component estimates from catalog and stated premise; source inputs unchanged.</x:v>
      </x:c>
      <x:c r="X162" s="492" t="str">
        <x:v>Biblical Events — Shared Canon</x:v>
      </x:c>
      <x:c r="Y162" s="492" t="str">
        <x:v>fixed-v17: Final Card Catalog!A133:S133; Rarity Calibration!C141:S141. No external source verification.</x:v>
      </x:c>
      <x:c r="Z162" s="492" t="str">
        <x:v>Matthew 4:1–11; Luke 4:1–13 | First century AD | Shared canon</x:v>
      </x:c>
      <x:c r="AA162" s="492" t="str">
        <x:v>Approved v20 baseline - applied to master</x:v>
      </x:c>
      <x:c r="AB162" s="492" t="str">
        <x:v>Production detail / source check</x:v>
      </x:c>
    </x:row>
    <x:row r="163" ht="122" customHeight="1">
      <x:c r="A163" s="492" t="str">
        <x:v>BE-042</x:v>
      </x:c>
      <x:c r="B163" s="492" t="str">
        <x:v>Calling of the First Disciples</x:v>
      </x:c>
      <x:c r="C163" s="492" t="str">
        <x:v>Uncommon</x:v>
      </x:c>
      <x:c r="D163" s="500" t="str">
        <x:v>Uncommon</x:v>
      </x:c>
      <x:c r="E163" s="492" t="str">
        <x:f>IF(F163="Fixed by approved decision","Fixed",IF(C163=D163,"Keep",IF(MATCH(D163,$A$12:$A$16,0)&lt;MATCH(C163,$A$12:$A$16,0),"Promote","Demote")))</x:f>
        <x:v>Fixed</x:v>
      </x:c>
      <x:c r="F163" s="492" t="str">
        <x:v>Fixed by approved decision</x:v>
      </x:c>
      <x:c r="G163" s="492" t="str">
        <x:v>High - decision fixed</x:v>
      </x:c>
      <x:c r="H163" s="492" t="str">
        <x:v>Fixed Uncommon benchmark; do not import the overflowing catch to inflate its rating.</x:v>
      </x:c>
      <x:c r="I163" s="492" t="str">
        <x:v>BE-084 Miraculous Catch of Fish</x:v>
      </x:c>
      <x:c r="J163" s="492" t="str">
        <x:v>Jesus stands on the shore calling toward the fishermen in an open, spacious composition; emphasize the distance between caller and called. Reserve the 'fishers of men' verse for the card text, and show a response to the invitation rather than an overflowing catch.</x:v>
      </x:c>
      <x:c r="K163" s="492" t="str">
        <x:v>Invitation and hopeful anticipation; quiet purpose and the weight of choosing to follow. Avoid overwhelming spectacle or the urgency of a fishing disaster.</x:v>
      </x:c>
      <x:c r="L163" s="492" t="str">
        <x:v>Existing master brief - retained verbatim</x:v>
      </x:c>
      <x:c r="M163" s="492" t="str">
        <x:v>No unresolved tier condition identified in this baseline review.</x:v>
      </x:c>
      <x:c r="N163" s="504"/>
      <x:c r="O163" s="504"/>
      <x:c r="P163" s="504"/>
      <x:c r="Q163" s="504"/>
      <x:c r="R163" s="505" t="str">
        <x:f>IF(COUNT(N163:Q163)&lt;COUNT('Rarity Calibration'!$B$4:$B$7),"",ROUND(('Rarity Calibration'!$B$11/'Rarity Calibration'!$B$9)*(N163*'Rarity Calibration'!$B$4+O163*'Rarity Calibration'!$B$5+P163*'Rarity Calibration'!$B$6+Q163*'Rarity Calibration'!$B$7),1))</x:f>
      </x:c>
      <x:c r="S163" s="492" t="str">
        <x:f>IF(R163="","",IF(R163&gt;='Rarity Calibration'!$E$4,'Rarity Calibration'!$D$4,IF(R163&gt;='Rarity Calibration'!$E$5,'Rarity Calibration'!$D$5,IF(R163&gt;='Rarity Calibration'!$E$6,'Rarity Calibration'!$D$6,IF(R163&gt;='Rarity Calibration'!$E$7,'Rarity Calibration'!$D$7,'Rarity Calibration'!$D$8)))))</x:f>
      </x:c>
      <x:c r="T163" s="492" t="str">
        <x:v>Fixed by prior approval; no new component scoring. Historical inputs remain in Rarity Calibration and do not override the approved tier.</x:v>
      </x:c>
      <x:c r="U163" s="505" t="n">
        <x:v>74.8</x:v>
      </x:c>
      <x:c r="V163" s="492" t="str">
        <x:v>6.5 / 9.1 / 7.0 / 7.5</x:v>
      </x:c>
      <x:c r="W163" s="492" t="str">
        <x:v>Fixed by prior approval; not rescored. Legacy inputs remain historical.</x:v>
      </x:c>
      <x:c r="X163" s="492" t="str">
        <x:v>Biblical Events — Shared Canon</x:v>
      </x:c>
      <x:c r="Y163" s="492" t="str">
        <x:v>fixed-v17: Final Card Catalog!A134:S134; Rarity Calibration!C224:S224. No external source verification.</x:v>
      </x:c>
      <x:c r="Z163" s="492" t="str">
        <x:v>Matthew 4:18–22; Mark 1:16–20 | First century AD | Shared canon</x:v>
      </x:c>
      <x:c r="AA163" s="492" t="str">
        <x:v>Already approved - preserved</x:v>
      </x:c>
      <x:c r="AB163" s="492" t="str">
        <x:v>None</x:v>
      </x:c>
    </x:row>
    <x:row r="164" ht="122" customHeight="1">
      <x:c r="A164" s="492" t="str">
        <x:v>BE-043</x:v>
      </x:c>
      <x:c r="B164" s="492" t="str">
        <x:v>Wedding at Cana</x:v>
      </x:c>
      <x:c r="C164" s="492" t="str">
        <x:v>Uncommon</x:v>
      </x:c>
      <x:c r="D164" s="500" t="str">
        <x:v>Rare</x:v>
      </x:c>
      <x:c r="E164" s="492" t="str">
        <x:f>IF(F164="Fixed by approved decision","Fixed",IF(C164=D164,"Keep",IF(MATCH(D164,$A$12:$A$16,0)&lt;MATCH(C164,$A$12:$A$16,0),"Promote","Demote")))</x:f>
        <x:v>Promote</x:v>
      </x:c>
      <x:c r="F164" s="492" t="str">
        <x:v>Reviewed - change proposed</x:v>
      </x:c>
      <x:c r="G164" s="492" t="str">
        <x:v>Medium</x:v>
      </x:c>
      <x:c r="H164" s="492" t="str">
        <x:v>Rare better fits a clear transformation-and-response premise than the inherited Uncommon score, without making every miracle premium.</x:v>
      </x:c>
      <x:c r="I164" s="492" t="str">
        <x:v>BE-116 Widow's Oil Multiplied; BE-050 Feeding of the Five Thousand</x:v>
      </x:c>
      <x:c r="J164" s="492" t="str">
        <x:v>A server and a vessel organize a wedding-room interaction; the couple and crowd remain secondary.</x:v>
      </x:c>
      <x:c r="K164" s="492" t="str">
        <x:v>Surprise and growing recognition</x:v>
      </x:c>
      <x:c r="L164" s="492" t="str">
        <x:v>Proposed staging based on the catalog; not approved artwork</x:v>
      </x:c>
      <x:c r="M164" s="492" t="str">
        <x:v>Keep the complete wedding scene distinct from a decorative jar study.</x:v>
      </x:c>
      <x:c r="N164" s="504" t="n">
        <x:v>8</x:v>
      </x:c>
      <x:c r="O164" s="504" t="n">
        <x:v>8</x:v>
      </x:c>
      <x:c r="P164" s="504" t="n">
        <x:v>7</x:v>
      </x:c>
      <x:c r="Q164" s="504" t="n">
        <x:v>7</x:v>
      </x:c>
      <x:c r="R164" s="505" t="n">
        <x:f>IF(COUNT(N164:Q164)&lt;COUNT('Rarity Calibration'!$B$4:$B$7),"",ROUND(('Rarity Calibration'!$B$11/'Rarity Calibration'!$B$9)*(N164*'Rarity Calibration'!$B$4+O164*'Rarity Calibration'!$B$5+P164*'Rarity Calibration'!$B$6+Q164*'Rarity Calibration'!$B$7),1))</x:f>
        <x:v>77</x:v>
      </x:c>
      <x:c r="S164" s="492" t="str">
        <x:f>IF(R164="","",IF(R164&gt;='Rarity Calibration'!$E$4,'Rarity Calibration'!$D$4,IF(R164&gt;='Rarity Calibration'!$E$5,'Rarity Calibration'!$D$5,IF(R164&gt;='Rarity Calibration'!$E$6,'Rarity Calibration'!$D$6,IF(R164&gt;='Rarity Calibration'!$E$7,'Rarity Calibration'!$D$7,'Rarity Calibration'!$D$8)))))</x:f>
        <x:v>Rare</x:v>
      </x:c>
      <x:c r="T164" s="492" t="str"/>
      <x:c r="U164" s="505" t="n">
        <x:v>75.4</x:v>
      </x:c>
      <x:c r="V164" s="492" t="str">
        <x:v>6.5 / 9.1 / 7.3 / 7.5</x:v>
      </x:c>
      <x:c r="W164" s="492" t="str">
        <x:v>New review-only component estimates from catalog and stated premise; source inputs unchanged.</x:v>
      </x:c>
      <x:c r="X164" s="492" t="str">
        <x:v>Biblical Events — Shared Canon</x:v>
      </x:c>
      <x:c r="Y164" s="492" t="str">
        <x:v>fixed-v17: Final Card Catalog!A135:S135; Rarity Calibration!C217:S217. No external source verification.</x:v>
      </x:c>
      <x:c r="Z164" s="492" t="str">
        <x:v>John 2:1–11 | First century AD | Shared canon</x:v>
      </x:c>
      <x:c r="AA164" s="492" t="str">
        <x:v>Approved v20 baseline - applied to master</x:v>
      </x:c>
      <x:c r="AB164" s="492" t="str">
        <x:v>Production detail / source check</x:v>
      </x:c>
    </x:row>
    <x:row r="165" ht="122" customHeight="1">
      <x:c r="A165" s="492" t="str">
        <x:v>BE-044</x:v>
      </x:c>
      <x:c r="B165" s="492" t="str">
        <x:v>Cleansing of the Temple</x:v>
      </x:c>
      <x:c r="C165" s="492" t="str">
        <x:v>Rare</x:v>
      </x:c>
      <x:c r="D165" s="500" t="str">
        <x:v>Rare</x:v>
      </x:c>
      <x:c r="E165" s="492" t="str">
        <x:f>IF(F165="Fixed by approved decision","Fixed",IF(C165=D165,"Keep",IF(MATCH(D165,$A$12:$A$16,0)&lt;MATCH(C165,$A$12:$A$16,0),"Promote","Demote")))</x:f>
        <x:v>Keep</x:v>
      </x:c>
      <x:c r="F165" s="492" t="str">
        <x:v>Reviewed - keep</x:v>
      </x:c>
      <x:c r="G165" s="492" t="str">
        <x:v>Medium</x:v>
      </x:c>
      <x:c r="H165" s="492" t="str">
        <x:v>Rare supports clear action; separate Gospel chronologies must remain in the text rather than a composite certainty.</x:v>
      </x:c>
      <x:c r="I165" s="492" t="str">
        <x:v>BE-061 Jesus Before Pontius Pilate; BE-027 Solomon Builds and Dedicates the Temple</x:v>
      </x:c>
      <x:c r="J165" s="492" t="str">
        <x:v>A decisive interruption in the temple court creates a strong diagonal; people and objects react around it.</x:v>
      </x:c>
      <x:c r="K165" s="492" t="str">
        <x:v>Urgency and moral confrontation</x:v>
      </x:c>
      <x:c r="L165" s="492" t="str">
        <x:v>Proposed staging based on the catalog; not approved artwork</x:v>
      </x:c>
      <x:c r="M165" s="492" t="str">
        <x:v>Preserve the catalog's chronology caveat and approve one bounded scene.</x:v>
      </x:c>
      <x:c r="N165" s="504" t="n">
        <x:v>8</x:v>
      </x:c>
      <x:c r="O165" s="504" t="n">
        <x:v>8.5</x:v>
      </x:c>
      <x:c r="P165" s="504" t="n">
        <x:v>7.5</x:v>
      </x:c>
      <x:c r="Q165" s="504" t="n">
        <x:v>7.5</x:v>
      </x:c>
      <x:c r="R165" s="505" t="n">
        <x:f>IF(COUNT(N165:Q165)&lt;COUNT('Rarity Calibration'!$B$4:$B$7),"",ROUND(('Rarity Calibration'!$B$11/'Rarity Calibration'!$B$9)*(N165*'Rarity Calibration'!$B$4+O165*'Rarity Calibration'!$B$5+P165*'Rarity Calibration'!$B$6+Q165*'Rarity Calibration'!$B$7),1))</x:f>
        <x:v>80</x:v>
      </x:c>
      <x:c r="S165" s="492" t="str">
        <x:f>IF(R165="","",IF(R165&gt;='Rarity Calibration'!$E$4,'Rarity Calibration'!$D$4,IF(R165&gt;='Rarity Calibration'!$E$5,'Rarity Calibration'!$D$5,IF(R165&gt;='Rarity Calibration'!$E$6,'Rarity Calibration'!$D$6,IF(R165&gt;='Rarity Calibration'!$E$7,'Rarity Calibration'!$D$7,'Rarity Calibration'!$D$8)))))</x:f>
        <x:v>Rare</x:v>
      </x:c>
      <x:c r="T165" s="492" t="str"/>
      <x:c r="U165" s="505" t="n">
        <x:v>79.2</x:v>
      </x:c>
      <x:c r="V165" s="492" t="str">
        <x:v>7.6 / 9.1 / 7.0 / 7.5</x:v>
      </x:c>
      <x:c r="W165" s="492" t="str">
        <x:v>New review-only component estimates from catalog and stated premise; source inputs unchanged.</x:v>
      </x:c>
      <x:c r="X165" s="492" t="str">
        <x:v>Biblical Events — Shared Canon</x:v>
      </x:c>
      <x:c r="Y165" s="492" t="str">
        <x:v>fixed-v17: Final Card Catalog!A136:S136; Rarity Calibration!C151:S151. No external source verification.</x:v>
      </x:c>
      <x:c r="Z165" s="492" t="str">
        <x:v>John 2:13–22; Matthew 21:12–17 | First century AD | Shared canon</x:v>
      </x:c>
      <x:c r="AA165" s="492" t="str">
        <x:v>Approved v20 baseline - applied to master</x:v>
      </x:c>
      <x:c r="AB165" s="492" t="str">
        <x:v>Production detail / source check</x:v>
      </x:c>
    </x:row>
    <x:row r="166" ht="122" customHeight="1">
      <x:c r="A166" s="492" t="str">
        <x:v>BE-045</x:v>
      </x:c>
      <x:c r="B166" s="492" t="str">
        <x:v>Jesus and Nicodemus</x:v>
      </x:c>
      <x:c r="C166" s="492" t="str">
        <x:v>Uncommon</x:v>
      </x:c>
      <x:c r="D166" s="500" t="str">
        <x:v>Uncommon</x:v>
      </x:c>
      <x:c r="E166" s="492" t="str">
        <x:f>IF(F166="Fixed by approved decision","Fixed",IF(C166=D166,"Keep",IF(MATCH(D166,$A$12:$A$16,0)&lt;MATCH(C166,$A$12:$A$16,0),"Promote","Demote")))</x:f>
        <x:v>Keep</x:v>
      </x:c>
      <x:c r="F166" s="492" t="str">
        <x:v>Reviewed - keep</x:v>
      </x:c>
      <x:c r="G166" s="492" t="str">
        <x:v>Medium</x:v>
      </x:c>
      <x:c r="H166" s="492" t="str">
        <x:v>Retain Uncommon; scholarly intimacy can be compelling without escalating every intimate Gospel encounter.</x:v>
      </x:c>
      <x:c r="I166" s="492" t="str">
        <x:v>BE-123 The Boy Jesus in the Temple; BP-087 Nicodemus</x:v>
      </x:c>
      <x:c r="J166" s="492" t="str">
        <x:v>Two figures meet in close nighttime conversation, their gestures and attention more important than the room.</x:v>
      </x:c>
      <x:c r="K166" s="492" t="str">
        <x:v>Inquiry and attentive uncertainty</x:v>
      </x:c>
      <x:c r="L166" s="492" t="str">
        <x:v>Proposed staging based on the catalog; not approved artwork</x:v>
      </x:c>
      <x:c r="M166" s="492" t="str">
        <x:v>No unresolved tier condition identified in this baseline review.</x:v>
      </x:c>
      <x:c r="N166" s="504" t="n">
        <x:v>7.5</x:v>
      </x:c>
      <x:c r="O166" s="504" t="n">
        <x:v>7.5</x:v>
      </x:c>
      <x:c r="P166" s="504" t="n">
        <x:v>7</x:v>
      </x:c>
      <x:c r="Q166" s="504" t="n">
        <x:v>6.5</x:v>
      </x:c>
      <x:c r="R166" s="505" t="n">
        <x:f>IF(COUNT(N166:Q166)&lt;COUNT('Rarity Calibration'!$B$4:$B$7),"",ROUND(('Rarity Calibration'!$B$11/'Rarity Calibration'!$B$9)*(N166*'Rarity Calibration'!$B$4+O166*'Rarity Calibration'!$B$5+P166*'Rarity Calibration'!$B$6+Q166*'Rarity Calibration'!$B$7),1))</x:f>
        <x:v>73</x:v>
      </x:c>
      <x:c r="S166" s="492" t="str">
        <x:f>IF(R166="","",IF(R166&gt;='Rarity Calibration'!$E$4,'Rarity Calibration'!$D$4,IF(R166&gt;='Rarity Calibration'!$E$5,'Rarity Calibration'!$D$5,IF(R166&gt;='Rarity Calibration'!$E$6,'Rarity Calibration'!$D$6,IF(R166&gt;='Rarity Calibration'!$E$7,'Rarity Calibration'!$D$7,'Rarity Calibration'!$D$8)))))</x:f>
        <x:v>Uncommon</x:v>
      </x:c>
      <x:c r="T166" s="492" t="str"/>
      <x:c r="U166" s="505" t="n">
        <x:v>75</x:v>
      </x:c>
      <x:c r="V166" s="492" t="str">
        <x:v>7.6 / 7.7 / 7.0 / 7.5</x:v>
      </x:c>
      <x:c r="W166" s="492" t="str">
        <x:v>New review-only component estimates from catalog and stated premise; source inputs unchanged.</x:v>
      </x:c>
      <x:c r="X166" s="492" t="str">
        <x:v>Biblical Events — Shared Canon</x:v>
      </x:c>
      <x:c r="Y166" s="492" t="str">
        <x:v>fixed-v17: Final Card Catalog!A137:S137; Rarity Calibration!C220:S220. No external source verification.</x:v>
      </x:c>
      <x:c r="Z166" s="492" t="str">
        <x:v>John 3:1–21 | First century AD | Shared canon</x:v>
      </x:c>
      <x:c r="AA166" s="492" t="str">
        <x:v>Approved v20 baseline - applied to master</x:v>
      </x:c>
      <x:c r="AB166" s="492" t="str">
        <x:v>None</x:v>
      </x:c>
    </x:row>
    <x:row r="167" ht="122" customHeight="1">
      <x:c r="A167" s="492" t="str">
        <x:v>BE-046</x:v>
      </x:c>
      <x:c r="B167" s="492" t="str">
        <x:v>Jesus and the Samaritan Woman</x:v>
      </x:c>
      <x:c r="C167" s="492" t="str">
        <x:v>Rare</x:v>
      </x:c>
      <x:c r="D167" s="500" t="str">
        <x:v>Rare</x:v>
      </x:c>
      <x:c r="E167" s="492" t="str">
        <x:f>IF(F167="Fixed by approved decision","Fixed",IF(C167=D167,"Keep",IF(MATCH(D167,$A$12:$A$16,0)&lt;MATCH(C167,$A$12:$A$16,0),"Promote","Demote")))</x:f>
        <x:v>Keep</x:v>
      </x:c>
      <x:c r="F167" s="492" t="str">
        <x:v>Reviewed - keep</x:v>
      </x:c>
      <x:c r="G167" s="492" t="str">
        <x:v>Medium</x:v>
      </x:c>
      <x:c r="H167" s="492" t="str">
        <x:v>Retain Rare for a specific relational image; the former well location is supporting context, not a second focal card.</x:v>
      </x:c>
      <x:c r="I167" s="492" t="str">
        <x:v>BE-045 Jesus and Nicodemus; BE-117 Jesus Blesses the Children</x:v>
      </x:c>
      <x:c r="J167" s="492" t="str">
        <x:v>The woman and Jesus converse across the well, with the physical space between them central.</x:v>
      </x:c>
      <x:c r="K167" s="492" t="str">
        <x:v>Recognition and openness</x:v>
      </x:c>
      <x:c r="L167" s="492" t="str">
        <x:v>Proposed staging based on the catalog; not approved artwork</x:v>
      </x:c>
      <x:c r="M167" s="492" t="str">
        <x:v>No unresolved tier condition identified in this baseline review.</x:v>
      </x:c>
      <x:c r="N167" s="504" t="n">
        <x:v>8</x:v>
      </x:c>
      <x:c r="O167" s="504" t="n">
        <x:v>8</x:v>
      </x:c>
      <x:c r="P167" s="504" t="n">
        <x:v>7.5</x:v>
      </x:c>
      <x:c r="Q167" s="504" t="n">
        <x:v>7.5</x:v>
      </x:c>
      <x:c r="R167" s="505" t="n">
        <x:f>IF(COUNT(N167:Q167)&lt;COUNT('Rarity Calibration'!$B$4:$B$7),"",ROUND(('Rarity Calibration'!$B$11/'Rarity Calibration'!$B$9)*(N167*'Rarity Calibration'!$B$4+O167*'Rarity Calibration'!$B$5+P167*'Rarity Calibration'!$B$6+Q167*'Rarity Calibration'!$B$7),1))</x:f>
        <x:v>78.5</x:v>
      </x:c>
      <x:c r="S167" s="492" t="str">
        <x:f>IF(R167="","",IF(R167&gt;='Rarity Calibration'!$E$4,'Rarity Calibration'!$D$4,IF(R167&gt;='Rarity Calibration'!$E$5,'Rarity Calibration'!$D$5,IF(R167&gt;='Rarity Calibration'!$E$6,'Rarity Calibration'!$D$6,IF(R167&gt;='Rarity Calibration'!$E$7,'Rarity Calibration'!$D$7,'Rarity Calibration'!$D$8)))))</x:f>
        <x:v>Rare</x:v>
      </x:c>
      <x:c r="T167" s="492" t="str"/>
      <x:c r="U167" s="505" t="n">
        <x:v>79.2</x:v>
      </x:c>
      <x:c r="V167" s="492" t="str">
        <x:v>7.6 / 9.1 / 7.0 / 7.5</x:v>
      </x:c>
      <x:c r="W167" s="492" t="str">
        <x:v>New review-only component estimates from catalog and stated premise; source inputs unchanged.</x:v>
      </x:c>
      <x:c r="X167" s="492" t="str">
        <x:v>Biblical Events — Shared Canon</x:v>
      </x:c>
      <x:c r="Y167" s="492" t="str">
        <x:v>fixed-v17: Final Card Catalog!A138:S138; Rarity Calibration!C161:S161. No external source verification.</x:v>
      </x:c>
      <x:c r="Z167" s="492" t="str">
        <x:v>John 4:1–42 | First century AD | Shared canon</x:v>
      </x:c>
      <x:c r="AA167" s="492" t="str">
        <x:v>Approved v20 baseline - applied to master</x:v>
      </x:c>
      <x:c r="AB167" s="492" t="str">
        <x:v>None</x:v>
      </x:c>
    </x:row>
    <x:row r="168" ht="122" customHeight="1">
      <x:c r="A168" s="492" t="str">
        <x:v>BE-047</x:v>
      </x:c>
      <x:c r="B168" s="492" t="str">
        <x:v>The Sermon on the Mount</x:v>
      </x:c>
      <x:c r="C168" s="492" t="str">
        <x:v>Extraordinary</x:v>
      </x:c>
      <x:c r="D168" s="500" t="str">
        <x:v>Extraordinary</x:v>
      </x:c>
      <x:c r="E168" s="492" t="str">
        <x:f>IF(F168="Fixed by approved decision","Fixed",IF(C168=D168,"Keep",IF(MATCH(D168,$A$12:$A$16,0)&lt;MATCH(C168,$A$12:$A$16,0),"Promote","Demote")))</x:f>
        <x:v>Keep</x:v>
      </x:c>
      <x:c r="F168" s="492" t="str">
        <x:v>Reviewed - keep</x:v>
      </x:c>
      <x:c r="G168" s="492" t="str">
        <x:v>Medium</x:v>
      </x:c>
      <x:c r="H168" s="492" t="str">
        <x:v>Extraordinary is supported by coherent teaching scale, not by trying to illustrate every saying simultaneously.</x:v>
      </x:c>
      <x:c r="I168" s="492" t="str">
        <x:v>BE-056 The Last Supper; BE-123 The Boy Jesus in the Temple</x:v>
      </x:c>
      <x:c r="J168" s="492" t="str">
        <x:v>A near group listens while further listeners rise through a landscape, one speaking figure organizing attention.</x:v>
      </x:c>
      <x:c r="K168" s="492" t="str">
        <x:v>Attention and moral possibility</x:v>
      </x:c>
      <x:c r="L168" s="492" t="str">
        <x:v>Proposed staging based on the catalog; not approved artwork</x:v>
      </x:c>
      <x:c r="M168" s="492" t="str">
        <x:v>No unresolved tier condition identified in this baseline review.</x:v>
      </x:c>
      <x:c r="N168" s="504" t="n">
        <x:v>9</x:v>
      </x:c>
      <x:c r="O168" s="504" t="n">
        <x:v>8.5</x:v>
      </x:c>
      <x:c r="P168" s="504" t="n">
        <x:v>8</x:v>
      </x:c>
      <x:c r="Q168" s="504" t="n">
        <x:v>7.5</x:v>
      </x:c>
      <x:c r="R168" s="505" t="n">
        <x:f>IF(COUNT(N168:Q168)&lt;COUNT('Rarity Calibration'!$B$4:$B$7),"",ROUND(('Rarity Calibration'!$B$11/'Rarity Calibration'!$B$9)*(N168*'Rarity Calibration'!$B$4+O168*'Rarity Calibration'!$B$5+P168*'Rarity Calibration'!$B$6+Q168*'Rarity Calibration'!$B$7),1))</x:f>
        <x:v>85</x:v>
      </x:c>
      <x:c r="S168" s="492" t="str">
        <x:f>IF(R168="","",IF(R168&gt;='Rarity Calibration'!$E$4,'Rarity Calibration'!$D$4,IF(R168&gt;='Rarity Calibration'!$E$5,'Rarity Calibration'!$D$5,IF(R168&gt;='Rarity Calibration'!$E$6,'Rarity Calibration'!$D$6,IF(R168&gt;='Rarity Calibration'!$E$7,'Rarity Calibration'!$D$7,'Rarity Calibration'!$D$8)))))</x:f>
        <x:v>Extraordinary</x:v>
      </x:c>
      <x:c r="T168" s="492" t="str"/>
      <x:c r="U168" s="505" t="n">
        <x:v>86.4</x:v>
      </x:c>
      <x:c r="V168" s="492" t="str">
        <x:v>9.4 / 9.1 / 7.0 / 7.5</x:v>
      </x:c>
      <x:c r="W168" s="492" t="str">
        <x:v>New review-only component estimates from catalog and stated premise; source inputs unchanged.</x:v>
      </x:c>
      <x:c r="X168" s="492" t="str">
        <x:v>Biblical Events — Shared Canon</x:v>
      </x:c>
      <x:c r="Y168" s="492" t="str">
        <x:v>fixed-v17: Final Card Catalog!A139:S139; Rarity Calibration!C50:S50. No external source verification.</x:v>
      </x:c>
      <x:c r="Z168" s="492" t="str">
        <x:v>Matthew 5–7 | First century AD | Shared canon</x:v>
      </x:c>
      <x:c r="AA168" s="492" t="str">
        <x:v>Approved v20 baseline - applied to master</x:v>
      </x:c>
      <x:c r="AB168" s="492" t="str">
        <x:v>None</x:v>
      </x:c>
    </x:row>
    <x:row r="169" ht="122" customHeight="1">
      <x:c r="A169" s="492" t="str">
        <x:v>BE-048</x:v>
      </x:c>
      <x:c r="B169" s="492" t="str">
        <x:v>Jesus Calms the Storm</x:v>
      </x:c>
      <x:c r="C169" s="492" t="str">
        <x:v>Rare</x:v>
      </x:c>
      <x:c r="D169" s="500" t="str">
        <x:v>Rare</x:v>
      </x:c>
      <x:c r="E169" s="492" t="str">
        <x:f>IF(F169="Fixed by approved decision","Fixed",IF(C169=D169,"Keep",IF(MATCH(D169,$A$12:$A$16,0)&lt;MATCH(C169,$A$12:$A$16,0),"Promote","Demote")))</x:f>
        <x:v>Keep</x:v>
      </x:c>
      <x:c r="F169" s="492" t="str">
        <x:v>Reviewed - provisional</x:v>
      </x:c>
      <x:c r="G169" s="492" t="str">
        <x:v>Medium</x:v>
      </x:c>
      <x:c r="H169" s="492" t="str">
        <x:v>Diagnostic score is exactly the Extraordinary cutoff. Keep Rare until the proposed post-storm stillness is demonstrably legible; recognition alone is not a promotion.</x:v>
      </x:c>
      <x:c r="I169" s="492" t="str">
        <x:v>BE-090 Peter Walking on Water; BE-084 Miraculous Catch of Fish</x:v>
      </x:c>
      <x:c r="J169" s="492" t="str">
        <x:v>Braced disciples remain tense inside a boat as the surroundings become calm; Jesus provides visual steadiness.</x:v>
      </x:c>
      <x:c r="K169" s="492" t="str">
        <x:v>Fear becoming awe</x:v>
      </x:c>
      <x:c r="L169" s="492" t="str">
        <x:v>Proposed staging based on the catalog; not approved artwork</x:v>
      </x:c>
      <x:c r="M169" s="492" t="str">
        <x:v>Confirm that post-storm stillness reads clearly without borrowing sinking-Peter imagery.</x:v>
      </x:c>
      <x:c r="N169" s="504" t="n">
        <x:v>8.5</x:v>
      </x:c>
      <x:c r="O169" s="504" t="n">
        <x:v>8.5</x:v>
      </x:c>
      <x:c r="P169" s="504" t="n">
        <x:v>8</x:v>
      </x:c>
      <x:c r="Q169" s="504" t="n">
        <x:v>7.5</x:v>
      </x:c>
      <x:c r="R169" s="505" t="n">
        <x:f>IF(COUNT(N169:Q169)&lt;COUNT('Rarity Calibration'!$B$4:$B$7),"",ROUND(('Rarity Calibration'!$B$11/'Rarity Calibration'!$B$9)*(N169*'Rarity Calibration'!$B$4+O169*'Rarity Calibration'!$B$5+P169*'Rarity Calibration'!$B$6+Q169*'Rarity Calibration'!$B$7),1))</x:f>
        <x:v>83</x:v>
      </x:c>
      <x:c r="S169" s="492" t="str">
        <x:f>IF(R169="","",IF(R169&gt;='Rarity Calibration'!$E$4,'Rarity Calibration'!$D$4,IF(R169&gt;='Rarity Calibration'!$E$5,'Rarity Calibration'!$D$5,IF(R169&gt;='Rarity Calibration'!$E$6,'Rarity Calibration'!$D$6,IF(R169&gt;='Rarity Calibration'!$E$7,'Rarity Calibration'!$D$7,'Rarity Calibration'!$D$8)))))</x:f>
        <x:v>Extraordinary</x:v>
      </x:c>
      <x:c r="T169" s="492" t="str">
        <x:v>Diagnostic score is exactly the Extraordinary cutoff. Keep Rare until the proposed post-storm stillness is demonstrably legible; recognition alone is not a promotion.</x:v>
      </x:c>
      <x:c r="U169" s="505" t="n">
        <x:v>81.6</x:v>
      </x:c>
      <x:c r="V169" s="492" t="str">
        <x:v>7.6 / 9.5 / 7.6 / 7.5</x:v>
      </x:c>
      <x:c r="W169" s="492" t="str">
        <x:v>New review-only component estimates from catalog and stated premise; source inputs unchanged.</x:v>
      </x:c>
      <x:c r="X169" s="492" t="str">
        <x:v>Biblical Events — Shared Canon</x:v>
      </x:c>
      <x:c r="Y169" s="492" t="str">
        <x:v>fixed-v17: Final Card Catalog!A140:S140; Rarity Calibration!C107:S107. No external source verification.</x:v>
      </x:c>
      <x:c r="Z169" s="492" t="str">
        <x:v>Mark 4:35–41; Matthew 8:23–27; Luke 8:22–25 | First century AD | Shared canon</x:v>
      </x:c>
      <x:c r="AA169" s="492" t="str">
        <x:v>Approved v20 working tier - original condition retained</x:v>
      </x:c>
      <x:c r="AB169" s="492" t="str">
        <x:v>Tier / interpretation condition</x:v>
      </x:c>
    </x:row>
    <x:row r="170" ht="122" customHeight="1">
      <x:c r="A170" s="492" t="str">
        <x:v>BE-049</x:v>
      </x:c>
      <x:c r="B170" s="492" t="str">
        <x:v>Raising of Jairus's Daughter</x:v>
      </x:c>
      <x:c r="C170" s="492" t="str">
        <x:v>Rare</x:v>
      </x:c>
      <x:c r="D170" s="500" t="str">
        <x:v>Rare</x:v>
      </x:c>
      <x:c r="E170" s="492" t="str">
        <x:f>IF(F170="Fixed by approved decision","Fixed",IF(C170=D170,"Keep",IF(MATCH(D170,$A$12:$A$16,0)&lt;MATCH(C170,$A$12:$A$16,0),"Promote","Demote")))</x:f>
        <x:v>Keep</x:v>
      </x:c>
      <x:c r="F170" s="492" t="str">
        <x:v>Reviewed - keep</x:v>
      </x:c>
      <x:c r="G170" s="492" t="str">
        <x:v>Medium</x:v>
      </x:c>
      <x:c r="H170" s="492" t="str">
        <x:v>Rare can carry restoration through human connection; a generic bedside miracle must be avoided.</x:v>
      </x:c>
      <x:c r="I170" s="492" t="str">
        <x:v>BE-054 Raising of Lazarus; BE-109 Peter Raises Tabitha</x:v>
      </x:c>
      <x:c r="J170" s="492" t="str">
        <x:v>A close domestic encounter centers on the girl and Jesus, with a restrained family response.</x:v>
      </x:c>
      <x:c r="K170" s="492" t="str">
        <x:v>Relief and tender astonishment</x:v>
      </x:c>
      <x:c r="L170" s="492" t="str">
        <x:v>Proposed staging based on the catalog; not approved artwork</x:v>
      </x:c>
      <x:c r="M170" s="492" t="str">
        <x:v>No unresolved tier condition identified in this baseline review.</x:v>
      </x:c>
      <x:c r="N170" s="504" t="n">
        <x:v>8</x:v>
      </x:c>
      <x:c r="O170" s="504" t="n">
        <x:v>8</x:v>
      </x:c>
      <x:c r="P170" s="504" t="n">
        <x:v>8</x:v>
      </x:c>
      <x:c r="Q170" s="504" t="n">
        <x:v>7</x:v>
      </x:c>
      <x:c r="R170" s="505" t="n">
        <x:f>IF(COUNT(N170:Q170)&lt;COUNT('Rarity Calibration'!$B$4:$B$7),"",ROUND(('Rarity Calibration'!$B$11/'Rarity Calibration'!$B$9)*(N170*'Rarity Calibration'!$B$4+O170*'Rarity Calibration'!$B$5+P170*'Rarity Calibration'!$B$6+Q170*'Rarity Calibration'!$B$7),1))</x:f>
        <x:v>79</x:v>
      </x:c>
      <x:c r="S170" s="492" t="str">
        <x:f>IF(R170="","",IF(R170&gt;='Rarity Calibration'!$E$4,'Rarity Calibration'!$D$4,IF(R170&gt;='Rarity Calibration'!$E$5,'Rarity Calibration'!$D$5,IF(R170&gt;='Rarity Calibration'!$E$6,'Rarity Calibration'!$D$6,IF(R170&gt;='Rarity Calibration'!$E$7,'Rarity Calibration'!$D$7,'Rarity Calibration'!$D$8)))))</x:f>
        <x:v>Rare</x:v>
      </x:c>
      <x:c r="T170" s="492" t="str"/>
      <x:c r="U170" s="505" t="n">
        <x:v>82</x:v>
      </x:c>
      <x:c r="V170" s="492" t="str">
        <x:v>7.6 / 9.1 / 8.4 / 7.5</x:v>
      </x:c>
      <x:c r="W170" s="492" t="str">
        <x:v>New review-only component estimates from catalog and stated premise; source inputs unchanged.</x:v>
      </x:c>
      <x:c r="X170" s="492" t="str">
        <x:v>Biblical Events — Shared Canon</x:v>
      </x:c>
      <x:c r="Y170" s="492" t="str">
        <x:v>fixed-v17: Final Card Catalog!A141:S141; Rarity Calibration!C99:S99. No external source verification.</x:v>
      </x:c>
      <x:c r="Z170" s="492" t="str">
        <x:v>Mark 5:21–43; Matthew 9:18–26; Luke 8:40–56 | First century AD | Shared canon</x:v>
      </x:c>
      <x:c r="AA170" s="492" t="str">
        <x:v>Approved v20 baseline - applied to master</x:v>
      </x:c>
      <x:c r="AB170" s="492" t="str">
        <x:v>None</x:v>
      </x:c>
    </x:row>
    <x:row r="171" ht="122" customHeight="1">
      <x:c r="A171" s="492" t="str">
        <x:v>BE-050</x:v>
      </x:c>
      <x:c r="B171" s="492" t="str">
        <x:v>Feeding of the Five Thousand</x:v>
      </x:c>
      <x:c r="C171" s="492" t="str">
        <x:v>Rare</x:v>
      </x:c>
      <x:c r="D171" s="500" t="str">
        <x:v>Rare</x:v>
      </x:c>
      <x:c r="E171" s="492" t="str">
        <x:f>IF(F171="Fixed by approved decision","Fixed",IF(C171=D171,"Keep",IF(MATCH(D171,$A$12:$A$16,0)&lt;MATCH(C171,$A$12:$A$16,0),"Promote","Demote")))</x:f>
        <x:v>Keep</x:v>
      </x:c>
      <x:c r="F171" s="492" t="str">
        <x:v>Reviewed - keep</x:v>
      </x:c>
      <x:c r="G171" s="492" t="str">
        <x:v>Medium</x:v>
      </x:c>
      <x:c r="H171" s="492" t="str">
        <x:v>Retain Rare; readable distribution and human responses matter more than simply painting thousands of figures.</x:v>
      </x:c>
      <x:c r="I171" s="492" t="str">
        <x:v>BE-084 Miraculous Catch of Fish; BE-116 Widow's Oil Multiplied</x:v>
      </x:c>
      <x:c r="J171" s="492" t="str">
        <x:v>Food passes between hands near the viewer, with the seated crowd continuing into depth.</x:v>
      </x:c>
      <x:c r="K171" s="492" t="str">
        <x:v>Provision and shared wonder</x:v>
      </x:c>
      <x:c r="L171" s="492" t="str">
        <x:v>Proposed staging based on the catalog; not approved artwork</x:v>
      </x:c>
      <x:c r="M171" s="492" t="str">
        <x:v>No unresolved tier condition identified in this baseline review.</x:v>
      </x:c>
      <x:c r="N171" s="504" t="n">
        <x:v>8.5</x:v>
      </x:c>
      <x:c r="O171" s="504" t="n">
        <x:v>8.5</x:v>
      </x:c>
      <x:c r="P171" s="504" t="n">
        <x:v>7.5</x:v>
      </x:c>
      <x:c r="Q171" s="504" t="n">
        <x:v>7</x:v>
      </x:c>
      <x:c r="R171" s="505" t="n">
        <x:f>IF(COUNT(N171:Q171)&lt;COUNT('Rarity Calibration'!$B$4:$B$7),"",ROUND(('Rarity Calibration'!$B$11/'Rarity Calibration'!$B$9)*(N171*'Rarity Calibration'!$B$4+O171*'Rarity Calibration'!$B$5+P171*'Rarity Calibration'!$B$6+Q171*'Rarity Calibration'!$B$7),1))</x:f>
        <x:v>81.5</x:v>
      </x:c>
      <x:c r="S171" s="492" t="str">
        <x:f>IF(R171="","",IF(R171&gt;='Rarity Calibration'!$E$4,'Rarity Calibration'!$D$4,IF(R171&gt;='Rarity Calibration'!$E$5,'Rarity Calibration'!$D$5,IF(R171&gt;='Rarity Calibration'!$E$6,'Rarity Calibration'!$D$6,IF(R171&gt;='Rarity Calibration'!$E$7,'Rarity Calibration'!$D$7,'Rarity Calibration'!$D$8)))))</x:f>
        <x:v>Rare</x:v>
      </x:c>
      <x:c r="T171" s="492" t="str"/>
      <x:c r="U171" s="505" t="n">
        <x:v>80.4</x:v>
      </x:c>
      <x:c r="V171" s="492" t="str">
        <x:v>7.6 / 9.1 / 7.6 / 7.5</x:v>
      </x:c>
      <x:c r="W171" s="492" t="str">
        <x:v>New review-only component estimates from catalog and stated premise; source inputs unchanged.</x:v>
      </x:c>
      <x:c r="X171" s="492" t="str">
        <x:v>Biblical Events — Shared Canon</x:v>
      </x:c>
      <x:c r="Y171" s="492" t="str">
        <x:v>fixed-v17: Final Card Catalog!A142:S142; Rarity Calibration!C123:S123. No external source verification.</x:v>
      </x:c>
      <x:c r="Z171" s="492" t="str">
        <x:v>Matthew 14:13–21; Mark 6:30–44; Luke 9:10–17; John 6:1–15 | First century AD | Shared canon</x:v>
      </x:c>
      <x:c r="AA171" s="492" t="str">
        <x:v>Approved v20 baseline - applied to master</x:v>
      </x:c>
      <x:c r="AB171" s="492" t="str">
        <x:v>None</x:v>
      </x:c>
    </x:row>
    <x:row r="172" ht="122" customHeight="1">
      <x:c r="A172" s="492" t="str">
        <x:v>BE-052</x:v>
      </x:c>
      <x:c r="B172" s="492" t="str">
        <x:v>Peter Confesses Jesus as the Christ</x:v>
      </x:c>
      <x:c r="C172" s="492" t="str">
        <x:v>Uncommon</x:v>
      </x:c>
      <x:c r="D172" s="500" t="str">
        <x:v>Uncommon</x:v>
      </x:c>
      <x:c r="E172" s="492" t="str">
        <x:f>IF(F172="Fixed by approved decision","Fixed",IF(C172=D172,"Keep",IF(MATCH(D172,$A$12:$A$16,0)&lt;MATCH(C172,$A$12:$A$16,0),"Promote","Demote")))</x:f>
        <x:v>Keep</x:v>
      </x:c>
      <x:c r="F172" s="492" t="str">
        <x:v>Reviewed - keep</x:v>
      </x:c>
      <x:c r="G172" s="492" t="str">
        <x:v>Medium</x:v>
      </x:c>
      <x:c r="H172" s="492" t="str">
        <x:v>Uncommon is a sound narrative baseline; theological importance alone does not supply a premium image.</x:v>
      </x:c>
      <x:c r="I172" s="492" t="str">
        <x:v>BP-005 Peter; BE-045 Jesus and Nicodemus</x:v>
      </x:c>
      <x:c r="J172" s="492" t="str">
        <x:v>Peter's speaking gesture meets Jesus' attention within a small group, not an enthronement or coronation.</x:v>
      </x:c>
      <x:c r="K172" s="492" t="str">
        <x:v>Recognition and conviction</x:v>
      </x:c>
      <x:c r="L172" s="492" t="str">
        <x:v>Proposed staging based on the catalog; not approved artwork</x:v>
      </x:c>
      <x:c r="M172" s="492" t="str">
        <x:v>No unresolved tier condition identified in this baseline review.</x:v>
      </x:c>
      <x:c r="N172" s="504" t="n">
        <x:v>8</x:v>
      </x:c>
      <x:c r="O172" s="504" t="n">
        <x:v>7</x:v>
      </x:c>
      <x:c r="P172" s="504" t="n">
        <x:v>7</x:v>
      </x:c>
      <x:c r="Q172" s="504" t="n">
        <x:v>6.5</x:v>
      </x:c>
      <x:c r="R172" s="505" t="n">
        <x:f>IF(COUNT(N172:Q172)&lt;COUNT('Rarity Calibration'!$B$4:$B$7),"",ROUND(('Rarity Calibration'!$B$11/'Rarity Calibration'!$B$9)*(N172*'Rarity Calibration'!$B$4+O172*'Rarity Calibration'!$B$5+P172*'Rarity Calibration'!$B$6+Q172*'Rarity Calibration'!$B$7),1))</x:f>
        <x:v>73.5</x:v>
      </x:c>
      <x:c r="S172" s="492" t="str">
        <x:f>IF(R172="","",IF(R172&gt;='Rarity Calibration'!$E$4,'Rarity Calibration'!$D$4,IF(R172&gt;='Rarity Calibration'!$E$5,'Rarity Calibration'!$D$5,IF(R172&gt;='Rarity Calibration'!$E$6,'Rarity Calibration'!$D$6,IF(R172&gt;='Rarity Calibration'!$E$7,'Rarity Calibration'!$D$7,'Rarity Calibration'!$D$8)))))</x:f>
        <x:v>Uncommon</x:v>
      </x:c>
      <x:c r="T172" s="492" t="str"/>
      <x:c r="U172" s="505" t="n">
        <x:v>75</x:v>
      </x:c>
      <x:c r="V172" s="492" t="str">
        <x:v>7.6 / 7.7 / 7.0 / 7.5</x:v>
      </x:c>
      <x:c r="W172" s="492" t="str">
        <x:v>New review-only component estimates from catalog and stated premise; source inputs unchanged.</x:v>
      </x:c>
      <x:c r="X172" s="492" t="str">
        <x:v>Biblical Events — Shared Canon</x:v>
      </x:c>
      <x:c r="Y172" s="492" t="str">
        <x:v>fixed-v17: Final Card Catalog!A143:S143; Rarity Calibration!C222:S222. No external source verification.</x:v>
      </x:c>
      <x:c r="Z172" s="492" t="str">
        <x:v>Matthew 16:13–20; Mark 8:27–30; Luke 9:18–21 | First century AD | Shared canon</x:v>
      </x:c>
      <x:c r="AA172" s="492" t="str">
        <x:v>Approved v20 baseline - applied to master</x:v>
      </x:c>
      <x:c r="AB172" s="492" t="str">
        <x:v>None</x:v>
      </x:c>
    </x:row>
    <x:row r="173" ht="122" customHeight="1">
      <x:c r="A173" s="492" t="str">
        <x:v>BE-053</x:v>
      </x:c>
      <x:c r="B173" s="492" t="str">
        <x:v>The Transfiguration</x:v>
      </x:c>
      <x:c r="C173" s="492" t="str">
        <x:v>Extraordinary</x:v>
      </x:c>
      <x:c r="D173" s="500" t="str">
        <x:v>Extraordinary</x:v>
      </x:c>
      <x:c r="E173" s="492" t="str">
        <x:f>IF(F173="Fixed by approved decision","Fixed",IF(C173=D173,"Keep",IF(MATCH(D173,$A$12:$A$16,0)&lt;MATCH(C173,$A$12:$A$16,0),"Promote","Demote")))</x:f>
        <x:v>Keep</x:v>
      </x:c>
      <x:c r="F173" s="492" t="str">
        <x:v>Reviewed - provisional</x:v>
      </x:c>
      <x:c r="G173" s="492" t="str">
        <x:v>Medium</x:v>
      </x:c>
      <x:c r="H173" s="492" t="str">
        <x:v>Extraordinary remains possible, but the user-sensitive revelatory treatment needs an explicit non-fantasy brief.</x:v>
      </x:c>
      <x:c r="I173" s="492" t="str">
        <x:v>BE-040 The Baptism of Jesus; PDV-031 Jacob's Dream at Bethel</x:v>
      </x:c>
      <x:c r="J173" s="492" t="str">
        <x:v>The disciples' responses anchor an ordered mountain encounter, keeping the central revealed figure distinct.</x:v>
      </x:c>
      <x:c r="K173" s="492" t="str">
        <x:v>Overwhelming reverence</x:v>
      </x:c>
      <x:c r="L173" s="492" t="str">
        <x:v>Proposed staging based on the catalog; not approved artwork</x:v>
      </x:c>
      <x:c r="M173" s="492" t="str">
        <x:v>Agree the appearance and arrangement of the revealed figures without unsupported divine anatomy or spectacle.</x:v>
      </x:c>
      <x:c r="N173" s="504" t="n">
        <x:v>9</x:v>
      </x:c>
      <x:c r="O173" s="504" t="n">
        <x:v>8.5</x:v>
      </x:c>
      <x:c r="P173" s="504" t="n">
        <x:v>8</x:v>
      </x:c>
      <x:c r="Q173" s="504" t="n">
        <x:v>8</x:v>
      </x:c>
      <x:c r="R173" s="505" t="n">
        <x:f>IF(COUNT(N173:Q173)&lt;COUNT('Rarity Calibration'!$B$4:$B$7),"",ROUND(('Rarity Calibration'!$B$11/'Rarity Calibration'!$B$9)*(N173*'Rarity Calibration'!$B$4+O173*'Rarity Calibration'!$B$5+P173*'Rarity Calibration'!$B$6+Q173*'Rarity Calibration'!$B$7),1))</x:f>
        <x:v>85.5</x:v>
      </x:c>
      <x:c r="S173" s="492" t="str">
        <x:f>IF(R173="","",IF(R173&gt;='Rarity Calibration'!$E$4,'Rarity Calibration'!$D$4,IF(R173&gt;='Rarity Calibration'!$E$5,'Rarity Calibration'!$D$5,IF(R173&gt;='Rarity Calibration'!$E$6,'Rarity Calibration'!$D$6,IF(R173&gt;='Rarity Calibration'!$E$7,'Rarity Calibration'!$D$7,'Rarity Calibration'!$D$8)))))</x:f>
        <x:v>Extraordinary</x:v>
      </x:c>
      <x:c r="T173" s="492" t="str"/>
      <x:c r="U173" s="505" t="n">
        <x:v>86.8</x:v>
      </x:c>
      <x:c r="V173" s="492" t="str">
        <x:v>8.9 / 9.9 / 7.0 / 7.5</x:v>
      </x:c>
      <x:c r="W173" s="492" t="str">
        <x:v>New review-only component estimates from catalog and stated premise; source inputs unchanged.</x:v>
      </x:c>
      <x:c r="X173" s="492" t="str">
        <x:v>Biblical Events — Shared Canon</x:v>
      </x:c>
      <x:c r="Y173" s="492" t="str">
        <x:v>fixed-v17: Final Card Catalog!A144:S144; Rarity Calibration!C46:S46. No external source verification.</x:v>
      </x:c>
      <x:c r="Z173" s="492" t="str">
        <x:v>Matthew 17:1–8; Mark 9:2–8; Luke 9:28–36 | First century AD | Shared canon</x:v>
      </x:c>
      <x:c r="AA173" s="492" t="str">
        <x:v>Approved v20 working tier - original condition retained</x:v>
      </x:c>
      <x:c r="AB173" s="492" t="str">
        <x:v>Tier / interpretation condition</x:v>
      </x:c>
    </x:row>
    <x:row r="174" ht="122" customHeight="1">
      <x:c r="A174" s="492" t="str">
        <x:v>BE-054</x:v>
      </x:c>
      <x:c r="B174" s="492" t="str">
        <x:v>Raising of Lazarus</x:v>
      </x:c>
      <x:c r="C174" s="492" t="str">
        <x:v>Rare</x:v>
      </x:c>
      <x:c r="D174" s="500" t="str">
        <x:v>Rare</x:v>
      </x:c>
      <x:c r="E174" s="492" t="str">
        <x:f>IF(F174="Fixed by approved decision","Fixed",IF(C174=D174,"Keep",IF(MATCH(D174,$A$12:$A$16,0)&lt;MATCH(C174,$A$12:$A$16,0),"Promote","Demote")))</x:f>
        <x:v>Keep</x:v>
      </x:c>
      <x:c r="F174" s="492" t="str">
        <x:v>Reviewed - keep</x:v>
      </x:c>
      <x:c r="G174" s="492" t="str">
        <x:v>Medium</x:v>
      </x:c>
      <x:c r="H174" s="492" t="str">
        <x:v>Diagnostic score reaches the cutoff, but retain a strong Rare: a distinct tomb-emergence composition need not become another top-tier resurrection image.</x:v>
      </x:c>
      <x:c r="I174" s="492" t="str">
        <x:v>BE-049 Raising of Jairus's Daughter; BE-065 The Resurrection</x:v>
      </x:c>
      <x:c r="J174" s="492" t="str">
        <x:v>A dark tomb opening frames Lazarus's emergence while the calling figure and witnesses remain clearly separated.</x:v>
      </x:c>
      <x:c r="K174" s="492" t="str">
        <x:v>Astonishment and restored hope</x:v>
      </x:c>
      <x:c r="L174" s="492" t="str">
        <x:v>Proposed staging based on the catalog; not approved artwork</x:v>
      </x:c>
      <x:c r="M174" s="492" t="str">
        <x:v>No unresolved tier condition identified in this baseline review.</x:v>
      </x:c>
      <x:c r="N174" s="504" t="n">
        <x:v>8.5</x:v>
      </x:c>
      <x:c r="O174" s="504" t="n">
        <x:v>8.5</x:v>
      </x:c>
      <x:c r="P174" s="504" t="n">
        <x:v>8</x:v>
      </x:c>
      <x:c r="Q174" s="504" t="n">
        <x:v>7.5</x:v>
      </x:c>
      <x:c r="R174" s="505" t="n">
        <x:f>IF(COUNT(N174:Q174)&lt;COUNT('Rarity Calibration'!$B$4:$B$7),"",ROUND(('Rarity Calibration'!$B$11/'Rarity Calibration'!$B$9)*(N174*'Rarity Calibration'!$B$4+O174*'Rarity Calibration'!$B$5+P174*'Rarity Calibration'!$B$6+Q174*'Rarity Calibration'!$B$7),1))</x:f>
        <x:v>83</x:v>
      </x:c>
      <x:c r="S174" s="492" t="str">
        <x:f>IF(R174="","",IF(R174&gt;='Rarity Calibration'!$E$4,'Rarity Calibration'!$D$4,IF(R174&gt;='Rarity Calibration'!$E$5,'Rarity Calibration'!$D$5,IF(R174&gt;='Rarity Calibration'!$E$6,'Rarity Calibration'!$D$6,IF(R174&gt;='Rarity Calibration'!$E$7,'Rarity Calibration'!$D$7,'Rarity Calibration'!$D$8)))))</x:f>
        <x:v>Extraordinary</x:v>
      </x:c>
      <x:c r="T174" s="492" t="str">
        <x:v>Diagnostic score reaches the cutoff, but retain a strong Rare: a distinct tomb-emergence composition need not become another top-tier resurrection image.</x:v>
      </x:c>
      <x:c r="U174" s="505" t="n">
        <x:v>80.8</x:v>
      </x:c>
      <x:c r="V174" s="492" t="str">
        <x:v>7.6 / 9.1 / 7.8 / 7.5</x:v>
      </x:c>
      <x:c r="W174" s="492" t="str">
        <x:v>New review-only component estimates from catalog and stated premise; source inputs unchanged.</x:v>
      </x:c>
      <x:c r="X174" s="492" t="str">
        <x:v>Biblical Events — Shared Canon</x:v>
      </x:c>
      <x:c r="Y174" s="492" t="str">
        <x:v>fixed-v17: Final Card Catalog!A145:S145; Rarity Calibration!C118:S118. No external source verification.</x:v>
      </x:c>
      <x:c r="Z174" s="492" t="str">
        <x:v>John 11:1–44 | First century AD | Shared canon</x:v>
      </x:c>
      <x:c r="AA174" s="492" t="str">
        <x:v>Approved v20 baseline - applied to master</x:v>
      </x:c>
      <x:c r="AB174" s="492" t="str">
        <x:v>None</x:v>
      </x:c>
    </x:row>
    <x:row r="175" ht="122" customHeight="1">
      <x:c r="A175" s="492" t="str">
        <x:v>BE-055</x:v>
      </x:c>
      <x:c r="B175" s="492" t="str">
        <x:v>Triumphal Entry</x:v>
      </x:c>
      <x:c r="C175" s="492" t="str">
        <x:v>Rare</x:v>
      </x:c>
      <x:c r="D175" s="500" t="str">
        <x:v>Rare</x:v>
      </x:c>
      <x:c r="E175" s="492" t="str">
        <x:f>IF(F175="Fixed by approved decision","Fixed",IF(C175=D175,"Keep",IF(MATCH(D175,$A$12:$A$16,0)&lt;MATCH(C175,$A$12:$A$16,0),"Promote","Demote")))</x:f>
        <x:v>Keep</x:v>
      </x:c>
      <x:c r="F175" s="492" t="str">
        <x:v>Reviewed - keep</x:v>
      </x:c>
      <x:c r="G175" s="492" t="str">
        <x:v>Medium</x:v>
      </x:c>
      <x:c r="H175" s="492" t="str">
        <x:v>Rare is supported by identifiable movement and reception; avoid generic royal triumph or oversized crowds.</x:v>
      </x:c>
      <x:c r="I175" s="492" t="str">
        <x:v>BE-013 The Exodus; BE-107 Ark Brought to Jerusalem</x:v>
      </x:c>
      <x:c r="J175" s="492" t="str">
        <x:v>A low procession viewpoint gives the mounted figure clear space amid gestures of welcome.</x:v>
      </x:c>
      <x:c r="K175" s="492" t="str">
        <x:v>Welcome and expectancy</x:v>
      </x:c>
      <x:c r="L175" s="492" t="str">
        <x:v>Proposed staging based on the catalog; not approved artwork</x:v>
      </x:c>
      <x:c r="M175" s="492" t="str">
        <x:v>No unresolved tier condition identified in this baseline review.</x:v>
      </x:c>
      <x:c r="N175" s="504" t="n">
        <x:v>8.5</x:v>
      </x:c>
      <x:c r="O175" s="504" t="n">
        <x:v>8</x:v>
      </x:c>
      <x:c r="P175" s="504" t="n">
        <x:v>7.5</x:v>
      </x:c>
      <x:c r="Q175" s="504" t="n">
        <x:v>7</x:v>
      </x:c>
      <x:c r="R175" s="505" t="n">
        <x:f>IF(COUNT(N175:Q175)&lt;COUNT('Rarity Calibration'!$B$4:$B$7),"",ROUND(('Rarity Calibration'!$B$11/'Rarity Calibration'!$B$9)*(N175*'Rarity Calibration'!$B$4+O175*'Rarity Calibration'!$B$5+P175*'Rarity Calibration'!$B$6+Q175*'Rarity Calibration'!$B$7),1))</x:f>
        <x:v>80</x:v>
      </x:c>
      <x:c r="S175" s="492" t="str">
        <x:f>IF(R175="","",IF(R175&gt;='Rarity Calibration'!$E$4,'Rarity Calibration'!$D$4,IF(R175&gt;='Rarity Calibration'!$E$5,'Rarity Calibration'!$D$5,IF(R175&gt;='Rarity Calibration'!$E$6,'Rarity Calibration'!$D$6,IF(R175&gt;='Rarity Calibration'!$E$7,'Rarity Calibration'!$D$7,'Rarity Calibration'!$D$8)))))</x:f>
        <x:v>Rare</x:v>
      </x:c>
      <x:c r="T175" s="492" t="str"/>
      <x:c r="U175" s="505" t="n">
        <x:v>80.4</x:v>
      </x:c>
      <x:c r="V175" s="492" t="str">
        <x:v>7.6 / 9.1 / 7.6 / 7.5</x:v>
      </x:c>
      <x:c r="W175" s="492" t="str">
        <x:v>New review-only component estimates from catalog and stated premise; source inputs unchanged.</x:v>
      </x:c>
      <x:c r="X175" s="492" t="str">
        <x:v>Biblical Events — Shared Canon</x:v>
      </x:c>
      <x:c r="Y175" s="492" t="str">
        <x:v>fixed-v17: Final Card Catalog!A146:S146; Rarity Calibration!C129:S129. No external source verification.</x:v>
      </x:c>
      <x:c r="Z175" s="492" t="str">
        <x:v>Matthew 21:1–11; Mark 11:1–11; Luke 19:28–44; John 12:12–19 | Passion Week | Shared canon</x:v>
      </x:c>
      <x:c r="AA175" s="492" t="str">
        <x:v>Approved v20 baseline - applied to master</x:v>
      </x:c>
      <x:c r="AB175" s="492" t="str">
        <x:v>None</x:v>
      </x:c>
    </x:row>
    <x:row r="176" ht="122" customHeight="1">
      <x:c r="A176" s="492" t="str">
        <x:v>BE-056</x:v>
      </x:c>
      <x:c r="B176" s="492" t="str">
        <x:v>The Last Supper</x:v>
      </x:c>
      <x:c r="C176" s="492" t="str">
        <x:v>Legendary</x:v>
      </x:c>
      <x:c r="D176" s="500" t="str">
        <x:v>Legendary</x:v>
      </x:c>
      <x:c r="E176" s="492" t="str">
        <x:f>IF(F176="Fixed by approved decision","Fixed",IF(C176=D176,"Keep",IF(MATCH(D176,$A$12:$A$16,0)&lt;MATCH(C176,$A$12:$A$16,0),"Promote","Demote")))</x:f>
        <x:v>Fixed</x:v>
      </x:c>
      <x:c r="F176" s="492" t="str">
        <x:v>Fixed by approved decision</x:v>
      </x:c>
      <x:c r="G176" s="492" t="str">
        <x:v>High - decision fixed</x:v>
      </x:c>
      <x:c r="H176" s="492" t="str">
        <x:v>Approved Legendary; one concrete action gives the gathering clarity without reopening Pentecost's comparison.</x:v>
      </x:c>
      <x:c r="I176" s="492" t="str">
        <x:v>BE-071 Pentecost; BE-057 Jesus Washes the Disciples' Feet</x:v>
      </x:c>
      <x:c r="J176" s="492" t="str">
        <x:v>Corner-of-table view centered on the breaking of bread, with human attention organized toward the hands and face.</x:v>
      </x:c>
      <x:c r="K176" s="492" t="str">
        <x:v>Reverence and intimacy</x:v>
      </x:c>
      <x:c r="L176" s="492" t="str">
        <x:v>Proposed staging based on the catalog; not approved artwork</x:v>
      </x:c>
      <x:c r="M176" s="492" t="str">
        <x:v>No unresolved tier condition identified in this baseline review.</x:v>
      </x:c>
      <x:c r="N176" s="504"/>
      <x:c r="O176" s="504"/>
      <x:c r="P176" s="504"/>
      <x:c r="Q176" s="504"/>
      <x:c r="R176" s="505" t="str">
        <x:f>IF(COUNT(N176:Q176)&lt;COUNT('Rarity Calibration'!$B$4:$B$7),"",ROUND(('Rarity Calibration'!$B$11/'Rarity Calibration'!$B$9)*(N176*'Rarity Calibration'!$B$4+O176*'Rarity Calibration'!$B$5+P176*'Rarity Calibration'!$B$6+Q176*'Rarity Calibration'!$B$7),1))</x:f>
      </x:c>
      <x:c r="S176" s="492" t="str">
        <x:f>IF(R176="","",IF(R176&gt;='Rarity Calibration'!$E$4,'Rarity Calibration'!$D$4,IF(R176&gt;='Rarity Calibration'!$E$5,'Rarity Calibration'!$D$5,IF(R176&gt;='Rarity Calibration'!$E$6,'Rarity Calibration'!$D$6,IF(R176&gt;='Rarity Calibration'!$E$7,'Rarity Calibration'!$D$7,'Rarity Calibration'!$D$8)))))</x:f>
      </x:c>
      <x:c r="T176" s="492" t="str">
        <x:v>Fixed by prior approval; no new component scoring. Historical inputs remain in Rarity Calibration and do not override the approved tier.</x:v>
      </x:c>
      <x:c r="U176" s="505" t="n">
        <x:v>87.6</x:v>
      </x:c>
      <x:c r="V176" s="492" t="str">
        <x:v>9.7 / 9.1 / 7.0 / 7.5</x:v>
      </x:c>
      <x:c r="W176" s="492" t="str">
        <x:v>Fixed by prior approval; not rescored. Legacy inputs remain historical.</x:v>
      </x:c>
      <x:c r="X176" s="492" t="str">
        <x:v>Biblical Events — Shared Canon</x:v>
      </x:c>
      <x:c r="Y176" s="492" t="str">
        <x:v>fixed-v17: Final Card Catalog!A147:S147; Rarity Calibration!C42:S42. No external source verification.</x:v>
      </x:c>
      <x:c r="Z176" s="492" t="str">
        <x:v>Matthew 26:17–30; Mark 14:12–26; Luke 22:7–23; John 13–17; 1 Corinthians 11:23–26 | Passion Week | Shared canon</x:v>
      </x:c>
      <x:c r="AA176" s="492" t="str">
        <x:v>Already approved - preserved</x:v>
      </x:c>
      <x:c r="AB176" s="492" t="str">
        <x:v>None</x:v>
      </x:c>
    </x:row>
    <x:row r="177" ht="122" customHeight="1">
      <x:c r="A177" s="492" t="str">
        <x:v>BE-057</x:v>
      </x:c>
      <x:c r="B177" s="492" t="str">
        <x:v>Jesus Washes the Disciples' Feet</x:v>
      </x:c>
      <x:c r="C177" s="492" t="str">
        <x:v>Rare</x:v>
      </x:c>
      <x:c r="D177" s="500" t="str">
        <x:v>Rare</x:v>
      </x:c>
      <x:c r="E177" s="492" t="str">
        <x:f>IF(F177="Fixed by approved decision","Fixed",IF(C177=D177,"Keep",IF(MATCH(D177,$A$12:$A$16,0)&lt;MATCH(C177,$A$12:$A$16,0),"Promote","Demote")))</x:f>
        <x:v>Keep</x:v>
      </x:c>
      <x:c r="F177" s="492" t="str">
        <x:v>Reviewed - keep</x:v>
      </x:c>
      <x:c r="G177" s="492" t="str">
        <x:v>Medium</x:v>
      </x:c>
      <x:c r="H177" s="492" t="str">
        <x:v>Retain Rare: service is emotionally strong without needing crowd scale or ornamental inflation.</x:v>
      </x:c>
      <x:c r="I177" s="492" t="str">
        <x:v>BE-117 Jesus Blesses the Children; PDV-010 Parable of the Good Samaritan</x:v>
      </x:c>
      <x:c r="J177" s="492" t="str">
        <x:v>Lowered posture, basin and recipient's reaction form an intimate, asymmetric image.</x:v>
      </x:c>
      <x:c r="K177" s="492" t="str">
        <x:v>Humility and care</x:v>
      </x:c>
      <x:c r="L177" s="492" t="str">
        <x:v>Proposed staging based on the catalog; not approved artwork</x:v>
      </x:c>
      <x:c r="M177" s="492" t="str">
        <x:v>No unresolved tier condition identified in this baseline review.</x:v>
      </x:c>
      <x:c r="N177" s="504" t="n">
        <x:v>8.5</x:v>
      </x:c>
      <x:c r="O177" s="504" t="n">
        <x:v>8</x:v>
      </x:c>
      <x:c r="P177" s="504" t="n">
        <x:v>8</x:v>
      </x:c>
      <x:c r="Q177" s="504" t="n">
        <x:v>7</x:v>
      </x:c>
      <x:c r="R177" s="505" t="n">
        <x:f>IF(COUNT(N177:Q177)&lt;COUNT('Rarity Calibration'!$B$4:$B$7),"",ROUND(('Rarity Calibration'!$B$11/'Rarity Calibration'!$B$9)*(N177*'Rarity Calibration'!$B$4+O177*'Rarity Calibration'!$B$5+P177*'Rarity Calibration'!$B$6+Q177*'Rarity Calibration'!$B$7),1))</x:f>
        <x:v>81</x:v>
      </x:c>
      <x:c r="S177" s="492" t="str">
        <x:f>IF(R177="","",IF(R177&gt;='Rarity Calibration'!$E$4,'Rarity Calibration'!$D$4,IF(R177&gt;='Rarity Calibration'!$E$5,'Rarity Calibration'!$D$5,IF(R177&gt;='Rarity Calibration'!$E$6,'Rarity Calibration'!$D$6,IF(R177&gt;='Rarity Calibration'!$E$7,'Rarity Calibration'!$D$7,'Rarity Calibration'!$D$8)))))</x:f>
        <x:v>Rare</x:v>
      </x:c>
      <x:c r="T177" s="492" t="str"/>
      <x:c r="U177" s="505" t="n">
        <x:v>79.2</x:v>
      </x:c>
      <x:c r="V177" s="492" t="str">
        <x:v>7.6 / 9.1 / 7.0 / 7.5</x:v>
      </x:c>
      <x:c r="W177" s="492" t="str">
        <x:v>New review-only component estimates from catalog and stated premise; source inputs unchanged.</x:v>
      </x:c>
      <x:c r="X177" s="492" t="str">
        <x:v>Biblical Events — Shared Canon</x:v>
      </x:c>
      <x:c r="Y177" s="492" t="str">
        <x:v>fixed-v17: Final Card Catalog!A148:S148; Rarity Calibration!C160:S160. No external source verification.</x:v>
      </x:c>
      <x:c r="Z177" s="492" t="str">
        <x:v>John 13:1–20 | Passion Week | Shared canon</x:v>
      </x:c>
      <x:c r="AA177" s="492" t="str">
        <x:v>Approved v20 baseline - applied to master</x:v>
      </x:c>
      <x:c r="AB177" s="492" t="str">
        <x:v>None</x:v>
      </x:c>
    </x:row>
    <x:row r="178" ht="122" customHeight="1">
      <x:c r="A178" s="492" t="str">
        <x:v>BE-058</x:v>
      </x:c>
      <x:c r="B178" s="492" t="str">
        <x:v>Prayer in Gethsemane</x:v>
      </x:c>
      <x:c r="C178" s="492" t="str">
        <x:v>Rare</x:v>
      </x:c>
      <x:c r="D178" s="500" t="str">
        <x:v>Rare</x:v>
      </x:c>
      <x:c r="E178" s="492" t="str">
        <x:f>IF(F178="Fixed by approved decision","Fixed",IF(C178=D178,"Keep",IF(MATCH(D178,$A$12:$A$16,0)&lt;MATCH(C178,$A$12:$A$16,0),"Promote","Demote")))</x:f>
        <x:v>Keep</x:v>
      </x:c>
      <x:c r="F178" s="492" t="str">
        <x:v>Reviewed - keep</x:v>
      </x:c>
      <x:c r="G178" s="492" t="str">
        <x:v>Medium</x:v>
      </x:c>
      <x:c r="H178" s="492" t="str">
        <x:v>Rare is supported by the source's human emotional center; suffering need not be scored as action intensity.</x:v>
      </x:c>
      <x:c r="I178" s="492" t="str">
        <x:v>BE-059 Arrest of Jesus; BP-027 Job</x:v>
      </x:c>
      <x:c r="J178" s="492" t="str">
        <x:v>Jesus in a close, strained prayer posture within a subdued garden; no imagined figure of the Father.</x:v>
      </x:c>
      <x:c r="K178" s="492" t="str">
        <x:v>Anguish and surrender</x:v>
      </x:c>
      <x:c r="L178" s="492" t="str">
        <x:v>Proposed staging based on the catalog; not approved artwork</x:v>
      </x:c>
      <x:c r="M178" s="492" t="str">
        <x:v>No unresolved tier condition identified in this baseline review.</x:v>
      </x:c>
      <x:c r="N178" s="504" t="n">
        <x:v>8.5</x:v>
      </x:c>
      <x:c r="O178" s="504" t="n">
        <x:v>8</x:v>
      </x:c>
      <x:c r="P178" s="504" t="n">
        <x:v>8</x:v>
      </x:c>
      <x:c r="Q178" s="504" t="n">
        <x:v>7</x:v>
      </x:c>
      <x:c r="R178" s="505" t="n">
        <x:f>IF(COUNT(N178:Q178)&lt;COUNT('Rarity Calibration'!$B$4:$B$7),"",ROUND(('Rarity Calibration'!$B$11/'Rarity Calibration'!$B$9)*(N178*'Rarity Calibration'!$B$4+O178*'Rarity Calibration'!$B$5+P178*'Rarity Calibration'!$B$6+Q178*'Rarity Calibration'!$B$7),1))</x:f>
        <x:v>81</x:v>
      </x:c>
      <x:c r="S178" s="492" t="str">
        <x:f>IF(R178="","",IF(R178&gt;='Rarity Calibration'!$E$4,'Rarity Calibration'!$D$4,IF(R178&gt;='Rarity Calibration'!$E$5,'Rarity Calibration'!$D$5,IF(R178&gt;='Rarity Calibration'!$E$6,'Rarity Calibration'!$D$6,IF(R178&gt;='Rarity Calibration'!$E$7,'Rarity Calibration'!$D$7,'Rarity Calibration'!$D$8)))))</x:f>
        <x:v>Rare</x:v>
      </x:c>
      <x:c r="T178" s="492" t="str"/>
      <x:c r="U178" s="505" t="n">
        <x:v>80</x:v>
      </x:c>
      <x:c r="V178" s="492" t="str">
        <x:v>7.6 / 9.1 / 7.4 / 7.5</x:v>
      </x:c>
      <x:c r="W178" s="492" t="str">
        <x:v>New review-only component estimates from catalog and stated premise; source inputs unchanged.</x:v>
      </x:c>
      <x:c r="X178" s="492" t="str">
        <x:v>Biblical Events — Shared Canon</x:v>
      </x:c>
      <x:c r="Y178" s="492" t="str">
        <x:v>fixed-v17: Final Card Catalog!A149:S149; Rarity Calibration!C140:S140. No external source verification.</x:v>
      </x:c>
      <x:c r="Z178" s="492" t="str">
        <x:v>Matthew 26:36–46; Mark 14:32–42; Luke 22:39–46 | Passion Week | Shared canon</x:v>
      </x:c>
      <x:c r="AA178" s="492" t="str">
        <x:v>Approved v20 baseline - applied to master</x:v>
      </x:c>
      <x:c r="AB178" s="492" t="str">
        <x:v>None</x:v>
      </x:c>
    </x:row>
    <x:row r="179" ht="122" customHeight="1">
      <x:c r="A179" s="492" t="str">
        <x:v>BE-059</x:v>
      </x:c>
      <x:c r="B179" s="492" t="str">
        <x:v>Arrest of Jesus</x:v>
      </x:c>
      <x:c r="C179" s="492" t="str">
        <x:v>Rare</x:v>
      </x:c>
      <x:c r="D179" s="500" t="str">
        <x:v>Rare</x:v>
      </x:c>
      <x:c r="E179" s="492" t="str">
        <x:f>IF(F179="Fixed by approved decision","Fixed",IF(C179=D179,"Keep",IF(MATCH(D179,$A$12:$A$16,0)&lt;MATCH(C179,$A$12:$A$16,0),"Promote","Demote")))</x:f>
        <x:v>Keep</x:v>
      </x:c>
      <x:c r="F179" s="492" t="str">
        <x:v>Reviewed - keep</x:v>
      </x:c>
      <x:c r="G179" s="492" t="str">
        <x:v>Medium</x:v>
      </x:c>
      <x:c r="H179" s="492" t="str">
        <x:v>Rare earns a distinct composition adjacent to prayer and trial, without repeating their focal moments.</x:v>
      </x:c>
      <x:c r="I179" s="492" t="str">
        <x:v>BE-058 Prayer in Gethsemane; BE-060 Peter Denies Jesus</x:v>
      </x:c>
      <x:c r="J179" s="492" t="str">
        <x:v>A tightening human ring surrounds the arrest, with betrayal and constrained space central rather than clashing weapons.</x:v>
      </x:c>
      <x:c r="K179" s="492" t="str">
        <x:v>Betrayal and restraint</x:v>
      </x:c>
      <x:c r="L179" s="492" t="str">
        <x:v>Proposed staging based on the catalog; not approved artwork</x:v>
      </x:c>
      <x:c r="M179" s="492" t="str">
        <x:v>No unresolved tier condition identified in this baseline review.</x:v>
      </x:c>
      <x:c r="N179" s="504" t="n">
        <x:v>8</x:v>
      </x:c>
      <x:c r="O179" s="504" t="n">
        <x:v>8</x:v>
      </x:c>
      <x:c r="P179" s="504" t="n">
        <x:v>7.5</x:v>
      </x:c>
      <x:c r="Q179" s="504" t="n">
        <x:v>7</x:v>
      </x:c>
      <x:c r="R179" s="505" t="n">
        <x:f>IF(COUNT(N179:Q179)&lt;COUNT('Rarity Calibration'!$B$4:$B$7),"",ROUND(('Rarity Calibration'!$B$11/'Rarity Calibration'!$B$9)*(N179*'Rarity Calibration'!$B$4+O179*'Rarity Calibration'!$B$5+P179*'Rarity Calibration'!$B$6+Q179*'Rarity Calibration'!$B$7),1))</x:f>
        <x:v>78</x:v>
      </x:c>
      <x:c r="S179" s="492" t="str">
        <x:f>IF(R179="","",IF(R179&gt;='Rarity Calibration'!$E$4,'Rarity Calibration'!$D$4,IF(R179&gt;='Rarity Calibration'!$E$5,'Rarity Calibration'!$D$5,IF(R179&gt;='Rarity Calibration'!$E$6,'Rarity Calibration'!$D$6,IF(R179&gt;='Rarity Calibration'!$E$7,'Rarity Calibration'!$D$7,'Rarity Calibration'!$D$8)))))</x:f>
        <x:v>Rare</x:v>
      </x:c>
      <x:c r="T179" s="492" t="str"/>
      <x:c r="U179" s="505" t="n">
        <x:v>80</x:v>
      </x:c>
      <x:c r="V179" s="492" t="str">
        <x:v>7.6 / 9.1 / 7.4 / 7.5</x:v>
      </x:c>
      <x:c r="W179" s="492" t="str">
        <x:v>New review-only component estimates from catalog and stated premise; source inputs unchanged.</x:v>
      </x:c>
      <x:c r="X179" s="492" t="str">
        <x:v>Biblical Events — Shared Canon</x:v>
      </x:c>
      <x:c r="Y179" s="492" t="str">
        <x:v>fixed-v17: Final Card Catalog!A150:S150; Rarity Calibration!C138:S138. No external source verification.</x:v>
      </x:c>
      <x:c r="Z179" s="492" t="str">
        <x:v>Matthew 26:47–56; Mark 14:43–52; Luke 22:47–53; John 18:1–12 | Passion Week | Shared canon</x:v>
      </x:c>
      <x:c r="AA179" s="492" t="str">
        <x:v>Approved v20 baseline - applied to master</x:v>
      </x:c>
      <x:c r="AB179" s="492" t="str">
        <x:v>None</x:v>
      </x:c>
    </x:row>
    <x:row r="180" ht="122" customHeight="1">
      <x:c r="A180" s="492" t="str">
        <x:v>BE-060</x:v>
      </x:c>
      <x:c r="B180" s="492" t="str">
        <x:v>Peter Denies Jesus</x:v>
      </x:c>
      <x:c r="C180" s="492" t="str">
        <x:v>Rare</x:v>
      </x:c>
      <x:c r="D180" s="500" t="str">
        <x:v>Rare</x:v>
      </x:c>
      <x:c r="E180" s="492" t="str">
        <x:f>IF(F180="Fixed by approved decision","Fixed",IF(C180=D180,"Keep",IF(MATCH(D180,$A$12:$A$16,0)&lt;MATCH(C180,$A$12:$A$16,0),"Promote","Demote")))</x:f>
        <x:v>Keep</x:v>
      </x:c>
      <x:c r="F180" s="492" t="str">
        <x:v>Reviewed - keep</x:v>
      </x:c>
      <x:c r="G180" s="492" t="str">
        <x:v>Medium</x:v>
      </x:c>
      <x:c r="H180" s="492" t="str">
        <x:v>Retain Rare for the intimate denial; do not overstate remorse by borrowing the later restoration scene.</x:v>
      </x:c>
      <x:c r="I180" s="492" t="str">
        <x:v>BP-005 Peter; BE-103 Breakfast by the Sea</x:v>
      </x:c>
      <x:c r="J180" s="492" t="str">
        <x:v>Peter turns away from a questioner near a small source of light, with separation dominating over a crowded court.</x:v>
      </x:c>
      <x:c r="K180" s="492" t="str">
        <x:v>Fear and dawning remorse</x:v>
      </x:c>
      <x:c r="L180" s="492" t="str">
        <x:v>Proposed staging based on the catalog; not approved artwork</x:v>
      </x:c>
      <x:c r="M180" s="492" t="str">
        <x:v>No unresolved tier condition identified in this baseline review.</x:v>
      </x:c>
      <x:c r="N180" s="504" t="n">
        <x:v>8</x:v>
      </x:c>
      <x:c r="O180" s="504" t="n">
        <x:v>8</x:v>
      </x:c>
      <x:c r="P180" s="504" t="n">
        <x:v>8</x:v>
      </x:c>
      <x:c r="Q180" s="504" t="n">
        <x:v>7</x:v>
      </x:c>
      <x:c r="R180" s="505" t="n">
        <x:f>IF(COUNT(N180:Q180)&lt;COUNT('Rarity Calibration'!$B$4:$B$7),"",ROUND(('Rarity Calibration'!$B$11/'Rarity Calibration'!$B$9)*(N180*'Rarity Calibration'!$B$4+O180*'Rarity Calibration'!$B$5+P180*'Rarity Calibration'!$B$6+Q180*'Rarity Calibration'!$B$7),1))</x:f>
        <x:v>79</x:v>
      </x:c>
      <x:c r="S180" s="492" t="str">
        <x:f>IF(R180="","",IF(R180&gt;='Rarity Calibration'!$E$4,'Rarity Calibration'!$D$4,IF(R180&gt;='Rarity Calibration'!$E$5,'Rarity Calibration'!$D$5,IF(R180&gt;='Rarity Calibration'!$E$6,'Rarity Calibration'!$D$6,IF(R180&gt;='Rarity Calibration'!$E$7,'Rarity Calibration'!$D$7,'Rarity Calibration'!$D$8)))))</x:f>
        <x:v>Rare</x:v>
      </x:c>
      <x:c r="T180" s="492" t="str"/>
      <x:c r="U180" s="505" t="n">
        <x:v>79.2</x:v>
      </x:c>
      <x:c r="V180" s="492" t="str">
        <x:v>7.6 / 9.1 / 7.0 / 7.5</x:v>
      </x:c>
      <x:c r="W180" s="492" t="str">
        <x:v>New review-only component estimates from catalog and stated premise; source inputs unchanged.</x:v>
      </x:c>
      <x:c r="X180" s="492" t="str">
        <x:v>Biblical Events — Shared Canon</x:v>
      </x:c>
      <x:c r="Y180" s="492" t="str">
        <x:v>fixed-v17: Final Card Catalog!A151:S151; Rarity Calibration!C166:S166. No external source verification.</x:v>
      </x:c>
      <x:c r="Z180" s="492" t="str">
        <x:v>Matthew 26:69–75; Mark 14:66–72; Luke 22:54–62; John 18:15–27 | Passion Week | Shared canon</x:v>
      </x:c>
      <x:c r="AA180" s="492" t="str">
        <x:v>Approved v20 baseline - applied to master</x:v>
      </x:c>
      <x:c r="AB180" s="492" t="str">
        <x:v>None</x:v>
      </x:c>
    </x:row>
    <x:row r="181" ht="122" customHeight="1">
      <x:c r="A181" s="492" t="str">
        <x:v>BE-061</x:v>
      </x:c>
      <x:c r="B181" s="492" t="str">
        <x:v>Jesus Before Pontius Pilate</x:v>
      </x:c>
      <x:c r="C181" s="492" t="str">
        <x:v>Rare</x:v>
      </x:c>
      <x:c r="D181" s="500" t="str">
        <x:v>Rare</x:v>
      </x:c>
      <x:c r="E181" s="492" t="str">
        <x:f>IF(F181="Fixed by approved decision","Fixed",IF(C181=D181,"Keep",IF(MATCH(D181,$A$12:$A$16,0)&lt;MATCH(C181,$A$12:$A$16,0),"Promote","Demote")))</x:f>
        <x:v>Keep</x:v>
      </x:c>
      <x:c r="F181" s="492" t="str">
        <x:v>Reviewed - keep</x:v>
      </x:c>
      <x:c r="G181" s="492" t="str">
        <x:v>Medium</x:v>
      </x:c>
      <x:c r="H181" s="492" t="str">
        <x:v>Rare is supported by relational tension; architecture and violence are not required to make it consequential.</x:v>
      </x:c>
      <x:c r="I181" s="492" t="str">
        <x:v>BP-091 Pontius Pilate; BE-062 The Scourging and Mocking of Jesus</x:v>
      </x:c>
      <x:c r="J181" s="492" t="str">
        <x:v>Jesus stands opposite seated authority across an area of empty floor, observers kept secondary.</x:v>
      </x:c>
      <x:c r="K181" s="492" t="str">
        <x:v>Vulnerability before power</x:v>
      </x:c>
      <x:c r="L181" s="492" t="str">
        <x:v>Proposed staging based on the catalog; not approved artwork</x:v>
      </x:c>
      <x:c r="M181" s="492" t="str">
        <x:v>No unresolved tier condition identified in this baseline review.</x:v>
      </x:c>
      <x:c r="N181" s="504" t="n">
        <x:v>8.5</x:v>
      </x:c>
      <x:c r="O181" s="504" t="n">
        <x:v>8</x:v>
      </x:c>
      <x:c r="P181" s="504" t="n">
        <x:v>8</x:v>
      </x:c>
      <x:c r="Q181" s="504" t="n">
        <x:v>7</x:v>
      </x:c>
      <x:c r="R181" s="505" t="n">
        <x:f>IF(COUNT(N181:Q181)&lt;COUNT('Rarity Calibration'!$B$4:$B$7),"",ROUND(('Rarity Calibration'!$B$11/'Rarity Calibration'!$B$9)*(N181*'Rarity Calibration'!$B$4+O181*'Rarity Calibration'!$B$5+P181*'Rarity Calibration'!$B$6+Q181*'Rarity Calibration'!$B$7),1))</x:f>
        <x:v>81</x:v>
      </x:c>
      <x:c r="S181" s="492" t="str">
        <x:f>IF(R181="","",IF(R181&gt;='Rarity Calibration'!$E$4,'Rarity Calibration'!$D$4,IF(R181&gt;='Rarity Calibration'!$E$5,'Rarity Calibration'!$D$5,IF(R181&gt;='Rarity Calibration'!$E$6,'Rarity Calibration'!$D$6,IF(R181&gt;='Rarity Calibration'!$E$7,'Rarity Calibration'!$D$7,'Rarity Calibration'!$D$8)))))</x:f>
        <x:v>Rare</x:v>
      </x:c>
      <x:c r="T181" s="492" t="str"/>
      <x:c r="U181" s="505" t="n">
        <x:v>82</x:v>
      </x:c>
      <x:c r="V181" s="492" t="str">
        <x:v>7.6 / 9.1 / 8.4 / 7.5</x:v>
      </x:c>
      <x:c r="W181" s="492" t="str">
        <x:v>New review-only component estimates from catalog and stated premise; source inputs unchanged.</x:v>
      </x:c>
      <x:c r="X181" s="492" t="str">
        <x:v>Biblical Events — Shared Canon</x:v>
      </x:c>
      <x:c r="Y181" s="492" t="str">
        <x:v>fixed-v17: Final Card Catalog!A152:S152; Rarity Calibration!C98:S98. No external source verification.</x:v>
      </x:c>
      <x:c r="Z181" s="492" t="str">
        <x:v>Matthew 27:11–26; Mark 15:1–15; Luke 23:1–25; John 18:28–19:16 | Passion Week | Shared canon</x:v>
      </x:c>
      <x:c r="AA181" s="492" t="str">
        <x:v>Approved v20 baseline - applied to master</x:v>
      </x:c>
      <x:c r="AB181" s="492" t="str">
        <x:v>None</x:v>
      </x:c>
    </x:row>
    <x:row r="182" ht="122" customHeight="1">
      <x:c r="A182" s="492" t="str">
        <x:v>BE-062</x:v>
      </x:c>
      <x:c r="B182" s="492" t="str">
        <x:v>The Scourging and Mocking of Jesus</x:v>
      </x:c>
      <x:c r="C182" s="492" t="str">
        <x:v>Uncommon</x:v>
      </x:c>
      <x:c r="D182" s="500" t="str">
        <x:v>Rare</x:v>
      </x:c>
      <x:c r="E182" s="492" t="str">
        <x:f>IF(F182="Fixed by approved decision","Fixed",IF(C182=D182,"Keep",IF(MATCH(D182,$A$12:$A$16,0)&lt;MATCH(C182,$A$12:$A$16,0),"Promote","Demote")))</x:f>
        <x:v>Promote</x:v>
      </x:c>
      <x:c r="F182" s="492" t="str">
        <x:v>Reviewed - change proposed</x:v>
      </x:c>
      <x:c r="G182" s="492" t="str">
        <x:v>Medium</x:v>
      </x:c>
      <x:c r="H182" s="492" t="str">
        <x:v>Rare better credits the source's emotional gravity, but the non-graphic composition needs deliberate approval.</x:v>
      </x:c>
      <x:c r="I182" s="492" t="str">
        <x:v>BE-061 Jesus Before Pontius Pilate; BE-063 The Crucifixion</x:v>
      </x:c>
      <x:c r="J182" s="492" t="str">
        <x:v>A restrained moment of mocking centers on humiliation and dignity, not wounds or impact.</x:v>
      </x:c>
      <x:c r="K182" s="492" t="str">
        <x:v>Grief and compassion</x:v>
      </x:c>
      <x:c r="L182" s="492" t="str">
        <x:v>Proposed staging based on the catalog; not approved artwork</x:v>
      </x:c>
      <x:c r="M182" s="492" t="str">
        <x:v>Confirm an age-appropriate, reverent treatment; no promotion by increasing injury detail.</x:v>
      </x:c>
      <x:c r="N182" s="504" t="n">
        <x:v>8</x:v>
      </x:c>
      <x:c r="O182" s="504" t="n">
        <x:v>7.5</x:v>
      </x:c>
      <x:c r="P182" s="504" t="n">
        <x:v>8</x:v>
      </x:c>
      <x:c r="Q182" s="504" t="n">
        <x:v>7</x:v>
      </x:c>
      <x:c r="R182" s="505" t="n">
        <x:f>IF(COUNT(N182:Q182)&lt;COUNT('Rarity Calibration'!$B$4:$B$7),"",ROUND(('Rarity Calibration'!$B$11/'Rarity Calibration'!$B$9)*(N182*'Rarity Calibration'!$B$4+O182*'Rarity Calibration'!$B$5+P182*'Rarity Calibration'!$B$6+Q182*'Rarity Calibration'!$B$7),1))</x:f>
        <x:v>77.5</x:v>
      </x:c>
      <x:c r="S182" s="492" t="str">
        <x:f>IF(R182="","",IF(R182&gt;='Rarity Calibration'!$E$4,'Rarity Calibration'!$D$4,IF(R182&gt;='Rarity Calibration'!$E$5,'Rarity Calibration'!$D$5,IF(R182&gt;='Rarity Calibration'!$E$6,'Rarity Calibration'!$D$6,IF(R182&gt;='Rarity Calibration'!$E$7,'Rarity Calibration'!$D$7,'Rarity Calibration'!$D$8)))))</x:f>
        <x:v>Rare</x:v>
      </x:c>
      <x:c r="T182" s="492" t="str"/>
      <x:c r="U182" s="505" t="n">
        <x:v>76.4</x:v>
      </x:c>
      <x:c r="V182" s="492" t="str">
        <x:v>7.6 / 7.7 / 7.7 / 7.5</x:v>
      </x:c>
      <x:c r="W182" s="492" t="str">
        <x:v>New review-only component estimates from catalog and stated premise; source inputs unchanged.</x:v>
      </x:c>
      <x:c r="X182" s="492" t="str">
        <x:v>Biblical Events — Shared Canon</x:v>
      </x:c>
      <x:c r="Y182" s="492" t="str">
        <x:v>fixed-v17: Final Card Catalog!A153:S153; Rarity Calibration!C209:S209. No external source verification.</x:v>
      </x:c>
      <x:c r="Z182" s="492" t="str">
        <x:v>Matthew 27:26–31; Mark 15:15–20; John 19:1–3 | Passion Week | Shared canon</x:v>
      </x:c>
      <x:c r="AA182" s="492" t="str">
        <x:v>Approved v20 baseline - applied to master</x:v>
      </x:c>
      <x:c r="AB182" s="492" t="str">
        <x:v>Production detail / source check</x:v>
      </x:c>
    </x:row>
    <x:row r="183" ht="122" customHeight="1">
      <x:c r="A183" s="492" t="str">
        <x:v>BE-063</x:v>
      </x:c>
      <x:c r="B183" s="492" t="str">
        <x:v>The Crucifixion</x:v>
      </x:c>
      <x:c r="C183" s="492" t="str">
        <x:v>Legendary</x:v>
      </x:c>
      <x:c r="D183" s="500" t="str">
        <x:v>Legendary</x:v>
      </x:c>
      <x:c r="E183" s="492" t="str">
        <x:f>IF(F183="Fixed by approved decision","Fixed",IF(C183=D183,"Keep",IF(MATCH(D183,$A$12:$A$16,0)&lt;MATCH(C183,$A$12:$A$16,0),"Promote","Demote")))</x:f>
        <x:v>Fixed</x:v>
      </x:c>
      <x:c r="F183" s="492" t="str">
        <x:v>Fixed by approved decision</x:v>
      </x:c>
      <x:c r="G183" s="492" t="str">
        <x:v>High - decision fixed</x:v>
      </x:c>
      <x:c r="H183" s="492" t="str">
        <x:v>Approved Legendary; the settled tier does not license more graphic treatment.</x:v>
      </x:c>
      <x:c r="I183" s="492" t="str">
        <x:v>ECH-002 Martyrdom of Saint Peter; BE-127 The Temple Veil Is Torn</x:v>
      </x:c>
      <x:c r="J183" s="492" t="str">
        <x:v>Preserve the approved Crucifixion identity and distinct Passion focus; keep the torn veil event separate.</x:v>
      </x:c>
      <x:c r="K183" s="492" t="str">
        <x:v>Grief and reverence</x:v>
      </x:c>
      <x:c r="L183" s="492" t="str">
        <x:v>Proposed staging based on the catalog; not approved artwork</x:v>
      </x:c>
      <x:c r="M183" s="492" t="str">
        <x:v>No unresolved tier condition identified in this baseline review.</x:v>
      </x:c>
      <x:c r="N183" s="504"/>
      <x:c r="O183" s="504"/>
      <x:c r="P183" s="504"/>
      <x:c r="Q183" s="504"/>
      <x:c r="R183" s="505" t="str">
        <x:f>IF(COUNT(N183:Q183)&lt;COUNT('Rarity Calibration'!$B$4:$B$7),"",ROUND(('Rarity Calibration'!$B$11/'Rarity Calibration'!$B$9)*(N183*'Rarity Calibration'!$B$4+O183*'Rarity Calibration'!$B$5+P183*'Rarity Calibration'!$B$6+Q183*'Rarity Calibration'!$B$7),1))</x:f>
      </x:c>
      <x:c r="S183" s="492" t="str">
        <x:f>IF(R183="","",IF(R183&gt;='Rarity Calibration'!$E$4,'Rarity Calibration'!$D$4,IF(R183&gt;='Rarity Calibration'!$E$5,'Rarity Calibration'!$D$5,IF(R183&gt;='Rarity Calibration'!$E$6,'Rarity Calibration'!$D$6,IF(R183&gt;='Rarity Calibration'!$E$7,'Rarity Calibration'!$D$7,'Rarity Calibration'!$D$8)))))</x:f>
      </x:c>
      <x:c r="T183" s="492" t="str">
        <x:v>Fixed by prior approval; no new component scoring. Historical inputs remain in Rarity Calibration and do not override the approved tier.</x:v>
      </x:c>
      <x:c r="U183" s="505" t="n">
        <x:v>95.2</x:v>
      </x:c>
      <x:c r="V183" s="492" t="str">
        <x:v>10.0 / 9.9 / 9.0 / 7.5</x:v>
      </x:c>
      <x:c r="W183" s="492" t="str">
        <x:v>Fixed by prior approval; not rescored. Legacy inputs remain historical.</x:v>
      </x:c>
      <x:c r="X183" s="492" t="str">
        <x:v>Biblical Events — Shared Canon</x:v>
      </x:c>
      <x:c r="Y183" s="492" t="str">
        <x:v>fixed-v17: Final Card Catalog!A154:S154; Rarity Calibration!C14:S14. No external source verification.</x:v>
      </x:c>
      <x:c r="Z183" s="492" t="str">
        <x:v>Matthew 27:32–56; Mark 15:21–41; Luke 23:26–49; John 19:16–37 | Passion Week | Shared canon</x:v>
      </x:c>
      <x:c r="AA183" s="492" t="str">
        <x:v>Already approved - preserved</x:v>
      </x:c>
      <x:c r="AB183" s="492" t="str">
        <x:v>None</x:v>
      </x:c>
    </x:row>
    <x:row r="184" ht="122" customHeight="1">
      <x:c r="A184" s="492" t="str">
        <x:v>BE-064</x:v>
      </x:c>
      <x:c r="B184" s="492" t="str">
        <x:v>Burial of Jesus</x:v>
      </x:c>
      <x:c r="C184" s="492" t="str">
        <x:v>Rare</x:v>
      </x:c>
      <x:c r="D184" s="500" t="str">
        <x:v>Rare</x:v>
      </x:c>
      <x:c r="E184" s="492" t="str">
        <x:f>IF(F184="Fixed by approved decision","Fixed",IF(C184=D184,"Keep",IF(MATCH(D184,$A$12:$A$16,0)&lt;MATCH(C184,$A$12:$A$16,0),"Promote","Demote")))</x:f>
        <x:v>Keep</x:v>
      </x:c>
      <x:c r="F184" s="492" t="str">
        <x:v>Reviewed - keep</x:v>
      </x:c>
      <x:c r="G184" s="492" t="str">
        <x:v>Medium</x:v>
      </x:c>
      <x:c r="H184" s="492" t="str">
        <x:v>Retain Rare through intimate human action, distinct from both death and the empty-tomb discovery.</x:v>
      </x:c>
      <x:c r="I184" s="492" t="str">
        <x:v>BE-063 The Crucifixion; BE-065 The Resurrection</x:v>
      </x:c>
      <x:c r="J184" s="492" t="str">
        <x:v>Careful hands and a subdued burial gathering lead toward the tomb, emphasizing care rather than display of injury.</x:v>
      </x:c>
      <x:c r="K184" s="492" t="str">
        <x:v>Grief and faithful care</x:v>
      </x:c>
      <x:c r="L184" s="492" t="str">
        <x:v>Proposed staging based on the catalog; not approved artwork</x:v>
      </x:c>
      <x:c r="M184" s="492" t="str">
        <x:v>No unresolved tier condition identified in this baseline review.</x:v>
      </x:c>
      <x:c r="N184" s="504" t="n">
        <x:v>8</x:v>
      </x:c>
      <x:c r="O184" s="504" t="n">
        <x:v>8</x:v>
      </x:c>
      <x:c r="P184" s="504" t="n">
        <x:v>8</x:v>
      </x:c>
      <x:c r="Q184" s="504" t="n">
        <x:v>7</x:v>
      </x:c>
      <x:c r="R184" s="505" t="n">
        <x:f>IF(COUNT(N184:Q184)&lt;COUNT('Rarity Calibration'!$B$4:$B$7),"",ROUND(('Rarity Calibration'!$B$11/'Rarity Calibration'!$B$9)*(N184*'Rarity Calibration'!$B$4+O184*'Rarity Calibration'!$B$5+P184*'Rarity Calibration'!$B$6+Q184*'Rarity Calibration'!$B$7),1))</x:f>
        <x:v>79</x:v>
      </x:c>
      <x:c r="S184" s="492" t="str">
        <x:f>IF(R184="","",IF(R184&gt;='Rarity Calibration'!$E$4,'Rarity Calibration'!$D$4,IF(R184&gt;='Rarity Calibration'!$E$5,'Rarity Calibration'!$D$5,IF(R184&gt;='Rarity Calibration'!$E$6,'Rarity Calibration'!$D$6,IF(R184&gt;='Rarity Calibration'!$E$7,'Rarity Calibration'!$D$7,'Rarity Calibration'!$D$8)))))</x:f>
        <x:v>Rare</x:v>
      </x:c>
      <x:c r="T184" s="492" t="str"/>
      <x:c r="U184" s="505" t="n">
        <x:v>79.2</x:v>
      </x:c>
      <x:c r="V184" s="492" t="str">
        <x:v>7.6 / 9.1 / 7.0 / 7.5</x:v>
      </x:c>
      <x:c r="W184" s="492" t="str">
        <x:v>New review-only component estimates from catalog and stated premise; source inputs unchanged.</x:v>
      </x:c>
      <x:c r="X184" s="492" t="str">
        <x:v>Biblical Events — Shared Canon</x:v>
      </x:c>
      <x:c r="Y184" s="492" t="str">
        <x:v>fixed-v17: Final Card Catalog!A155:S155; Rarity Calibration!C149:S149. No external source verification.</x:v>
      </x:c>
      <x:c r="Z184" s="492" t="str">
        <x:v>Matthew 27:57–61; Mark 15:42–47; Luke 23:50–56; John 19:38–42 | Passion Week | Shared canon</x:v>
      </x:c>
      <x:c r="AA184" s="492" t="str">
        <x:v>Approved v20 baseline - applied to master</x:v>
      </x:c>
      <x:c r="AB184" s="492" t="str">
        <x:v>None</x:v>
      </x:c>
    </x:row>
    <x:row r="185" ht="122" customHeight="1">
      <x:c r="A185" s="492" t="str">
        <x:v>BE-065</x:v>
      </x:c>
      <x:c r="B185" s="492" t="str">
        <x:v>The Resurrection</x:v>
      </x:c>
      <x:c r="C185" s="492" t="str">
        <x:v>Legendary</x:v>
      </x:c>
      <x:c r="D185" s="500" t="str">
        <x:v>Legendary</x:v>
      </x:c>
      <x:c r="E185" s="492" t="str">
        <x:f>IF(F185="Fixed by approved decision","Fixed",IF(C185=D185,"Keep",IF(MATCH(D185,$A$12:$A$16,0)&lt;MATCH(C185,$A$12:$A$16,0),"Promote","Demote")))</x:f>
        <x:v>Fixed</x:v>
      </x:c>
      <x:c r="F185" s="492" t="str">
        <x:v>Fixed by approved decision</x:v>
      </x:c>
      <x:c r="G185" s="492" t="str">
        <x:v>High - decision fixed</x:v>
      </x:c>
      <x:c r="H185" s="492" t="str">
        <x:v>Approved Legendary; the composite supporting material does not require every moment in one image.</x:v>
      </x:c>
      <x:c r="I185" s="492" t="str">
        <x:v>BE-066 Jesus Appears to Mary Magdalene; BE-064 Burial of Jesus</x:v>
      </x:c>
      <x:c r="J185" s="492" t="str">
        <x:v>Preserve the approved empty-tomb/discovery scope rather than inventing an observed instant of resurrection.</x:v>
      </x:c>
      <x:c r="K185" s="492" t="str">
        <x:v>Hope and astonishment</x:v>
      </x:c>
      <x:c r="L185" s="492" t="str">
        <x:v>Proposed staging based on the catalog; not approved artwork</x:v>
      </x:c>
      <x:c r="M185" s="492" t="str">
        <x:v>No unresolved tier condition identified in this baseline review.</x:v>
      </x:c>
      <x:c r="N185" s="504"/>
      <x:c r="O185" s="504"/>
      <x:c r="P185" s="504"/>
      <x:c r="Q185" s="504"/>
      <x:c r="R185" s="505" t="str">
        <x:f>IF(COUNT(N185:Q185)&lt;COUNT('Rarity Calibration'!$B$4:$B$7),"",ROUND(('Rarity Calibration'!$B$11/'Rarity Calibration'!$B$9)*(N185*'Rarity Calibration'!$B$4+O185*'Rarity Calibration'!$B$5+P185*'Rarity Calibration'!$B$6+Q185*'Rarity Calibration'!$B$7),1))</x:f>
      </x:c>
      <x:c r="S185" s="492" t="str">
        <x:f>IF(R185="","",IF(R185&gt;='Rarity Calibration'!$E$4,'Rarity Calibration'!$D$4,IF(R185&gt;='Rarity Calibration'!$E$5,'Rarity Calibration'!$D$5,IF(R185&gt;='Rarity Calibration'!$E$6,'Rarity Calibration'!$D$6,IF(R185&gt;='Rarity Calibration'!$E$7,'Rarity Calibration'!$D$7,'Rarity Calibration'!$D$8)))))</x:f>
      </x:c>
      <x:c r="T185" s="492" t="str">
        <x:v>Fixed by prior approval; no new component scoring. Historical inputs remain in Rarity Calibration and do not override the approved tier.</x:v>
      </x:c>
      <x:c r="U185" s="505" t="n">
        <x:v>94</x:v>
      </x:c>
      <x:c r="V185" s="492" t="str">
        <x:v>10.0 / 9.9 / 8.4 / 7.5</x:v>
      </x:c>
      <x:c r="W185" s="492" t="str">
        <x:v>Fixed by prior approval; not rescored. Legacy inputs remain historical.</x:v>
      </x:c>
      <x:c r="X185" s="492" t="str">
        <x:v>Biblical Events — Shared Canon</x:v>
      </x:c>
      <x:c r="Y185" s="492" t="str">
        <x:v>fixed-v17: Final Card Catalog!A156:S156; Rarity Calibration!C17:S17. No external source verification.</x:v>
      </x:c>
      <x:c r="Z185" s="492" t="str">
        <x:v>Matthew 28; Mark 16; Luke 24; John 20 | First Easter | Shared canon</x:v>
      </x:c>
      <x:c r="AA185" s="492" t="str">
        <x:v>Already approved - preserved</x:v>
      </x:c>
      <x:c r="AB185" s="492" t="str">
        <x:v>None</x:v>
      </x:c>
    </x:row>
    <x:row r="186" ht="122" customHeight="1">
      <x:c r="A186" s="492" t="str">
        <x:v>BE-066</x:v>
      </x:c>
      <x:c r="B186" s="492" t="str">
        <x:v>Jesus Appears to Mary Magdalene</x:v>
      </x:c>
      <x:c r="C186" s="492" t="str">
        <x:v>Rare</x:v>
      </x:c>
      <x:c r="D186" s="500" t="str">
        <x:v>Rare</x:v>
      </x:c>
      <x:c r="E186" s="492" t="str">
        <x:f>IF(F186="Fixed by approved decision","Fixed",IF(C186=D186,"Keep",IF(MATCH(D186,$A$12:$A$16,0)&lt;MATCH(C186,$A$12:$A$16,0),"Promote","Demote")))</x:f>
        <x:v>Keep</x:v>
      </x:c>
      <x:c r="F186" s="492" t="str">
        <x:v>Reviewed - keep</x:v>
      </x:c>
      <x:c r="G186" s="492" t="str">
        <x:v>Medium</x:v>
      </x:c>
      <x:c r="H186" s="492" t="str">
        <x:v>Rare supports an intimate encounter distinct from the collective empty-tomb discovery.</x:v>
      </x:c>
      <x:c r="I186" s="492" t="str">
        <x:v>BP-025 Mary Magdalene; BE-065 The Resurrection</x:v>
      </x:c>
      <x:c r="J186" s="492" t="str">
        <x:v>Mary turns in recognition toward the risen Jesus, with the tomb peripheral rather than dominant.</x:v>
      </x:c>
      <x:c r="K186" s="492" t="str">
        <x:v>Recognition and hope</x:v>
      </x:c>
      <x:c r="L186" s="492" t="str">
        <x:v>Proposed staging based on the catalog; not approved artwork</x:v>
      </x:c>
      <x:c r="M186" s="492" t="str">
        <x:v>No unresolved tier condition identified in this baseline review.</x:v>
      </x:c>
      <x:c r="N186" s="504" t="n">
        <x:v>8</x:v>
      </x:c>
      <x:c r="O186" s="504" t="n">
        <x:v>8</x:v>
      </x:c>
      <x:c r="P186" s="504" t="n">
        <x:v>8</x:v>
      </x:c>
      <x:c r="Q186" s="504" t="n">
        <x:v>7.5</x:v>
      </x:c>
      <x:c r="R186" s="505" t="n">
        <x:f>IF(COUNT(N186:Q186)&lt;COUNT('Rarity Calibration'!$B$4:$B$7),"",ROUND(('Rarity Calibration'!$B$11/'Rarity Calibration'!$B$9)*(N186*'Rarity Calibration'!$B$4+O186*'Rarity Calibration'!$B$5+P186*'Rarity Calibration'!$B$6+Q186*'Rarity Calibration'!$B$7),1))</x:f>
        <x:v>79.5</x:v>
      </x:c>
      <x:c r="S186" s="492" t="str">
        <x:f>IF(R186="","",IF(R186&gt;='Rarity Calibration'!$E$4,'Rarity Calibration'!$D$4,IF(R186&gt;='Rarity Calibration'!$E$5,'Rarity Calibration'!$D$5,IF(R186&gt;='Rarity Calibration'!$E$6,'Rarity Calibration'!$D$6,IF(R186&gt;='Rarity Calibration'!$E$7,'Rarity Calibration'!$D$7,'Rarity Calibration'!$D$8)))))</x:f>
        <x:v>Rare</x:v>
      </x:c>
      <x:c r="T186" s="492" t="str"/>
      <x:c r="U186" s="505" t="n">
        <x:v>79.2</x:v>
      </x:c>
      <x:c r="V186" s="492" t="str">
        <x:v>7.6 / 9.1 / 7.0 / 7.5</x:v>
      </x:c>
      <x:c r="W186" s="492" t="str">
        <x:v>New review-only component estimates from catalog and stated premise; source inputs unchanged.</x:v>
      </x:c>
      <x:c r="X186" s="492" t="str">
        <x:v>Biblical Events — Shared Canon</x:v>
      </x:c>
      <x:c r="Y186" s="492" t="str">
        <x:v>fixed-v17: Final Card Catalog!A157:S157; Rarity Calibration!C159:S159. No external source verification.</x:v>
      </x:c>
      <x:c r="Z186" s="492" t="str">
        <x:v>John 20:11–18 | First Easter | Shared canon</x:v>
      </x:c>
      <x:c r="AA186" s="492" t="str">
        <x:v>Approved v20 baseline - applied to master</x:v>
      </x:c>
      <x:c r="AB186" s="492" t="str">
        <x:v>None</x:v>
      </x:c>
    </x:row>
    <x:row r="187" ht="122" customHeight="1">
      <x:c r="A187" s="492" t="str">
        <x:v>BE-067</x:v>
      </x:c>
      <x:c r="B187" s="492" t="str">
        <x:v>Road to Emmaus</x:v>
      </x:c>
      <x:c r="C187" s="492" t="str">
        <x:v>Rare</x:v>
      </x:c>
      <x:c r="D187" s="500" t="str">
        <x:v>Rare</x:v>
      </x:c>
      <x:c r="E187" s="492" t="str">
        <x:f>IF(F187="Fixed by approved decision","Fixed",IF(C187=D187,"Keep",IF(MATCH(D187,$A$12:$A$16,0)&lt;MATCH(C187,$A$12:$A$16,0),"Promote","Demote")))</x:f>
        <x:v>Keep</x:v>
      </x:c>
      <x:c r="F187" s="492" t="str">
        <x:v>Reviewed - keep</x:v>
      </x:c>
      <x:c r="G187" s="492" t="str">
        <x:v>Medium</x:v>
      </x:c>
      <x:c r="H187" s="492" t="str">
        <x:v>Retain Rare for a human journey; don't combine road and meal into an asserted simultaneous scene.</x:v>
      </x:c>
      <x:c r="I187" s="492" t="str">
        <x:v>BE-073 Philip and the Ethiopian Eunuch; BE-045 Jesus and Nicodemus</x:v>
      </x:c>
      <x:c r="J187" s="492" t="str">
        <x:v>Three travelers converse along a road whose line draws the viewer into the exchange.</x:v>
      </x:c>
      <x:c r="K187" s="492" t="str">
        <x:v>Understanding and renewed hope</x:v>
      </x:c>
      <x:c r="L187" s="492" t="str">
        <x:v>Proposed staging based on the catalog; not approved artwork</x:v>
      </x:c>
      <x:c r="M187" s="492" t="str">
        <x:v>Choose the journey as focal moment and retain the catalog's geographic uncertainty.</x:v>
      </x:c>
      <x:c r="N187" s="504" t="n">
        <x:v>8</x:v>
      </x:c>
      <x:c r="O187" s="504" t="n">
        <x:v>8</x:v>
      </x:c>
      <x:c r="P187" s="504" t="n">
        <x:v>7.5</x:v>
      </x:c>
      <x:c r="Q187" s="504" t="n">
        <x:v>7</x:v>
      </x:c>
      <x:c r="R187" s="505" t="n">
        <x:f>IF(COUNT(N187:Q187)&lt;COUNT('Rarity Calibration'!$B$4:$B$7),"",ROUND(('Rarity Calibration'!$B$11/'Rarity Calibration'!$B$9)*(N187*'Rarity Calibration'!$B$4+O187*'Rarity Calibration'!$B$5+P187*'Rarity Calibration'!$B$6+Q187*'Rarity Calibration'!$B$7),1))</x:f>
        <x:v>78</x:v>
      </x:c>
      <x:c r="S187" s="492" t="str">
        <x:f>IF(R187="","",IF(R187&gt;='Rarity Calibration'!$E$4,'Rarity Calibration'!$D$4,IF(R187&gt;='Rarity Calibration'!$E$5,'Rarity Calibration'!$D$5,IF(R187&gt;='Rarity Calibration'!$E$6,'Rarity Calibration'!$D$6,IF(R187&gt;='Rarity Calibration'!$E$7,'Rarity Calibration'!$D$7,'Rarity Calibration'!$D$8)))))</x:f>
        <x:v>Rare</x:v>
      </x:c>
      <x:c r="T187" s="492" t="str"/>
      <x:c r="U187" s="505" t="n">
        <x:v>79.2</x:v>
      </x:c>
      <x:c r="V187" s="492" t="str">
        <x:v>7.6 / 9.1 / 7.0 / 7.5</x:v>
      </x:c>
      <x:c r="W187" s="492" t="str">
        <x:v>New review-only component estimates from catalog and stated premise; source inputs unchanged.</x:v>
      </x:c>
      <x:c r="X187" s="492" t="str">
        <x:v>Biblical Events — Shared Canon</x:v>
      </x:c>
      <x:c r="Y187" s="492" t="str">
        <x:v>fixed-v17: Final Card Catalog!A158:S158; Rarity Calibration!C168:S168. No external source verification.</x:v>
      </x:c>
      <x:c r="Z187" s="492" t="str">
        <x:v>Luke 24:13–35 | First Easter | Shared canon</x:v>
      </x:c>
      <x:c r="AA187" s="492" t="str">
        <x:v>Approved v20 baseline - applied to master</x:v>
      </x:c>
      <x:c r="AB187" s="492" t="str">
        <x:v>Production detail / source check</x:v>
      </x:c>
    </x:row>
    <x:row r="188" ht="122" customHeight="1">
      <x:c r="A188" s="492" t="str">
        <x:v>BE-068</x:v>
      </x:c>
      <x:c r="B188" s="492" t="str">
        <x:v>Thomas Sees the Risen Jesus</x:v>
      </x:c>
      <x:c r="C188" s="492" t="str">
        <x:v>Rare</x:v>
      </x:c>
      <x:c r="D188" s="500" t="str">
        <x:v>Rare</x:v>
      </x:c>
      <x:c r="E188" s="492" t="str">
        <x:f>IF(F188="Fixed by approved decision","Fixed",IF(C188=D188,"Keep",IF(MATCH(D188,$A$12:$A$16,0)&lt;MATCH(C188,$A$12:$A$16,0),"Promote","Demote")))</x:f>
        <x:v>Keep</x:v>
      </x:c>
      <x:c r="F188" s="492" t="str">
        <x:v>Reviewed - keep</x:v>
      </x:c>
      <x:c r="G188" s="492" t="str">
        <x:v>Medium</x:v>
      </x:c>
      <x:c r="H188" s="492" t="str">
        <x:v>Rare can communicate a consequential change without graphic emphasis on wounds.</x:v>
      </x:c>
      <x:c r="I188" s="492" t="str">
        <x:v>BP-040 Thomas; BE-066 Jesus Appears to Mary Magdalene</x:v>
      </x:c>
      <x:c r="J188" s="492" t="str">
        <x:v>Thomas's attentive gesture and Jesus' invitation form a close encounter, with other disciples subdued.</x:v>
      </x:c>
      <x:c r="K188" s="492" t="str">
        <x:v>Doubt becoming conviction</x:v>
      </x:c>
      <x:c r="L188" s="492" t="str">
        <x:v>Proposed staging based on the catalog; not approved artwork</x:v>
      </x:c>
      <x:c r="M188" s="492" t="str">
        <x:v>No unresolved tier condition identified in this baseline review.</x:v>
      </x:c>
      <x:c r="N188" s="504" t="n">
        <x:v>8</x:v>
      </x:c>
      <x:c r="O188" s="504" t="n">
        <x:v>8</x:v>
      </x:c>
      <x:c r="P188" s="504" t="n">
        <x:v>8</x:v>
      </x:c>
      <x:c r="Q188" s="504" t="n">
        <x:v>7</x:v>
      </x:c>
      <x:c r="R188" s="505" t="n">
        <x:f>IF(COUNT(N188:Q188)&lt;COUNT('Rarity Calibration'!$B$4:$B$7),"",ROUND(('Rarity Calibration'!$B$11/'Rarity Calibration'!$B$9)*(N188*'Rarity Calibration'!$B$4+O188*'Rarity Calibration'!$B$5+P188*'Rarity Calibration'!$B$6+Q188*'Rarity Calibration'!$B$7),1))</x:f>
        <x:v>79</x:v>
      </x:c>
      <x:c r="S188" s="492" t="str">
        <x:f>IF(R188="","",IF(R188&gt;='Rarity Calibration'!$E$4,'Rarity Calibration'!$D$4,IF(R188&gt;='Rarity Calibration'!$E$5,'Rarity Calibration'!$D$5,IF(R188&gt;='Rarity Calibration'!$E$6,'Rarity Calibration'!$D$6,IF(R188&gt;='Rarity Calibration'!$E$7,'Rarity Calibration'!$D$7,'Rarity Calibration'!$D$8)))))</x:f>
        <x:v>Rare</x:v>
      </x:c>
      <x:c r="T188" s="492" t="str"/>
      <x:c r="U188" s="505" t="n">
        <x:v>79.2</x:v>
      </x:c>
      <x:c r="V188" s="492" t="str">
        <x:v>7.6 / 9.1 / 7.0 / 7.5</x:v>
      </x:c>
      <x:c r="W188" s="492" t="str">
        <x:v>New review-only component estimates from catalog and stated premise; source inputs unchanged.</x:v>
      </x:c>
      <x:c r="X188" s="492" t="str">
        <x:v>Biblical Events — Shared Canon</x:v>
      </x:c>
      <x:c r="Y188" s="492" t="str">
        <x:v>fixed-v17: Final Card Catalog!A159:S159; Rarity Calibration!C173:S173. No external source verification.</x:v>
      </x:c>
      <x:c r="Z188" s="492" t="str">
        <x:v>John 20:24–29 | Resurrection appearances | Shared canon</x:v>
      </x:c>
      <x:c r="AA188" s="492" t="str">
        <x:v>Approved v20 baseline - applied to master</x:v>
      </x:c>
      <x:c r="AB188" s="492" t="str">
        <x:v>None</x:v>
      </x:c>
    </x:row>
    <x:row r="189" ht="122" customHeight="1">
      <x:c r="A189" s="492" t="str">
        <x:v>BE-069</x:v>
      </x:c>
      <x:c r="B189" s="492" t="str">
        <x:v>The Great Commission</x:v>
      </x:c>
      <x:c r="C189" s="492" t="str">
        <x:v>Extraordinary</x:v>
      </x:c>
      <x:c r="D189" s="500" t="str">
        <x:v>Extraordinary</x:v>
      </x:c>
      <x:c r="E189" s="492" t="str">
        <x:f>IF(F189="Fixed by approved decision","Fixed",IF(C189=D189,"Keep",IF(MATCH(D189,$A$12:$A$16,0)&lt;MATCH(C189,$A$12:$A$16,0),"Promote","Demote")))</x:f>
        <x:v>Keep</x:v>
      </x:c>
      <x:c r="F189" s="492" t="str">
        <x:v>Reviewed - keep</x:v>
      </x:c>
      <x:c r="G189" s="492" t="str">
        <x:v>Medium</x:v>
      </x:c>
      <x:c r="H189" s="492" t="str">
        <x:v>Extraordinary is defensible through centrality and a coherent commission, not a collage of every future mission.</x:v>
      </x:c>
      <x:c r="I189" s="492" t="str">
        <x:v>BE-047 The Sermon on the Mount; BE-076 Barnabas and Saul Sent from Antioch</x:v>
      </x:c>
      <x:c r="J189" s="492" t="str">
        <x:v>A small gathering receives a charge in an open setting, with directional gestures toward the wider landscape.</x:v>
      </x:c>
      <x:c r="K189" s="492" t="str">
        <x:v>Purpose and outward readiness</x:v>
      </x:c>
      <x:c r="L189" s="492" t="str">
        <x:v>Proposed staging based on the catalog; not approved artwork</x:v>
      </x:c>
      <x:c r="M189" s="492" t="str">
        <x:v>Approve a single gathering rather than invented world-map or multinational montage imagery.</x:v>
      </x:c>
      <x:c r="N189" s="504" t="n">
        <x:v>9</x:v>
      </x:c>
      <x:c r="O189" s="504" t="n">
        <x:v>8</x:v>
      </x:c>
      <x:c r="P189" s="504" t="n">
        <x:v>8</x:v>
      </x:c>
      <x:c r="Q189" s="504" t="n">
        <x:v>7.5</x:v>
      </x:c>
      <x:c r="R189" s="505" t="n">
        <x:f>IF(COUNT(N189:Q189)&lt;COUNT('Rarity Calibration'!$B$4:$B$7),"",ROUND(('Rarity Calibration'!$B$11/'Rarity Calibration'!$B$9)*(N189*'Rarity Calibration'!$B$4+O189*'Rarity Calibration'!$B$5+P189*'Rarity Calibration'!$B$6+Q189*'Rarity Calibration'!$B$7),1))</x:f>
        <x:v>83.5</x:v>
      </x:c>
      <x:c r="S189" s="492" t="str">
        <x:f>IF(R189="","",IF(R189&gt;='Rarity Calibration'!$E$4,'Rarity Calibration'!$D$4,IF(R189&gt;='Rarity Calibration'!$E$5,'Rarity Calibration'!$D$5,IF(R189&gt;='Rarity Calibration'!$E$6,'Rarity Calibration'!$D$6,IF(R189&gt;='Rarity Calibration'!$E$7,'Rarity Calibration'!$D$7,'Rarity Calibration'!$D$8)))))</x:f>
        <x:v>Extraordinary</x:v>
      </x:c>
      <x:c r="T189" s="492" t="str"/>
      <x:c r="U189" s="505" t="n">
        <x:v>85.6</x:v>
      </x:c>
      <x:c r="V189" s="492" t="str">
        <x:v>9.2 / 9.1 / 7.0 / 7.5</x:v>
      </x:c>
      <x:c r="W189" s="492" t="str">
        <x:v>New review-only component estimates from catalog and stated premise; source inputs unchanged.</x:v>
      </x:c>
      <x:c r="X189" s="492" t="str">
        <x:v>Biblical Events — Shared Canon</x:v>
      </x:c>
      <x:c r="Y189" s="492" t="str">
        <x:v>fixed-v17: Final Card Catalog!A160:S160; Rarity Calibration!C54:S54. No external source verification.</x:v>
      </x:c>
      <x:c r="Z189" s="492" t="str">
        <x:v>Matthew 28:16–20 | Resurrection appearances | Shared canon</x:v>
      </x:c>
      <x:c r="AA189" s="492" t="str">
        <x:v>Approved v20 baseline - applied to master</x:v>
      </x:c>
      <x:c r="AB189" s="492" t="str">
        <x:v>Production detail / source check</x:v>
      </x:c>
    </x:row>
    <x:row r="190" ht="122" customHeight="1">
      <x:c r="A190" s="492" t="str">
        <x:v>BE-070</x:v>
      </x:c>
      <x:c r="B190" s="492" t="str">
        <x:v>The Ascension</x:v>
      </x:c>
      <x:c r="C190" s="492" t="str">
        <x:v>Extraordinary</x:v>
      </x:c>
      <x:c r="D190" s="500" t="str">
        <x:v>Extraordinary</x:v>
      </x:c>
      <x:c r="E190" s="492" t="str">
        <x:f>IF(F190="Fixed by approved decision","Fixed",IF(C190=D190,"Keep",IF(MATCH(D190,$A$12:$A$16,0)&lt;MATCH(C190,$A$12:$A$16,0),"Promote","Demote")))</x:f>
        <x:v>Keep</x:v>
      </x:c>
      <x:c r="F190" s="492" t="str">
        <x:v>Reviewed - keep</x:v>
      </x:c>
      <x:c r="G190" s="492" t="str">
        <x:v>Medium</x:v>
      </x:c>
      <x:c r="H190" s="492" t="str">
        <x:v>Retain Extraordinary, with the transition and response more important than speculative celestial architecture.</x:v>
      </x:c>
      <x:c r="I190" s="492" t="str">
        <x:v>BE-053 The Transfiguration; BE-071 Pentecost</x:v>
      </x:c>
      <x:c r="J190" s="492" t="str">
        <x:v>Disciples' upward attention anchors the separation of the ascending figure from the earthly group.</x:v>
      </x:c>
      <x:c r="K190" s="492" t="str">
        <x:v>Awe and expectation</x:v>
      </x:c>
      <x:c r="L190" s="492" t="str">
        <x:v>Proposed staging based on the catalog; not approved artwork</x:v>
      </x:c>
      <x:c r="M190" s="492" t="str">
        <x:v>Agree an account-bounded image without an invented heavenly throne or physical mechanism.</x:v>
      </x:c>
      <x:c r="N190" s="504" t="n">
        <x:v>9</x:v>
      </x:c>
      <x:c r="O190" s="504" t="n">
        <x:v>8.5</x:v>
      </x:c>
      <x:c r="P190" s="504" t="n">
        <x:v>8</x:v>
      </x:c>
      <x:c r="Q190" s="504" t="n">
        <x:v>8</x:v>
      </x:c>
      <x:c r="R190" s="505" t="n">
        <x:f>IF(COUNT(N190:Q190)&lt;COUNT('Rarity Calibration'!$B$4:$B$7),"",ROUND(('Rarity Calibration'!$B$11/'Rarity Calibration'!$B$9)*(N190*'Rarity Calibration'!$B$4+O190*'Rarity Calibration'!$B$5+P190*'Rarity Calibration'!$B$6+Q190*'Rarity Calibration'!$B$7),1))</x:f>
        <x:v>85.5</x:v>
      </x:c>
      <x:c r="S190" s="492" t="str">
        <x:f>IF(R190="","",IF(R190&gt;='Rarity Calibration'!$E$4,'Rarity Calibration'!$D$4,IF(R190&gt;='Rarity Calibration'!$E$5,'Rarity Calibration'!$D$5,IF(R190&gt;='Rarity Calibration'!$E$6,'Rarity Calibration'!$D$6,IF(R190&gt;='Rarity Calibration'!$E$7,'Rarity Calibration'!$D$7,'Rarity Calibration'!$D$8)))))</x:f>
        <x:v>Extraordinary</x:v>
      </x:c>
      <x:c r="T190" s="492" t="str"/>
      <x:c r="U190" s="505" t="n">
        <x:v>85.2</x:v>
      </x:c>
      <x:c r="V190" s="492" t="str">
        <x:v>9.1 / 9.1 / 7.0 / 7.5</x:v>
      </x:c>
      <x:c r="W190" s="492" t="str">
        <x:v>New review-only component estimates from catalog and stated premise; source inputs unchanged.</x:v>
      </x:c>
      <x:c r="X190" s="492" t="str">
        <x:v>Biblical Events — Shared Canon</x:v>
      </x:c>
      <x:c r="Y190" s="492" t="str">
        <x:v>fixed-v17: Final Card Catalog!A161:S161; Rarity Calibration!C59:S59. No external source verification.</x:v>
      </x:c>
      <x:c r="Z190" s="492" t="str">
        <x:v>Luke 24:50–53; Acts 1:6–11 | Apostolic age | Shared canon</x:v>
      </x:c>
      <x:c r="AA190" s="492" t="str">
        <x:v>Approved v20 baseline - applied to master</x:v>
      </x:c>
      <x:c r="AB190" s="492" t="str">
        <x:v>Production detail / source check</x:v>
      </x:c>
    </x:row>
    <x:row r="191" ht="122" customHeight="1">
      <x:c r="A191" s="492" t="str">
        <x:v>BE-071</x:v>
      </x:c>
      <x:c r="B191" s="492" t="str">
        <x:v>Pentecost</x:v>
      </x:c>
      <x:c r="C191" s="492" t="str">
        <x:v>Extraordinary</x:v>
      </x:c>
      <x:c r="D191" s="500" t="str">
        <x:v>Extraordinary</x:v>
      </x:c>
      <x:c r="E191" s="492" t="str">
        <x:f>IF(F191="Fixed by approved decision","Fixed",IF(C191=D191,"Keep",IF(MATCH(D191,$A$12:$A$16,0)&lt;MATCH(C191,$A$12:$A$16,0),"Promote","Demote")))</x:f>
        <x:v>Fixed</x:v>
      </x:c>
      <x:c r="F191" s="492" t="str">
        <x:v>Fixed by approved decision</x:v>
      </x:c>
      <x:c r="G191" s="492" t="str">
        <x:v>High - decision fixed</x:v>
      </x:c>
      <x:c r="H191" s="492" t="str">
        <x:v>Explicit decision to retain Extraordinary; Last Supper takes the selected Legendary place.</x:v>
      </x:c>
      <x:c r="I191" s="492" t="str">
        <x:v>BE-056 The Last Supper; CHE-003 Azusa Street Revival</x:v>
      </x:c>
      <x:c r="J191" s="492" t="str">
        <x:v>Preserve the discussed shared-gathering premise; no dining-table duplication, inferno or solitary recipient.</x:v>
      </x:c>
      <x:c r="K191" s="492" t="str">
        <x:v>Wonder becoming shared purpose</x:v>
      </x:c>
      <x:c r="L191" s="492" t="str">
        <x:v>Proposed staging based on the catalog; not approved artwork</x:v>
      </x:c>
      <x:c r="M191" s="492" t="str">
        <x:v>No unresolved tier condition identified in this baseline review.</x:v>
      </x:c>
      <x:c r="N191" s="504"/>
      <x:c r="O191" s="504"/>
      <x:c r="P191" s="504"/>
      <x:c r="Q191" s="504"/>
      <x:c r="R191" s="505" t="str">
        <x:f>IF(COUNT(N191:Q191)&lt;COUNT('Rarity Calibration'!$B$4:$B$7),"",ROUND(('Rarity Calibration'!$B$11/'Rarity Calibration'!$B$9)*(N191*'Rarity Calibration'!$B$4+O191*'Rarity Calibration'!$B$5+P191*'Rarity Calibration'!$B$6+Q191*'Rarity Calibration'!$B$7),1))</x:f>
      </x:c>
      <x:c r="S191" s="492" t="str">
        <x:f>IF(R191="","",IF(R191&gt;='Rarity Calibration'!$E$4,'Rarity Calibration'!$D$4,IF(R191&gt;='Rarity Calibration'!$E$5,'Rarity Calibration'!$D$5,IF(R191&gt;='Rarity Calibration'!$E$6,'Rarity Calibration'!$D$6,IF(R191&gt;='Rarity Calibration'!$E$7,'Rarity Calibration'!$D$7,'Rarity Calibration'!$D$8)))))</x:f>
      </x:c>
      <x:c r="T191" s="492" t="str">
        <x:v>Fixed by prior approval; no new component scoring. Historical inputs remain in Rarity Calibration and do not override the approved tier.</x:v>
      </x:c>
      <x:c r="U191" s="505" t="n">
        <x:v>87.6</x:v>
      </x:c>
      <x:c r="V191" s="492" t="str">
        <x:v>9.7 / 9.1 / 7.0 / 7.5</x:v>
      </x:c>
      <x:c r="W191" s="492" t="str">
        <x:v>Fixed by prior approval; not rescored. Legacy inputs remain historical.</x:v>
      </x:c>
      <x:c r="X191" s="492" t="str">
        <x:v>Biblical Events — Shared Canon</x:v>
      </x:c>
      <x:c r="Y191" s="492" t="str">
        <x:v>fixed-v17: Final Card Catalog!A162:S162; Rarity Calibration!C41:S41. No external source verification.</x:v>
      </x:c>
      <x:c r="Z191" s="492" t="str">
        <x:v>Acts 2:1–41 | Apostolic age | Shared canon</x:v>
      </x:c>
      <x:c r="AA191" s="492" t="str">
        <x:v>Already approved - preserved</x:v>
      </x:c>
      <x:c r="AB191" s="492" t="str">
        <x:v>None</x:v>
      </x:c>
    </x:row>
    <x:row r="192" ht="122" customHeight="1">
      <x:c r="A192" s="492" t="str">
        <x:v>BE-072</x:v>
      </x:c>
      <x:c r="B192" s="492" t="str">
        <x:v>Martyrdom of Stephen</x:v>
      </x:c>
      <x:c r="C192" s="492" t="str">
        <x:v>Rare</x:v>
      </x:c>
      <x:c r="D192" s="500" t="str">
        <x:v>Rare</x:v>
      </x:c>
      <x:c r="E192" s="492" t="str">
        <x:f>IF(F192="Fixed by approved decision","Fixed",IF(C192=D192,"Keep",IF(MATCH(D192,$A$12:$A$16,0)&lt;MATCH(C192,$A$12:$A$16,0),"Promote","Demote")))</x:f>
        <x:v>Keep</x:v>
      </x:c>
      <x:c r="F192" s="492" t="str">
        <x:v>Reviewed - keep</x:v>
      </x:c>
      <x:c r="G192" s="492" t="str">
        <x:v>High</x:v>
      </x:c>
      <x:c r="H192" s="492" t="str">
        <x:v>Rare is coherent with the recorded brief; violence does not increase the score or require premium effects.</x:v>
      </x:c>
      <x:c r="I192" s="492" t="str">
        <x:v>BP-043 Stephen; ECH-002 Martyrdom of Saint Peter</x:v>
      </x:c>
      <x:c r="J192" s="492" t="str">
        <x:v>Use an outdoor scene with Stephen kneeling at the center, his gaze lifted and the threatening crowd around the perimeter. Emphasize prayer and forgiveness rather than graphic impact; exclude the indoor council speech reserved for the Stephen person card.</x:v>
      </x:c>
      <x:c r="K192" s="492" t="str">
        <x:v>Compassionate resolve amid violence; grief, reverence and costly forgiveness. Avoid revenge, graphic spectacle or a victory tableau.</x:v>
      </x:c>
      <x:c r="L192" s="492" t="str">
        <x:v>Existing master brief - retained verbatim</x:v>
      </x:c>
      <x:c r="M192" s="492" t="str">
        <x:v>No unresolved tier condition identified in this baseline review.</x:v>
      </x:c>
      <x:c r="N192" s="504" t="n">
        <x:v>8</x:v>
      </x:c>
      <x:c r="O192" s="504" t="n">
        <x:v>8</x:v>
      </x:c>
      <x:c r="P192" s="504" t="n">
        <x:v>8</x:v>
      </x:c>
      <x:c r="Q192" s="504" t="n">
        <x:v>7.5</x:v>
      </x:c>
      <x:c r="R192" s="505" t="n">
        <x:f>IF(COUNT(N192:Q192)&lt;COUNT('Rarity Calibration'!$B$4:$B$7),"",ROUND(('Rarity Calibration'!$B$11/'Rarity Calibration'!$B$9)*(N192*'Rarity Calibration'!$B$4+O192*'Rarity Calibration'!$B$5+P192*'Rarity Calibration'!$B$6+Q192*'Rarity Calibration'!$B$7),1))</x:f>
        <x:v>79.5</x:v>
      </x:c>
      <x:c r="S192" s="492" t="str">
        <x:f>IF(R192="","",IF(R192&gt;='Rarity Calibration'!$E$4,'Rarity Calibration'!$D$4,IF(R192&gt;='Rarity Calibration'!$E$5,'Rarity Calibration'!$D$5,IF(R192&gt;='Rarity Calibration'!$E$6,'Rarity Calibration'!$D$6,IF(R192&gt;='Rarity Calibration'!$E$7,'Rarity Calibration'!$D$7,'Rarity Calibration'!$D$8)))))</x:f>
        <x:v>Rare</x:v>
      </x:c>
      <x:c r="T192" s="492" t="str"/>
      <x:c r="U192" s="505" t="n">
        <x:v>80.8</x:v>
      </x:c>
      <x:c r="V192" s="492" t="str">
        <x:v>7.6 / 9.1 / 7.8 / 7.5</x:v>
      </x:c>
      <x:c r="W192" s="492" t="str">
        <x:v>New review-only component estimates from catalog and stated premise; source inputs unchanged.</x:v>
      </x:c>
      <x:c r="X192" s="492" t="str">
        <x:v>Biblical Events — Shared Canon</x:v>
      </x:c>
      <x:c r="Y192" s="492" t="str">
        <x:v>fixed-v17: Final Card Catalog!A163:S163; Rarity Calibration!C117:S117. No external source verification.</x:v>
      </x:c>
      <x:c r="Z192" s="492" t="str">
        <x:v>Acts 7:54–60 | Apostolic age | Shared canon</x:v>
      </x:c>
      <x:c r="AA192" s="492" t="str">
        <x:v>Approved v20 baseline - applied to master</x:v>
      </x:c>
      <x:c r="AB192" s="492" t="str">
        <x:v>None</x:v>
      </x:c>
    </x:row>
    <x:row r="193" ht="122" customHeight="1">
      <x:c r="A193" s="492" t="str">
        <x:v>BE-073</x:v>
      </x:c>
      <x:c r="B193" s="492" t="str">
        <x:v>Philip and the Ethiopian Eunuch</x:v>
      </x:c>
      <x:c r="C193" s="492" t="str">
        <x:v>Rare</x:v>
      </x:c>
      <x:c r="D193" s="500" t="str">
        <x:v>Rare</x:v>
      </x:c>
      <x:c r="E193" s="492" t="str">
        <x:f>IF(F193="Fixed by approved decision","Fixed",IF(C193=D193,"Keep",IF(MATCH(D193,$A$12:$A$16,0)&lt;MATCH(C193,$A$12:$A$16,0),"Promote","Demote")))</x:f>
        <x:v>Keep</x:v>
      </x:c>
      <x:c r="F193" s="492" t="str">
        <x:v>Reviewed - keep</x:v>
      </x:c>
      <x:c r="G193" s="492" t="str">
        <x:v>Medium</x:v>
      </x:c>
      <x:c r="H193" s="492" t="str">
        <x:v>Rare supports a distinctive teaching encounter without compressing travel, instruction and baptism into one moment.</x:v>
      </x:c>
      <x:c r="I193" s="492" t="str">
        <x:v>BE-067 Road to Emmaus; CHE-012 Cyril and Methodius Teach the Slavs</x:v>
      </x:c>
      <x:c r="J193" s="492" t="str">
        <x:v>Philip and the official share attention to an open scroll on the journey; baptism remains contextual unless separately chosen.</x:v>
      </x:c>
      <x:c r="K193" s="492" t="str">
        <x:v>Understanding and welcome</x:v>
      </x:c>
      <x:c r="L193" s="492" t="str">
        <x:v>Proposed staging based on the catalog; not approved artwork</x:v>
      </x:c>
      <x:c r="M193" s="492" t="str">
        <x:v>No unresolved tier condition identified in this baseline review.</x:v>
      </x:c>
      <x:c r="N193" s="504" t="n">
        <x:v>8</x:v>
      </x:c>
      <x:c r="O193" s="504" t="n">
        <x:v>8</x:v>
      </x:c>
      <x:c r="P193" s="504" t="n">
        <x:v>7.5</x:v>
      </x:c>
      <x:c r="Q193" s="504" t="n">
        <x:v>7.5</x:v>
      </x:c>
      <x:c r="R193" s="505" t="n">
        <x:f>IF(COUNT(N193:Q193)&lt;COUNT('Rarity Calibration'!$B$4:$B$7),"",ROUND(('Rarity Calibration'!$B$11/'Rarity Calibration'!$B$9)*(N193*'Rarity Calibration'!$B$4+O193*'Rarity Calibration'!$B$5+P193*'Rarity Calibration'!$B$6+Q193*'Rarity Calibration'!$B$7),1))</x:f>
        <x:v>78.5</x:v>
      </x:c>
      <x:c r="S193" s="492" t="str">
        <x:f>IF(R193="","",IF(R193&gt;='Rarity Calibration'!$E$4,'Rarity Calibration'!$D$4,IF(R193&gt;='Rarity Calibration'!$E$5,'Rarity Calibration'!$D$5,IF(R193&gt;='Rarity Calibration'!$E$6,'Rarity Calibration'!$D$6,IF(R193&gt;='Rarity Calibration'!$E$7,'Rarity Calibration'!$D$7,'Rarity Calibration'!$D$8)))))</x:f>
        <x:v>Rare</x:v>
      </x:c>
      <x:c r="T193" s="492" t="str"/>
      <x:c r="U193" s="505" t="n">
        <x:v>79.2</x:v>
      </x:c>
      <x:c r="V193" s="492" t="str">
        <x:v>7.6 / 9.1 / 7.0 / 7.5</x:v>
      </x:c>
      <x:c r="W193" s="492" t="str">
        <x:v>New review-only component estimates from catalog and stated premise; source inputs unchanged.</x:v>
      </x:c>
      <x:c r="X193" s="492" t="str">
        <x:v>Biblical Events — Shared Canon</x:v>
      </x:c>
      <x:c r="Y193" s="492" t="str">
        <x:v>fixed-v17: Final Card Catalog!A164:S164; Rarity Calibration!C167:S167. No external source verification.</x:v>
      </x:c>
      <x:c r="Z193" s="492" t="str">
        <x:v>Acts 8:26–40 | Apostolic age | Shared canon</x:v>
      </x:c>
      <x:c r="AA193" s="492" t="str">
        <x:v>Approved v20 baseline - applied to master</x:v>
      </x:c>
      <x:c r="AB193" s="492" t="str">
        <x:v>None</x:v>
      </x:c>
    </x:row>
    <x:row r="194" ht="122" customHeight="1">
      <x:c r="A194" s="492" t="str">
        <x:v>BE-074</x:v>
      </x:c>
      <x:c r="B194" s="492" t="str">
        <x:v>Conversion of Saul</x:v>
      </x:c>
      <x:c r="C194" s="492" t="str">
        <x:v>Rare</x:v>
      </x:c>
      <x:c r="D194" s="500" t="str">
        <x:v>Rare</x:v>
      </x:c>
      <x:c r="E194" s="492" t="str">
        <x:f>IF(F194="Fixed by approved decision","Fixed",IF(C194=D194,"Keep",IF(MATCH(D194,$A$12:$A$16,0)&lt;MATCH(C194,$A$12:$A$16,0),"Promote","Demote")))</x:f>
        <x:v>Keep</x:v>
      </x:c>
      <x:c r="F194" s="492" t="str">
        <x:v>Reviewed - provisional</x:v>
      </x:c>
      <x:c r="G194" s="492" t="str">
        <x:v>Medium</x:v>
      </x:c>
      <x:c r="H194" s="492" t="str">
        <x:v>Diagnostic score reaches the cutoff; retain Rare while the encounter's visual-representation boundary remains unresolved.</x:v>
      </x:c>
      <x:c r="I194" s="492" t="str">
        <x:v>BP-006 Paul; CHE-011 Augustine's Conversion in the Garden</x:v>
      </x:c>
      <x:c r="J194" s="492" t="str">
        <x:v>Saul's interrupted travel and disoriented human response lead; companions and light remain secondary staging.</x:v>
      </x:c>
      <x:c r="K194" s="492" t="str">
        <x:v>Disruption and changed purpose</x:v>
      </x:c>
      <x:c r="L194" s="492" t="str">
        <x:v>Proposed staging based on the catalog; not approved artwork</x:v>
      </x:c>
      <x:c r="M194" s="492" t="str">
        <x:v>Agree whether the encounter is represented through reaction/light without an unsupported divine portrait.</x:v>
      </x:c>
      <x:c r="N194" s="504" t="n">
        <x:v>8.5</x:v>
      </x:c>
      <x:c r="O194" s="504" t="n">
        <x:v>8.5</x:v>
      </x:c>
      <x:c r="P194" s="504" t="n">
        <x:v>8</x:v>
      </x:c>
      <x:c r="Q194" s="504" t="n">
        <x:v>7.5</x:v>
      </x:c>
      <x:c r="R194" s="505" t="n">
        <x:f>IF(COUNT(N194:Q194)&lt;COUNT('Rarity Calibration'!$B$4:$B$7),"",ROUND(('Rarity Calibration'!$B$11/'Rarity Calibration'!$B$9)*(N194*'Rarity Calibration'!$B$4+O194*'Rarity Calibration'!$B$5+P194*'Rarity Calibration'!$B$6+Q194*'Rarity Calibration'!$B$7),1))</x:f>
        <x:v>83</x:v>
      </x:c>
      <x:c r="S194" s="492" t="str">
        <x:f>IF(R194="","",IF(R194&gt;='Rarity Calibration'!$E$4,'Rarity Calibration'!$D$4,IF(R194&gt;='Rarity Calibration'!$E$5,'Rarity Calibration'!$D$5,IF(R194&gt;='Rarity Calibration'!$E$6,'Rarity Calibration'!$D$6,IF(R194&gt;='Rarity Calibration'!$E$7,'Rarity Calibration'!$D$7,'Rarity Calibration'!$D$8)))))</x:f>
        <x:v>Extraordinary</x:v>
      </x:c>
      <x:c r="T194" s="492" t="str">
        <x:v>Diagnostic score reaches the cutoff; retain Rare while the encounter's visual-representation boundary remains unresolved.</x:v>
      </x:c>
      <x:c r="U194" s="505" t="n">
        <x:v>79.2</x:v>
      </x:c>
      <x:c r="V194" s="492" t="str">
        <x:v>7.6 / 9.1 / 7.0 / 7.5</x:v>
      </x:c>
      <x:c r="W194" s="492" t="str">
        <x:v>New review-only component estimates from catalog and stated premise; source inputs unchanged.</x:v>
      </x:c>
      <x:c r="X194" s="492" t="str">
        <x:v>Biblical Events — Shared Canon</x:v>
      </x:c>
      <x:c r="Y194" s="492" t="str">
        <x:v>fixed-v17: Final Card Catalog!A165:S165; Rarity Calibration!C152:S152. No external source verification.</x:v>
      </x:c>
      <x:c r="Z194" s="492" t="str">
        <x:v>Acts 9:1–19; 22:6–16; 26:12–18 | Apostolic age | Shared canon</x:v>
      </x:c>
      <x:c r="AA194" s="492" t="str">
        <x:v>Approved v20 working tier - original condition retained</x:v>
      </x:c>
      <x:c r="AB194" s="492" t="str">
        <x:v>Tier / interpretation condition</x:v>
      </x:c>
    </x:row>
    <x:row r="195" ht="122" customHeight="1">
      <x:c r="A195" s="492" t="str">
        <x:v>BE-075</x:v>
      </x:c>
      <x:c r="B195" s="492" t="str">
        <x:v>Cornelius Receives the Holy Spirit</x:v>
      </x:c>
      <x:c r="C195" s="492" t="str">
        <x:v>Rare</x:v>
      </x:c>
      <x:c r="D195" s="500" t="str">
        <x:v>Rare</x:v>
      </x:c>
      <x:c r="E195" s="492" t="str">
        <x:f>IF(F195="Fixed by approved decision","Fixed",IF(C195=D195,"Keep",IF(MATCH(D195,$A$12:$A$16,0)&lt;MATCH(C195,$A$12:$A$16,0),"Promote","Demote")))</x:f>
        <x:v>Keep</x:v>
      </x:c>
      <x:c r="F195" s="492" t="str">
        <x:v>Reviewed - provisional</x:v>
      </x:c>
      <x:c r="G195" s="492" t="str">
        <x:v>Medium</x:v>
      </x:c>
      <x:c r="H195" s="492" t="str">
        <x:v>Rare is supportable but should communicate household inclusion rather than copy tongues-of-fire imagery from a different account.</x:v>
      </x:c>
      <x:c r="I195" s="492" t="str">
        <x:v>BE-071 Pentecost; BE-117 Jesus Blesses the Children</x:v>
      </x:c>
      <x:c r="J195" s="492" t="str">
        <x:v>Peter speaks within a household whose members visibly engage with one another, not a miniature Pentecost icon.</x:v>
      </x:c>
      <x:c r="K195" s="492" t="str">
        <x:v>Welcome and recognition</x:v>
      </x:c>
      <x:c r="L195" s="492" t="str">
        <x:v>Proposed staging based on the catalog; not approved artwork</x:v>
      </x:c>
      <x:c r="M195" s="492" t="str">
        <x:v>Define visible responses using the source's household emphasis; do not assume Pentecost's signs repeat identically.</x:v>
      </x:c>
      <x:c r="N195" s="504" t="n">
        <x:v>8</x:v>
      </x:c>
      <x:c r="O195" s="504" t="n">
        <x:v>8</x:v>
      </x:c>
      <x:c r="P195" s="504" t="n">
        <x:v>7.5</x:v>
      </x:c>
      <x:c r="Q195" s="504" t="n">
        <x:v>7</x:v>
      </x:c>
      <x:c r="R195" s="505" t="n">
        <x:f>IF(COUNT(N195:Q195)&lt;COUNT('Rarity Calibration'!$B$4:$B$7),"",ROUND(('Rarity Calibration'!$B$11/'Rarity Calibration'!$B$9)*(N195*'Rarity Calibration'!$B$4+O195*'Rarity Calibration'!$B$5+P195*'Rarity Calibration'!$B$6+Q195*'Rarity Calibration'!$B$7),1))</x:f>
        <x:v>78</x:v>
      </x:c>
      <x:c r="S195" s="492" t="str">
        <x:f>IF(R195="","",IF(R195&gt;='Rarity Calibration'!$E$4,'Rarity Calibration'!$D$4,IF(R195&gt;='Rarity Calibration'!$E$5,'Rarity Calibration'!$D$5,IF(R195&gt;='Rarity Calibration'!$E$6,'Rarity Calibration'!$D$6,IF(R195&gt;='Rarity Calibration'!$E$7,'Rarity Calibration'!$D$7,'Rarity Calibration'!$D$8)))))</x:f>
        <x:v>Rare</x:v>
      </x:c>
      <x:c r="T195" s="492" t="str"/>
      <x:c r="U195" s="505" t="n">
        <x:v>79.2</x:v>
      </x:c>
      <x:c r="V195" s="492" t="str">
        <x:v>7.6 / 9.1 / 7.0 / 7.5</x:v>
      </x:c>
      <x:c r="W195" s="492" t="str">
        <x:v>New review-only component estimates from catalog and stated premise; source inputs unchanged.</x:v>
      </x:c>
      <x:c r="X195" s="492" t="str">
        <x:v>Biblical Events — Shared Canon</x:v>
      </x:c>
      <x:c r="Y195" s="492" t="str">
        <x:v>fixed-v17: Final Card Catalog!A166:S166; Rarity Calibration!C153:S153. No external source verification.</x:v>
      </x:c>
      <x:c r="Z195" s="492" t="str">
        <x:v>Acts 10:24–48 | Apostolic age | Shared canon</x:v>
      </x:c>
      <x:c r="AA195" s="492" t="str">
        <x:v>Approved v20 working tier - original condition retained</x:v>
      </x:c>
      <x:c r="AB195" s="492" t="str">
        <x:v>Tier / interpretation condition</x:v>
      </x:c>
    </x:row>
    <x:row r="196" ht="122" customHeight="1">
      <x:c r="A196" s="492" t="str">
        <x:v>BE-076</x:v>
      </x:c>
      <x:c r="B196" s="492" t="str">
        <x:v>Barnabas and Saul Sent from Antioch</x:v>
      </x:c>
      <x:c r="C196" s="492" t="str">
        <x:v>Uncommon</x:v>
      </x:c>
      <x:c r="D196" s="500" t="str">
        <x:v>Uncommon</x:v>
      </x:c>
      <x:c r="E196" s="492" t="str">
        <x:f>IF(F196="Fixed by approved decision","Fixed",IF(C196=D196,"Keep",IF(MATCH(D196,$A$12:$A$16,0)&lt;MATCH(C196,$A$12:$A$16,0),"Promote","Demote")))</x:f>
        <x:v>Keep</x:v>
      </x:c>
      <x:c r="F196" s="492" t="str">
        <x:v>Reviewed - keep</x:v>
      </x:c>
      <x:c r="G196" s="492" t="str">
        <x:v>Medium</x:v>
      </x:c>
      <x:c r="H196" s="492" t="str">
        <x:v>Uncommon has a clear communal commission; it need not become another grand public sermon.</x:v>
      </x:c>
      <x:c r="I196" s="492" t="str">
        <x:v>BE-069 The Great Commission; BP-044 Barnabas</x:v>
      </x:c>
      <x:c r="J196" s="492" t="str">
        <x:v>A prayerful sending gathering opens toward two departing figures, with a few faces and hands carrying the action.</x:v>
      </x:c>
      <x:c r="K196" s="492" t="str">
        <x:v>Partnership and resolve</x:v>
      </x:c>
      <x:c r="L196" s="492" t="str">
        <x:v>Proposed staging based on the catalog; not approved artwork</x:v>
      </x:c>
      <x:c r="M196" s="492" t="str">
        <x:v>No unresolved tier condition identified in this baseline review.</x:v>
      </x:c>
      <x:c r="N196" s="504" t="n">
        <x:v>7.5</x:v>
      </x:c>
      <x:c r="O196" s="504" t="n">
        <x:v>7.5</x:v>
      </x:c>
      <x:c r="P196" s="504" t="n">
        <x:v>7</x:v>
      </x:c>
      <x:c r="Q196" s="504" t="n">
        <x:v>7</x:v>
      </x:c>
      <x:c r="R196" s="505" t="n">
        <x:f>IF(COUNT(N196:Q196)&lt;COUNT('Rarity Calibration'!$B$4:$B$7),"",ROUND(('Rarity Calibration'!$B$11/'Rarity Calibration'!$B$9)*(N196*'Rarity Calibration'!$B$4+O196*'Rarity Calibration'!$B$5+P196*'Rarity Calibration'!$B$6+Q196*'Rarity Calibration'!$B$7),1))</x:f>
        <x:v>73.5</x:v>
      </x:c>
      <x:c r="S196" s="492" t="str">
        <x:f>IF(R196="","",IF(R196&gt;='Rarity Calibration'!$E$4,'Rarity Calibration'!$D$4,IF(R196&gt;='Rarity Calibration'!$E$5,'Rarity Calibration'!$D$5,IF(R196&gt;='Rarity Calibration'!$E$6,'Rarity Calibration'!$D$6,IF(R196&gt;='Rarity Calibration'!$E$7,'Rarity Calibration'!$D$7,'Rarity Calibration'!$D$8)))))</x:f>
        <x:v>Uncommon</x:v>
      </x:c>
      <x:c r="T196" s="492" t="str"/>
      <x:c r="U196" s="505" t="n">
        <x:v>75</x:v>
      </x:c>
      <x:c r="V196" s="492" t="str">
        <x:v>7.6 / 7.7 / 7.0 / 7.5</x:v>
      </x:c>
      <x:c r="W196" s="492" t="str">
        <x:v>New review-only component estimates from catalog and stated premise; source inputs unchanged.</x:v>
      </x:c>
      <x:c r="X196" s="492" t="str">
        <x:v>Biblical Events — Shared Canon</x:v>
      </x:c>
      <x:c r="Y196" s="492" t="str">
        <x:v>fixed-v17: Final Card Catalog!A167:S167; Rarity Calibration!C218:S218. No external source verification.</x:v>
      </x:c>
      <x:c r="Z196" s="492" t="str">
        <x:v>Acts 13:1–3 | Apostolic age | Shared canon</x:v>
      </x:c>
      <x:c r="AA196" s="492" t="str">
        <x:v>Approved v20 baseline - applied to master</x:v>
      </x:c>
      <x:c r="AB196" s="492" t="str">
        <x:v>None</x:v>
      </x:c>
    </x:row>
    <x:row r="197" ht="122" customHeight="1">
      <x:c r="A197" s="492" t="str">
        <x:v>BE-077</x:v>
      </x:c>
      <x:c r="B197" s="492" t="str">
        <x:v>Paul and Silas in the Philippian Prison</x:v>
      </x:c>
      <x:c r="C197" s="492" t="str">
        <x:v>Uncommon</x:v>
      </x:c>
      <x:c r="D197" s="500" t="str">
        <x:v>Rare</x:v>
      </x:c>
      <x:c r="E197" s="492" t="str">
        <x:f>IF(F197="Fixed by approved decision","Fixed",IF(C197=D197,"Keep",IF(MATCH(D197,$A$12:$A$16,0)&lt;MATCH(C197,$A$12:$A$16,0),"Promote","Demote")))</x:f>
        <x:v>Promote</x:v>
      </x:c>
      <x:c r="F197" s="492" t="str">
        <x:v>Reviewed - change proposed</x:v>
      </x:c>
      <x:c r="G197" s="492" t="str">
        <x:v>Medium</x:v>
      </x:c>
      <x:c r="H197" s="492" t="str">
        <x:v>Rare better reflects the distinctive singing-and-imprisonment premise; Peter's angel-led escape remains a different Extraordinary action.</x:v>
      </x:c>
      <x:c r="I197" s="492" t="str">
        <x:v>BE-108 Peter Escapes from Prison; BE-042 Calling of the First Disciples</x:v>
      </x:c>
      <x:c r="J197" s="492" t="str">
        <x:v>Paul and Silas sing within confinement, their shared posture contrasting with the barred setting.</x:v>
      </x:c>
      <x:c r="K197" s="492" t="str">
        <x:v>Hope under constraint</x:v>
      </x:c>
      <x:c r="L197" s="492" t="str">
        <x:v>Proposed staging based on the catalog; not approved artwork</x:v>
      </x:c>
      <x:c r="M197" s="492" t="str">
        <x:v>Keep the chosen singing moment clear; the earthquake and jailer's response can remain related context.</x:v>
      </x:c>
      <x:c r="N197" s="504" t="n">
        <x:v>8</x:v>
      </x:c>
      <x:c r="O197" s="504" t="n">
        <x:v>8.5</x:v>
      </x:c>
      <x:c r="P197" s="504" t="n">
        <x:v>8</x:v>
      </x:c>
      <x:c r="Q197" s="504" t="n">
        <x:v>7.5</x:v>
      </x:c>
      <x:c r="R197" s="505" t="n">
        <x:f>IF(COUNT(N197:Q197)&lt;COUNT('Rarity Calibration'!$B$4:$B$7),"",ROUND(('Rarity Calibration'!$B$11/'Rarity Calibration'!$B$9)*(N197*'Rarity Calibration'!$B$4+O197*'Rarity Calibration'!$B$5+P197*'Rarity Calibration'!$B$6+Q197*'Rarity Calibration'!$B$7),1))</x:f>
        <x:v>81</x:v>
      </x:c>
      <x:c r="S197" s="492" t="str">
        <x:f>IF(R197="","",IF(R197&gt;='Rarity Calibration'!$E$4,'Rarity Calibration'!$D$4,IF(R197&gt;='Rarity Calibration'!$E$5,'Rarity Calibration'!$D$5,IF(R197&gt;='Rarity Calibration'!$E$6,'Rarity Calibration'!$D$6,IF(R197&gt;='Rarity Calibration'!$E$7,'Rarity Calibration'!$D$7,'Rarity Calibration'!$D$8)))))</x:f>
        <x:v>Rare</x:v>
      </x:c>
      <x:c r="T197" s="492" t="str"/>
      <x:c r="U197" s="505" t="n">
        <x:v>74.8</x:v>
      </x:c>
      <x:c r="V197" s="492" t="str">
        <x:v>6.5 / 9.1 / 7.0 / 7.5</x:v>
      </x:c>
      <x:c r="W197" s="492" t="str">
        <x:v>New review-only component estimates from catalog and stated premise; source inputs unchanged.</x:v>
      </x:c>
      <x:c r="X197" s="492" t="str">
        <x:v>Biblical Events — Shared Canon</x:v>
      </x:c>
      <x:c r="Y197" s="492" t="str">
        <x:v>fixed-v17: Final Card Catalog!A168:S168; Rarity Calibration!C226:S226. No external source verification.</x:v>
      </x:c>
      <x:c r="Z197" s="492" t="str">
        <x:v>Acts 16:16–40 | Apostolic age | Shared canon</x:v>
      </x:c>
      <x:c r="AA197" s="492" t="str">
        <x:v>Approved v20 baseline - applied to master</x:v>
      </x:c>
      <x:c r="AB197" s="492" t="str">
        <x:v>Production detail / source check</x:v>
      </x:c>
    </x:row>
    <x:row r="198" ht="122" customHeight="1">
      <x:c r="A198" s="492" t="str">
        <x:v>BE-078</x:v>
      </x:c>
      <x:c r="B198" s="492" t="str">
        <x:v>Paul in Athens</x:v>
      </x:c>
      <x:c r="C198" s="492" t="str">
        <x:v>Rare</x:v>
      </x:c>
      <x:c r="D198" s="500" t="str">
        <x:v>Uncommon</x:v>
      </x:c>
      <x:c r="E198" s="492" t="str">
        <x:f>IF(F198="Fixed by approved decision","Fixed",IF(C198=D198,"Keep",IF(MATCH(D198,$A$12:$A$16,0)&lt;MATCH(C198,$A$12:$A$16,0),"Promote","Demote")))</x:f>
        <x:v>Demote</x:v>
      </x:c>
      <x:c r="F198" s="492" t="str">
        <x:v>Reviewed - provisional</x:v>
      </x:c>
      <x:c r="G198" s="492" t="str">
        <x:v>Medium</x:v>
      </x:c>
      <x:c r="H198" s="492" t="str">
        <x:v>Uncommon better fits this restrained address than the inherited broad spectacle score; the city should not do all the work.</x:v>
      </x:c>
      <x:c r="I198" s="492" t="str">
        <x:v>BE-047 The Sermon on the Mount; BE-123 The Boy Jesus in the Temple</x:v>
      </x:c>
      <x:c r="J198" s="492" t="str">
        <x:v>Paul addresses a small group in a civic setting, the altar cue secondary to the exchange.</x:v>
      </x:c>
      <x:c r="K198" s="492" t="str">
        <x:v>Inquiry and explanation</x:v>
      </x:c>
      <x:c r="L198" s="492" t="str">
        <x:v>Proposed staging based on the catalog; not approved artwork</x:v>
      </x:c>
      <x:c r="M198" s="492" t="str">
        <x:v>Confirm a distinct speaking/listening arrangement rather than a generic preacher before classical columns.</x:v>
      </x:c>
      <x:c r="N198" s="504" t="n">
        <x:v>7.5</x:v>
      </x:c>
      <x:c r="O198" s="504" t="n">
        <x:v>7.5</x:v>
      </x:c>
      <x:c r="P198" s="504" t="n">
        <x:v>7</x:v>
      </x:c>
      <x:c r="Q198" s="504" t="n">
        <x:v>7</x:v>
      </x:c>
      <x:c r="R198" s="505" t="n">
        <x:f>IF(COUNT(N198:Q198)&lt;COUNT('Rarity Calibration'!$B$4:$B$7),"",ROUND(('Rarity Calibration'!$B$11/'Rarity Calibration'!$B$9)*(N198*'Rarity Calibration'!$B$4+O198*'Rarity Calibration'!$B$5+P198*'Rarity Calibration'!$B$6+Q198*'Rarity Calibration'!$B$7),1))</x:f>
        <x:v>73.5</x:v>
      </x:c>
      <x:c r="S198" s="492" t="str">
        <x:f>IF(R198="","",IF(R198&gt;='Rarity Calibration'!$E$4,'Rarity Calibration'!$D$4,IF(R198&gt;='Rarity Calibration'!$E$5,'Rarity Calibration'!$D$5,IF(R198&gt;='Rarity Calibration'!$E$6,'Rarity Calibration'!$D$6,IF(R198&gt;='Rarity Calibration'!$E$7,'Rarity Calibration'!$D$7,'Rarity Calibration'!$D$8)))))</x:f>
        <x:v>Uncommon</x:v>
      </x:c>
      <x:c r="T198" s="492" t="str"/>
      <x:c r="U198" s="505" t="n">
        <x:v>79.2</x:v>
      </x:c>
      <x:c r="V198" s="492" t="str">
        <x:v>7.6 / 9.1 / 7.0 / 7.5</x:v>
      </x:c>
      <x:c r="W198" s="492" t="str">
        <x:v>New review-only component estimates from catalog and stated premise; source inputs unchanged.</x:v>
      </x:c>
      <x:c r="X198" s="492" t="str">
        <x:v>Biblical Events — Shared Canon</x:v>
      </x:c>
      <x:c r="Y198" s="492" t="str">
        <x:v>fixed-v17: Final Card Catalog!A169:S169; Rarity Calibration!C165:S165. No external source verification.</x:v>
      </x:c>
      <x:c r="Z198" s="492" t="str">
        <x:v>Acts 17:16–34 | Apostolic age | Shared canon</x:v>
      </x:c>
      <x:c r="AA198" s="492" t="str">
        <x:v>Approved v20 working tier - original condition retained</x:v>
      </x:c>
      <x:c r="AB198" s="492" t="str">
        <x:v>Tier / interpretation condition</x:v>
      </x:c>
    </x:row>
    <x:row r="199" ht="122" customHeight="1">
      <x:c r="A199" s="492" t="str">
        <x:v>BE-079</x:v>
      </x:c>
      <x:c r="B199" s="492" t="str">
        <x:v>Riot at Ephesus</x:v>
      </x:c>
      <x:c r="C199" s="492" t="str">
        <x:v>Uncommon</x:v>
      </x:c>
      <x:c r="D199" s="500" t="str">
        <x:v>Uncommon</x:v>
      </x:c>
      <x:c r="E199" s="492" t="str">
        <x:f>IF(F199="Fixed by approved decision","Fixed",IF(C199=D199,"Keep",IF(MATCH(D199,$A$12:$A$16,0)&lt;MATCH(C199,$A$12:$A$16,0),"Promote","Demote")))</x:f>
        <x:v>Keep</x:v>
      </x:c>
      <x:c r="F199" s="492" t="str">
        <x:v>Reviewed - provisional</x:v>
      </x:c>
      <x:c r="G199" s="492" t="str">
        <x:v>Medium</x:v>
      </x:c>
      <x:c r="H199" s="492" t="str">
        <x:v>Retain Uncommon until the theater image can distinguish this protest from a general ancient riot; size alone isn't rarity.</x:v>
      </x:c>
      <x:c r="I199" s="492" t="str">
        <x:v>BE-111 Paul Arrested in Jerusalem; BE-110 Paul and Barnabas at Lystra</x:v>
      </x:c>
      <x:c r="J199" s="492" t="str">
        <x:v>Theater tiers and opposing crowd movement create a single mass, with a few foreground reactions rather than countless faces.</x:v>
      </x:c>
      <x:c r="K199" s="492" t="str">
        <x:v>Disorder and pressure</x:v>
      </x:c>
      <x:c r="L199" s="492" t="str">
        <x:v>Proposed staging based on the catalog; not approved artwork</x:v>
      </x:c>
      <x:c r="M199" s="492" t="str">
        <x:v>Resolve a readable center of action and source-bounded setting.</x:v>
      </x:c>
      <x:c r="N199" s="504" t="n">
        <x:v>7.5</x:v>
      </x:c>
      <x:c r="O199" s="504" t="n">
        <x:v>8</x:v>
      </x:c>
      <x:c r="P199" s="504" t="n">
        <x:v>7.5</x:v>
      </x:c>
      <x:c r="Q199" s="504" t="n">
        <x:v>7</x:v>
      </x:c>
      <x:c r="R199" s="505" t="n">
        <x:f>IF(COUNT(N199:Q199)&lt;COUNT('Rarity Calibration'!$B$4:$B$7),"",ROUND(('Rarity Calibration'!$B$11/'Rarity Calibration'!$B$9)*(N199*'Rarity Calibration'!$B$4+O199*'Rarity Calibration'!$B$5+P199*'Rarity Calibration'!$B$6+Q199*'Rarity Calibration'!$B$7),1))</x:f>
        <x:v>76</x:v>
      </x:c>
      <x:c r="S199" s="492" t="str">
        <x:f>IF(R199="","",IF(R199&gt;='Rarity Calibration'!$E$4,'Rarity Calibration'!$D$4,IF(R199&gt;='Rarity Calibration'!$E$5,'Rarity Calibration'!$D$5,IF(R199&gt;='Rarity Calibration'!$E$6,'Rarity Calibration'!$D$6,IF(R199&gt;='Rarity Calibration'!$E$7,'Rarity Calibration'!$D$7,'Rarity Calibration'!$D$8)))))</x:f>
        <x:v>Uncommon</x:v>
      </x:c>
      <x:c r="T199" s="492" t="str"/>
      <x:c r="U199" s="505" t="n">
        <x:v>74.8</x:v>
      </x:c>
      <x:c r="V199" s="492" t="str">
        <x:v>6.5 / 9.1 / 7.0 / 7.5</x:v>
      </x:c>
      <x:c r="W199" s="492" t="str">
        <x:v>New review-only component estimates from catalog and stated premise; source inputs unchanged.</x:v>
      </x:c>
      <x:c r="X199" s="492" t="str">
        <x:v>Biblical Events — Shared Canon</x:v>
      </x:c>
      <x:c r="Y199" s="492" t="str">
        <x:v>fixed-v17: Final Card Catalog!A170:S170; Rarity Calibration!C227:S227. No external source verification.</x:v>
      </x:c>
      <x:c r="Z199" s="492" t="str">
        <x:v>Acts 19:21–41 | Apostolic age | Shared canon</x:v>
      </x:c>
      <x:c r="AA199" s="492" t="str">
        <x:v>Approved v20 working tier - original condition retained</x:v>
      </x:c>
      <x:c r="AB199" s="492" t="str">
        <x:v>Tier / interpretation condition</x:v>
      </x:c>
    </x:row>
    <x:row r="200" ht="122" customHeight="1">
      <x:c r="A200" s="492" t="str">
        <x:v>BE-080</x:v>
      </x:c>
      <x:c r="B200" s="492" t="str">
        <x:v>Shipwreck on Malta</x:v>
      </x:c>
      <x:c r="C200" s="492" t="str">
        <x:v>Extraordinary</x:v>
      </x:c>
      <x:c r="D200" s="500" t="str">
        <x:v>Extraordinary</x:v>
      </x:c>
      <x:c r="E200" s="492" t="str">
        <x:f>IF(F200="Fixed by approved decision","Fixed",IF(C200=D200,"Keep",IF(MATCH(D200,$A$12:$A$16,0)&lt;MATCH(C200,$A$12:$A$16,0),"Promote","Demote")))</x:f>
        <x:v>Keep</x:v>
      </x:c>
      <x:c r="F200" s="492" t="str">
        <x:v>Reviewed - keep</x:v>
      </x:c>
      <x:c r="G200" s="492" t="str">
        <x:v>Medium</x:v>
      </x:c>
      <x:c r="H200" s="492" t="str">
        <x:v>Extraordinary is supported by clear environment/action relationships; no need for graphic drowning to create intensity.</x:v>
      </x:c>
      <x:c r="I200" s="492" t="str">
        <x:v>BE-048 Jesus Calms the Storm; BE-125 Jonah Delivered from the Great Fish</x:v>
      </x:c>
      <x:c r="J200" s="492" t="str">
        <x:v>A broken ship and people moving toward safety form strong opposing diagonals; keep survival central.</x:v>
      </x:c>
      <x:c r="K200" s="492" t="str">
        <x:v>Danger and deliverance</x:v>
      </x:c>
      <x:c r="L200" s="492" t="str">
        <x:v>Proposed staging based on the catalog; not approved artwork</x:v>
      </x:c>
      <x:c r="M200" s="492" t="str">
        <x:v>No unresolved tier condition identified in this baseline review.</x:v>
      </x:c>
      <x:c r="N200" s="504" t="n">
        <x:v>8.5</x:v>
      </x:c>
      <x:c r="O200" s="504" t="n">
        <x:v>9</x:v>
      </x:c>
      <x:c r="P200" s="504" t="n">
        <x:v>8.5</x:v>
      </x:c>
      <x:c r="Q200" s="504" t="n">
        <x:v>8</x:v>
      </x:c>
      <x:c r="R200" s="505" t="n">
        <x:f>IF(COUNT(N200:Q200)&lt;COUNT('Rarity Calibration'!$B$4:$B$7),"",ROUND(('Rarity Calibration'!$B$11/'Rarity Calibration'!$B$9)*(N200*'Rarity Calibration'!$B$4+O200*'Rarity Calibration'!$B$5+P200*'Rarity Calibration'!$B$6+Q200*'Rarity Calibration'!$B$7),1))</x:f>
        <x:v>86</x:v>
      </x:c>
      <x:c r="S200" s="492" t="str">
        <x:f>IF(R200="","",IF(R200&gt;='Rarity Calibration'!$E$4,'Rarity Calibration'!$D$4,IF(R200&gt;='Rarity Calibration'!$E$5,'Rarity Calibration'!$D$5,IF(R200&gt;='Rarity Calibration'!$E$6,'Rarity Calibration'!$D$6,IF(R200&gt;='Rarity Calibration'!$E$7,'Rarity Calibration'!$D$7,'Rarity Calibration'!$D$8)))))</x:f>
        <x:v>Extraordinary</x:v>
      </x:c>
      <x:c r="T200" s="492" t="str"/>
      <x:c r="U200" s="505" t="n">
        <x:v>83</x:v>
      </x:c>
      <x:c r="V200" s="492" t="str">
        <x:v>7.6 / 9.5 / 8.3 / 7.5</x:v>
      </x:c>
      <x:c r="W200" s="492" t="str">
        <x:v>New review-only component estimates from catalog and stated premise; source inputs unchanged.</x:v>
      </x:c>
      <x:c r="X200" s="492" t="str">
        <x:v>Biblical Events — Shared Canon</x:v>
      </x:c>
      <x:c r="Y200" s="492" t="str">
        <x:v>fixed-v17: Final Card Catalog!A171:S171; Rarity Calibration!C85:S85. No external source verification.</x:v>
      </x:c>
      <x:c r="Z200" s="492" t="str">
        <x:v>Acts 27 | Apostolic age | Shared canon</x:v>
      </x:c>
      <x:c r="AA200" s="492" t="str">
        <x:v>Approved v20 baseline - applied to master</x:v>
      </x:c>
      <x:c r="AB200" s="492" t="str">
        <x:v>None</x:v>
      </x:c>
    </x:row>
    <x:row r="201" ht="122" customHeight="1">
      <x:c r="A201" s="492" t="str">
        <x:v>BE-081</x:v>
      </x:c>
      <x:c r="B201" s="492" t="str">
        <x:v>Paul Arrives in Rome</x:v>
      </x:c>
      <x:c r="C201" s="492" t="str">
        <x:v>Rare</x:v>
      </x:c>
      <x:c r="D201" s="500" t="str">
        <x:v>Uncommon</x:v>
      </x:c>
      <x:c r="E201" s="492" t="str">
        <x:f>IF(F201="Fixed by approved decision","Fixed",IF(C201=D201,"Keep",IF(MATCH(D201,$A$12:$A$16,0)&lt;MATCH(C201,$A$12:$A$16,0),"Promote","Demote")))</x:f>
        <x:v>Demote</x:v>
      </x:c>
      <x:c r="F201" s="492" t="str">
        <x:v>Reviewed - provisional</x:v>
      </x:c>
      <x:c r="G201" s="492" t="str">
        <x:v>Medium</x:v>
      </x:c>
      <x:c r="H201" s="492" t="str">
        <x:v>Uncommon fits the master description's house-arrest proclamation more closely than an unrecorded grand arrival scene.</x:v>
      </x:c>
      <x:c r="I201" s="492" t="str">
        <x:v>BP-006 Paul; BE-078 Paul in Athens</x:v>
      </x:c>
      <x:c r="J201" s="492" t="str">
        <x:v>Paul speaks to visitors within restrained custody rather than making a triumphant imperial entry.</x:v>
      </x:c>
      <x:c r="K201" s="492" t="str">
        <x:v>Persistence and openness</x:v>
      </x:c>
      <x:c r="L201" s="492" t="str">
        <x:v>Proposed staging based on the catalog; not approved artwork</x:v>
      </x:c>
      <x:c r="M201" s="492" t="str">
        <x:v>Title says arrival while description centers on house arrest; choose the canonical focus before art.</x:v>
      </x:c>
      <x:c r="N201" s="504" t="n">
        <x:v>7.5</x:v>
      </x:c>
      <x:c r="O201" s="504" t="n">
        <x:v>7</x:v>
      </x:c>
      <x:c r="P201" s="504" t="n">
        <x:v>7</x:v>
      </x:c>
      <x:c r="Q201" s="504" t="n">
        <x:v>6.5</x:v>
      </x:c>
      <x:c r="R201" s="505" t="n">
        <x:f>IF(COUNT(N201:Q201)&lt;COUNT('Rarity Calibration'!$B$4:$B$7),"",ROUND(('Rarity Calibration'!$B$11/'Rarity Calibration'!$B$9)*(N201*'Rarity Calibration'!$B$4+O201*'Rarity Calibration'!$B$5+P201*'Rarity Calibration'!$B$6+Q201*'Rarity Calibration'!$B$7),1))</x:f>
        <x:v>71.5</x:v>
      </x:c>
      <x:c r="S201" s="492" t="str">
        <x:f>IF(R201="","",IF(R201&gt;='Rarity Calibration'!$E$4,'Rarity Calibration'!$D$4,IF(R201&gt;='Rarity Calibration'!$E$5,'Rarity Calibration'!$D$5,IF(R201&gt;='Rarity Calibration'!$E$6,'Rarity Calibration'!$D$6,IF(R201&gt;='Rarity Calibration'!$E$7,'Rarity Calibration'!$D$7,'Rarity Calibration'!$D$8)))))</x:f>
        <x:v>Uncommon</x:v>
      </x:c>
      <x:c r="T201" s="492" t="str"/>
      <x:c r="U201" s="505" t="n">
        <x:v>80</x:v>
      </x:c>
      <x:c r="V201" s="492" t="str">
        <x:v>7.6 / 9.1 / 7.4 / 7.5</x:v>
      </x:c>
      <x:c r="W201" s="492" t="str">
        <x:v>New review-only component estimates from catalog and stated premise; source inputs unchanged.</x:v>
      </x:c>
      <x:c r="X201" s="492" t="str">
        <x:v>Biblical Events — Shared Canon</x:v>
      </x:c>
      <x:c r="Y201" s="492" t="str">
        <x:v>fixed-v17: Final Card Catalog!A172:S172; Rarity Calibration!C139:S139. No external source verification.</x:v>
      </x:c>
      <x:c r="Z201" s="492" t="str">
        <x:v>Acts 28:11–31 | Apostolic age | Shared canon</x:v>
      </x:c>
      <x:c r="AA201" s="492" t="str">
        <x:v>Approved v20 working tier - original condition retained</x:v>
      </x:c>
      <x:c r="AB201" s="492" t="str">
        <x:v>Tier / interpretation condition</x:v>
      </x:c>
    </x:row>
    <x:row r="202" ht="122" customHeight="1">
      <x:c r="A202" s="492" t="str">
        <x:v>BE-082</x:v>
      </x:c>
      <x:c r="B202" s="492" t="str">
        <x:v>Paul Surviving the Viper</x:v>
      </x:c>
      <x:c r="C202" s="492" t="str">
        <x:v>Rare</x:v>
      </x:c>
      <x:c r="D202" s="500" t="str">
        <x:v>Rare</x:v>
      </x:c>
      <x:c r="E202" s="492" t="str">
        <x:f>IF(F202="Fixed by approved decision","Fixed",IF(C202=D202,"Keep",IF(MATCH(D202,$A$12:$A$16,0)&lt;MATCH(C202,$A$12:$A$16,0),"Promote","Demote")))</x:f>
        <x:v>Keep</x:v>
      </x:c>
      <x:c r="F202" s="492" t="str">
        <x:v>Reviewed - keep</x:v>
      </x:c>
      <x:c r="G202" s="492" t="str">
        <x:v>Medium</x:v>
      </x:c>
      <x:c r="H202" s="492" t="str">
        <x:v>Retain Rare for a compact, recognizable narrative that differs from the shipwreck.</x:v>
      </x:c>
      <x:c r="I202" s="492" t="str">
        <x:v>BE-080 Shipwreck on Malta; BE-088 Healing of Blind Bartimaeus</x:v>
      </x:c>
      <x:c r="J202" s="492" t="str">
        <x:v>A close hand-and-viper interaction draws attention to Paul's composure and nearby surprised witnesses.</x:v>
      </x:c>
      <x:c r="K202" s="492" t="str">
        <x:v>Astonishment and composure</x:v>
      </x:c>
      <x:c r="L202" s="492" t="str">
        <x:v>Proposed staging based on the catalog; not approved artwork</x:v>
      </x:c>
      <x:c r="M202" s="492" t="str">
        <x:v>No unresolved tier condition identified in this baseline review.</x:v>
      </x:c>
      <x:c r="N202" s="504" t="n">
        <x:v>7.5</x:v>
      </x:c>
      <x:c r="O202" s="504" t="n">
        <x:v>8.5</x:v>
      </x:c>
      <x:c r="P202" s="504" t="n">
        <x:v>7.5</x:v>
      </x:c>
      <x:c r="Q202" s="504" t="n">
        <x:v>8</x:v>
      </x:c>
      <x:c r="R202" s="505" t="n">
        <x:f>IF(COUNT(N202:Q202)&lt;COUNT('Rarity Calibration'!$B$4:$B$7),"",ROUND(('Rarity Calibration'!$B$11/'Rarity Calibration'!$B$9)*(N202*'Rarity Calibration'!$B$4+O202*'Rarity Calibration'!$B$5+P202*'Rarity Calibration'!$B$6+Q202*'Rarity Calibration'!$B$7),1))</x:f>
        <x:v>78.5</x:v>
      </x:c>
      <x:c r="S202" s="492" t="str">
        <x:f>IF(R202="","",IF(R202&gt;='Rarity Calibration'!$E$4,'Rarity Calibration'!$D$4,IF(R202&gt;='Rarity Calibration'!$E$5,'Rarity Calibration'!$D$5,IF(R202&gt;='Rarity Calibration'!$E$6,'Rarity Calibration'!$D$6,IF(R202&gt;='Rarity Calibration'!$E$7,'Rarity Calibration'!$D$7,'Rarity Calibration'!$D$8)))))</x:f>
        <x:v>Rare</x:v>
      </x:c>
      <x:c r="T202" s="492" t="str"/>
      <x:c r="U202" s="505" t="n">
        <x:v>77.4</x:v>
      </x:c>
      <x:c r="V202" s="492" t="str">
        <x:v>7.1 / 8.6 / 7.5 / 8.2</x:v>
      </x:c>
      <x:c r="W202" s="492" t="str">
        <x:v>New review-only component estimates from catalog and stated premise; source inputs unchanged.</x:v>
      </x:c>
      <x:c r="X202" s="492" t="str">
        <x:v>Biblical Events — Shared Canon</x:v>
      </x:c>
      <x:c r="Y202" s="492" t="str">
        <x:v>fixed-v17: Final Card Catalog!A173:S173; Rarity Calibration!C198:S198. No external source verification.</x:v>
      </x:c>
      <x:c r="Z202" s="492" t="str">
        <x:v>Acts 28:1–6 | First century AD | Shared canon</x:v>
      </x:c>
      <x:c r="AA202" s="492" t="str">
        <x:v>Approved v20 baseline - applied to master</x:v>
      </x:c>
      <x:c r="AB202" s="492" t="str">
        <x:v>None</x:v>
      </x:c>
    </x:row>
    <x:row r="203" ht="122" customHeight="1">
      <x:c r="A203" s="492" t="str">
        <x:v>BE-083</x:v>
      </x:c>
      <x:c r="B203" s="492" t="str">
        <x:v>Jesus Healing a Leper</x:v>
      </x:c>
      <x:c r="C203" s="492" t="str">
        <x:v>Rare</x:v>
      </x:c>
      <x:c r="D203" s="500" t="str">
        <x:v>Rare</x:v>
      </x:c>
      <x:c r="E203" s="492" t="str">
        <x:f>IF(F203="Fixed by approved decision","Fixed",IF(C203=D203,"Keep",IF(MATCH(D203,$A$12:$A$16,0)&lt;MATCH(C203,$A$12:$A$16,0),"Promote","Demote")))</x:f>
        <x:v>Keep</x:v>
      </x:c>
      <x:c r="F203" s="492" t="str">
        <x:v>Reviewed - keep</x:v>
      </x:c>
      <x:c r="G203" s="492" t="str">
        <x:v>Medium</x:v>
      </x:c>
      <x:c r="H203" s="492" t="str">
        <x:v>Rare is supported by a tangible act of compassion; physical stigma must not become spectacle.</x:v>
      </x:c>
      <x:c r="I203" s="492" t="str">
        <x:v>BE-117 Jesus Blesses the Children; BE-089 Woman with the Issue of Blood</x:v>
      </x:c>
      <x:c r="J203" s="492" t="str">
        <x:v>A close reaching hand and human response form a compassionate encounter, not a display of wounds.</x:v>
      </x:c>
      <x:c r="K203" s="492" t="str">
        <x:v>Dignity and restoration</x:v>
      </x:c>
      <x:c r="L203" s="492" t="str">
        <x:v>Proposed staging based on the catalog; not approved artwork</x:v>
      </x:c>
      <x:c r="M203" s="492" t="str">
        <x:v>No unresolved tier condition identified in this baseline review.</x:v>
      </x:c>
      <x:c r="N203" s="504" t="n">
        <x:v>8</x:v>
      </x:c>
      <x:c r="O203" s="504" t="n">
        <x:v>8</x:v>
      </x:c>
      <x:c r="P203" s="504" t="n">
        <x:v>8</x:v>
      </x:c>
      <x:c r="Q203" s="504" t="n">
        <x:v>7</x:v>
      </x:c>
      <x:c r="R203" s="505" t="n">
        <x:f>IF(COUNT(N203:Q203)&lt;COUNT('Rarity Calibration'!$B$4:$B$7),"",ROUND(('Rarity Calibration'!$B$11/'Rarity Calibration'!$B$9)*(N203*'Rarity Calibration'!$B$4+O203*'Rarity Calibration'!$B$5+P203*'Rarity Calibration'!$B$6+Q203*'Rarity Calibration'!$B$7),1))</x:f>
        <x:v>79</x:v>
      </x:c>
      <x:c r="S203" s="492" t="str">
        <x:f>IF(R203="","",IF(R203&gt;='Rarity Calibration'!$E$4,'Rarity Calibration'!$D$4,IF(R203&gt;='Rarity Calibration'!$E$5,'Rarity Calibration'!$D$5,IF(R203&gt;='Rarity Calibration'!$E$6,'Rarity Calibration'!$D$6,IF(R203&gt;='Rarity Calibration'!$E$7,'Rarity Calibration'!$D$7,'Rarity Calibration'!$D$8)))))</x:f>
        <x:v>Rare</x:v>
      </x:c>
      <x:c r="T203" s="492" t="str"/>
      <x:c r="U203" s="505" t="n">
        <x:v>79.7</x:v>
      </x:c>
      <x:c r="V203" s="492" t="str">
        <x:v>8.0 / 8.3 / 7.6 / 7.6</x:v>
      </x:c>
      <x:c r="W203" s="492" t="str">
        <x:v>New review-only component estimates from catalog and stated premise; source inputs unchanged.</x:v>
      </x:c>
      <x:c r="X203" s="492" t="str">
        <x:v>Biblical Events — Shared Canon</x:v>
      </x:c>
      <x:c r="Y203" s="492" t="str">
        <x:v>fixed-v17: Final Card Catalog!A174:S174; Rarity Calibration!C143:S143. No external source verification.</x:v>
      </x:c>
      <x:c r="Z203" s="492" t="str">
        <x:v>Matthew 8:1–4; Mark 1:40–45; Luke 5:12–16 | First century AD | Shared canon</x:v>
      </x:c>
      <x:c r="AA203" s="492" t="str">
        <x:v>Approved v20 baseline - applied to master</x:v>
      </x:c>
      <x:c r="AB203" s="492" t="str">
        <x:v>None</x:v>
      </x:c>
    </x:row>
    <x:row r="204" ht="122" customHeight="1">
      <x:c r="A204" s="492" t="str">
        <x:v>BE-084</x:v>
      </x:c>
      <x:c r="B204" s="492" t="str">
        <x:v>Miraculous Catch of Fish</x:v>
      </x:c>
      <x:c r="C204" s="492" t="str">
        <x:v>Extraordinary</x:v>
      </x:c>
      <x:c r="D204" s="500" t="str">
        <x:v>Extraordinary</x:v>
      </x:c>
      <x:c r="E204" s="492" t="str">
        <x:f>IF(F204="Fixed by approved decision","Fixed",IF(C204=D204,"Keep",IF(MATCH(D204,$A$12:$A$16,0)&lt;MATCH(C204,$A$12:$A$16,0),"Promote","Demote")))</x:f>
        <x:v>Keep</x:v>
      </x:c>
      <x:c r="F204" s="492" t="str">
        <x:v>Reviewed - keep</x:v>
      </x:c>
      <x:c r="G204" s="492" t="str">
        <x:v>High</x:v>
      </x:c>
      <x:c r="H204" s="492" t="str">
        <x:v>Retain Extraordinary because the existing brief supplies physical tension, a strong crop and distinct emotional purpose.</x:v>
      </x:c>
      <x:c r="I204" s="492" t="str">
        <x:v>BE-042 Calling of the First Disciples; BE-103 Breakfast by the Sea</x:v>
      </x:c>
      <x:c r="J204" s="492" t="str">
        <x:v>Use a tight, kinetic view beside the boat at almost water level, its gunwale dipping under the heavy catch. Fishermen's arms, taut ropes, wet nets and masses of fish carry the image; avoid Jesus calling from shore, a lineup of faces, or a broad calling-of-disciples tableau.</x:v>
      </x:c>
      <x:c r="K204" s="492" t="str">
        <x:v>Astonishment at overwhelming abundance; physical strain and disbelief giving way to wonder. Avoid making it primarily terrifying like a shipwreck, or routine like an ordinary fishing trip.</x:v>
      </x:c>
      <x:c r="L204" s="492" t="str">
        <x:v>Existing master brief - retained verbatim</x:v>
      </x:c>
      <x:c r="M204" s="492" t="str">
        <x:v>No unresolved tier condition identified in this baseline review.</x:v>
      </x:c>
      <x:c r="N204" s="504" t="n">
        <x:v>8</x:v>
      </x:c>
      <x:c r="O204" s="504" t="n">
        <x:v>9</x:v>
      </x:c>
      <x:c r="P204" s="504" t="n">
        <x:v>8</x:v>
      </x:c>
      <x:c r="Q204" s="504" t="n">
        <x:v>8.5</x:v>
      </x:c>
      <x:c r="R204" s="505" t="n">
        <x:f>IF(COUNT(N204:Q204)&lt;COUNT('Rarity Calibration'!$B$4:$B$7),"",ROUND(('Rarity Calibration'!$B$11/'Rarity Calibration'!$B$9)*(N204*'Rarity Calibration'!$B$4+O204*'Rarity Calibration'!$B$5+P204*'Rarity Calibration'!$B$6+Q204*'Rarity Calibration'!$B$7),1))</x:f>
        <x:v>83.5</x:v>
      </x:c>
      <x:c r="S204" s="492" t="str">
        <x:f>IF(R204="","",IF(R204&gt;='Rarity Calibration'!$E$4,'Rarity Calibration'!$D$4,IF(R204&gt;='Rarity Calibration'!$E$5,'Rarity Calibration'!$D$5,IF(R204&gt;='Rarity Calibration'!$E$6,'Rarity Calibration'!$D$6,IF(R204&gt;='Rarity Calibration'!$E$7,'Rarity Calibration'!$D$7,'Rarity Calibration'!$D$8)))))</x:f>
        <x:v>Extraordinary</x:v>
      </x:c>
      <x:c r="T204" s="492" t="str"/>
      <x:c r="U204" s="505" t="n">
        <x:v>83.5</x:v>
      </x:c>
      <x:c r="V204" s="492" t="str">
        <x:v>8.2 / 8.9 / 7.9 / 8.2</x:v>
      </x:c>
      <x:c r="W204" s="492" t="str">
        <x:v>New review-only component estimates from catalog and stated premise; source inputs unchanged.</x:v>
      </x:c>
      <x:c r="X204" s="492" t="str">
        <x:v>Biblical Events — Shared Canon</x:v>
      </x:c>
      <x:c r="Y204" s="492" t="str">
        <x:v>fixed-v17: Final Card Catalog!A175:S175; Rarity Calibration!C75:S75. No external source verification.</x:v>
      </x:c>
      <x:c r="Z204" s="492" t="str">
        <x:v>Luke 5:1–11 | First century AD | Shared canon</x:v>
      </x:c>
      <x:c r="AA204" s="492" t="str">
        <x:v>Approved v20 baseline - applied to master</x:v>
      </x:c>
      <x:c r="AB204" s="492" t="str">
        <x:v>None</x:v>
      </x:c>
    </x:row>
    <x:row r="205" ht="122" customHeight="1">
      <x:c r="A205" s="492" t="str">
        <x:v>BE-085</x:v>
      </x:c>
      <x:c r="B205" s="492" t="str">
        <x:v>Healing of the Paralytic Lowered Through the Roof</x:v>
      </x:c>
      <x:c r="C205" s="492" t="str">
        <x:v>Extraordinary</x:v>
      </x:c>
      <x:c r="D205" s="500" t="str">
        <x:v>Extraordinary</x:v>
      </x:c>
      <x:c r="E205" s="492" t="str">
        <x:f>IF(F205="Fixed by approved decision","Fixed",IF(C205=D205,"Keep",IF(MATCH(D205,$A$12:$A$16,0)&lt;MATCH(C205,$A$12:$A$16,0),"Promote","Demote")))</x:f>
        <x:v>Keep</x:v>
      </x:c>
      <x:c r="F205" s="492" t="str">
        <x:v>Reviewed - keep</x:v>
      </x:c>
      <x:c r="G205" s="492" t="str">
        <x:v>Medium</x:v>
      </x:c>
      <x:c r="H205" s="492" t="str">
        <x:v>Extraordinary is earned by a clear vertical action and human cooperation, separate from ordinary bedside healing.</x:v>
      </x:c>
      <x:c r="I205" s="492" t="str">
        <x:v>BE-124 Jeremiah's Rescue from the Cistern; BE-049 Raising of Jairus's Daughter</x:v>
      </x:c>
      <x:c r="J205" s="492" t="str">
        <x:v>The lowered figure crosses an opening above a gathered room, ropes directing attention toward the receiving encounter.</x:v>
      </x:c>
      <x:c r="K205" s="492" t="str">
        <x:v>Trust and anticipation</x:v>
      </x:c>
      <x:c r="L205" s="492" t="str">
        <x:v>Proposed staging based on the catalog; not approved artwork</x:v>
      </x:c>
      <x:c r="M205" s="492" t="str">
        <x:v>No unresolved tier condition identified in this baseline review.</x:v>
      </x:c>
      <x:c r="N205" s="504" t="n">
        <x:v>8</x:v>
      </x:c>
      <x:c r="O205" s="504" t="n">
        <x:v>9</x:v>
      </x:c>
      <x:c r="P205" s="504" t="n">
        <x:v>8.5</x:v>
      </x:c>
      <x:c r="Q205" s="504" t="n">
        <x:v>8</x:v>
      </x:c>
      <x:c r="R205" s="505" t="n">
        <x:f>IF(COUNT(N205:Q205)&lt;COUNT('Rarity Calibration'!$B$4:$B$7),"",ROUND(('Rarity Calibration'!$B$11/'Rarity Calibration'!$B$9)*(N205*'Rarity Calibration'!$B$4+O205*'Rarity Calibration'!$B$5+P205*'Rarity Calibration'!$B$6+Q205*'Rarity Calibration'!$B$7),1))</x:f>
        <x:v>84</x:v>
      </x:c>
      <x:c r="S205" s="492" t="str">
        <x:f>IF(R205="","",IF(R205&gt;='Rarity Calibration'!$E$4,'Rarity Calibration'!$D$4,IF(R205&gt;='Rarity Calibration'!$E$5,'Rarity Calibration'!$D$5,IF(R205&gt;='Rarity Calibration'!$E$6,'Rarity Calibration'!$D$6,IF(R205&gt;='Rarity Calibration'!$E$7,'Rarity Calibration'!$D$7,'Rarity Calibration'!$D$8)))))</x:f>
        <x:v>Extraordinary</x:v>
      </x:c>
      <x:c r="T205" s="492" t="str"/>
      <x:c r="U205" s="505" t="n">
        <x:v>83</x:v>
      </x:c>
      <x:c r="V205" s="492" t="str">
        <x:v>8.1 / 8.8 / 7.9 / 8.4</x:v>
      </x:c>
      <x:c r="W205" s="492" t="str">
        <x:v>New review-only component estimates from catalog and stated premise; source inputs unchanged.</x:v>
      </x:c>
      <x:c r="X205" s="492" t="str">
        <x:v>Biblical Events — Shared Canon</x:v>
      </x:c>
      <x:c r="Y205" s="492" t="str">
        <x:v>fixed-v17: Final Card Catalog!A176:S176; Rarity Calibration!C83:S83. No external source verification.</x:v>
      </x:c>
      <x:c r="Z205" s="492" t="str">
        <x:v>Matthew 9:1–8; Mark 2:1–12; Luke 5:17–26 | First century AD | Shared canon</x:v>
      </x:c>
      <x:c r="AA205" s="492" t="str">
        <x:v>Approved v20 baseline - applied to master</x:v>
      </x:c>
      <x:c r="AB205" s="492" t="str">
        <x:v>None</x:v>
      </x:c>
    </x:row>
    <x:row r="206" ht="122" customHeight="1">
      <x:c r="A206" s="492" t="str">
        <x:v>BE-086</x:v>
      </x:c>
      <x:c r="B206" s="492" t="str">
        <x:v>Zacchaeus in the Sycamore Tree</x:v>
      </x:c>
      <x:c r="C206" s="492" t="str">
        <x:v>Rare</x:v>
      </x:c>
      <x:c r="D206" s="500" t="str">
        <x:v>Rare</x:v>
      </x:c>
      <x:c r="E206" s="492" t="str">
        <x:f>IF(F206="Fixed by approved decision","Fixed",IF(C206=D206,"Keep",IF(MATCH(D206,$A$12:$A$16,0)&lt;MATCH(C206,$A$12:$A$16,0),"Promote","Demote")))</x:f>
        <x:v>Keep</x:v>
      </x:c>
      <x:c r="F206" s="492" t="str">
        <x:v>Reviewed - keep</x:v>
      </x:c>
      <x:c r="G206" s="492" t="str">
        <x:v>Medium</x:v>
      </x:c>
      <x:c r="H206" s="492" t="str">
        <x:v>Rare fits a distinctive viewpoint; avoid making stature or tree-climbing a visual joke.</x:v>
      </x:c>
      <x:c r="I206" s="492" t="str">
        <x:v>BE-117 Jesus Blesses the Children; BE-046 Jesus and the Samaritan Woman</x:v>
      </x:c>
      <x:c r="J206" s="492" t="str">
        <x:v>Zacchaeus's position among branches creates a high/low encounter with the passing figure below.</x:v>
      </x:c>
      <x:c r="K206" s="492" t="str">
        <x:v>Recognition and unexpected welcome</x:v>
      </x:c>
      <x:c r="L206" s="492" t="str">
        <x:v>Proposed staging based on the catalog; not approved artwork</x:v>
      </x:c>
      <x:c r="M206" s="492" t="str">
        <x:v>No unresolved tier condition identified in this baseline review.</x:v>
      </x:c>
      <x:c r="N206" s="504" t="n">
        <x:v>7.5</x:v>
      </x:c>
      <x:c r="O206" s="504" t="n">
        <x:v>8.5</x:v>
      </x:c>
      <x:c r="P206" s="504" t="n">
        <x:v>7.5</x:v>
      </x:c>
      <x:c r="Q206" s="504" t="n">
        <x:v>8</x:v>
      </x:c>
      <x:c r="R206" s="505" t="n">
        <x:f>IF(COUNT(N206:Q206)&lt;COUNT('Rarity Calibration'!$B$4:$B$7),"",ROUND(('Rarity Calibration'!$B$11/'Rarity Calibration'!$B$9)*(N206*'Rarity Calibration'!$B$4+O206*'Rarity Calibration'!$B$5+P206*'Rarity Calibration'!$B$6+Q206*'Rarity Calibration'!$B$7),1))</x:f>
        <x:v>78.5</x:v>
      </x:c>
      <x:c r="S206" s="492" t="str">
        <x:f>IF(R206="","",IF(R206&gt;='Rarity Calibration'!$E$4,'Rarity Calibration'!$D$4,IF(R206&gt;='Rarity Calibration'!$E$5,'Rarity Calibration'!$D$5,IF(R206&gt;='Rarity Calibration'!$E$6,'Rarity Calibration'!$D$6,IF(R206&gt;='Rarity Calibration'!$E$7,'Rarity Calibration'!$D$7,'Rarity Calibration'!$D$8)))))</x:f>
        <x:v>Rare</x:v>
      </x:c>
      <x:c r="T206" s="492" t="str"/>
      <x:c r="U206" s="505" t="n">
        <x:v>77.2</x:v>
      </x:c>
      <x:c r="V206" s="492" t="str">
        <x:v>7.4 / 8.4 / 7.2 / 8.0</x:v>
      </x:c>
      <x:c r="W206" s="492" t="str">
        <x:v>New review-only component estimates from catalog and stated premise; source inputs unchanged.</x:v>
      </x:c>
      <x:c r="X206" s="492" t="str">
        <x:v>Biblical Events — Shared Canon</x:v>
      </x:c>
      <x:c r="Y206" s="492" t="str">
        <x:v>fixed-v17: Final Card Catalog!A177:S177; Rarity Calibration!C200:S200. No external source verification.</x:v>
      </x:c>
      <x:c r="Z206" s="492" t="str">
        <x:v>Luke 19:1–10 | First century AD | Shared canon</x:v>
      </x:c>
      <x:c r="AA206" s="492" t="str">
        <x:v>Approved v20 baseline - applied to master</x:v>
      </x:c>
      <x:c r="AB206" s="492" t="str">
        <x:v>None</x:v>
      </x:c>
    </x:row>
    <x:row r="207" ht="122" customHeight="1">
      <x:c r="A207" s="492" t="str">
        <x:v>BE-087</x:v>
      </x:c>
      <x:c r="B207" s="492" t="str">
        <x:v>The Gerasene Demoniac</x:v>
      </x:c>
      <x:c r="C207" s="492" t="str">
        <x:v>Extraordinary</x:v>
      </x:c>
      <x:c r="D207" s="500" t="str">
        <x:v>Rare</x:v>
      </x:c>
      <x:c r="E207" s="492" t="str">
        <x:f>IF(F207="Fixed by approved decision","Fixed",IF(C207=D207,"Keep",IF(MATCH(D207,$A$12:$A$16,0)&lt;MATCH(C207,$A$12:$A$16,0),"Promote","Demote")))</x:f>
        <x:v>Demote</x:v>
      </x:c>
      <x:c r="F207" s="492" t="str">
        <x:v>Reviewed - provisional</x:v>
      </x:c>
      <x:c r="G207" s="492" t="str">
        <x:v>Medium</x:v>
      </x:c>
      <x:c r="H207" s="492" t="str">
        <x:v>Rare is the more defensible baseline for a humane restoration image; spectacle-based Extraordinary requires a separate justified brief.</x:v>
      </x:c>
      <x:c r="I207" s="492" t="str">
        <x:v>BE-083 Jesus Healing a Leper; BE-091 Healing of the Man Born Blind</x:v>
      </x:c>
      <x:c r="J207" s="492" t="str">
        <x:v>The restored man's attentive posture in the tomb setting carries the scene, not a swarm of designed monsters.</x:v>
      </x:c>
      <x:c r="K207" s="492" t="str">
        <x:v>Liberation and restored dignity</x:v>
      </x:c>
      <x:c r="L207" s="492" t="str">
        <x:v>Proposed staging based on the catalog; not approved artwork</x:v>
      </x:c>
      <x:c r="M207" s="492" t="str">
        <x:v>Approve restored-humanity focus; do not invent demon anatomy to justify higher rarity.</x:v>
      </x:c>
      <x:c r="N207" s="504" t="n">
        <x:v>8</x:v>
      </x:c>
      <x:c r="O207" s="504" t="n">
        <x:v>8</x:v>
      </x:c>
      <x:c r="P207" s="504" t="n">
        <x:v>8</x:v>
      </x:c>
      <x:c r="Q207" s="504" t="n">
        <x:v>7.5</x:v>
      </x:c>
      <x:c r="R207" s="505" t="n">
        <x:f>IF(COUNT(N207:Q207)&lt;COUNT('Rarity Calibration'!$B$4:$B$7),"",ROUND(('Rarity Calibration'!$B$11/'Rarity Calibration'!$B$9)*(N207*'Rarity Calibration'!$B$4+O207*'Rarity Calibration'!$B$5+P207*'Rarity Calibration'!$B$6+Q207*'Rarity Calibration'!$B$7),1))</x:f>
        <x:v>79.5</x:v>
      </x:c>
      <x:c r="S207" s="492" t="str">
        <x:f>IF(R207="","",IF(R207&gt;='Rarity Calibration'!$E$4,'Rarity Calibration'!$D$4,IF(R207&gt;='Rarity Calibration'!$E$5,'Rarity Calibration'!$D$5,IF(R207&gt;='Rarity Calibration'!$E$6,'Rarity Calibration'!$D$6,IF(R207&gt;='Rarity Calibration'!$E$7,'Rarity Calibration'!$D$7,'Rarity Calibration'!$D$8)))))</x:f>
        <x:v>Rare</x:v>
      </x:c>
      <x:c r="T207" s="492" t="str"/>
      <x:c r="U207" s="505" t="n">
        <x:v>83.1</x:v>
      </x:c>
      <x:c r="V207" s="492" t="str">
        <x:v>7.8 / 9.0 / 8.2 / 8.5</x:v>
      </x:c>
      <x:c r="W207" s="492" t="str">
        <x:v>New review-only component estimates from catalog and stated premise; source inputs unchanged.</x:v>
      </x:c>
      <x:c r="X207" s="492" t="str">
        <x:v>Biblical Events — Shared Canon</x:v>
      </x:c>
      <x:c r="Y207" s="492" t="str">
        <x:v>fixed-v17: Final Card Catalog!A178:S178; Rarity Calibration!C82:S82. No external source verification.</x:v>
      </x:c>
      <x:c r="Z207" s="492" t="str">
        <x:v>Matthew 8:28–34; Mark 5:1–20; Luke 8:26–39 | First century AD | Shared canon</x:v>
      </x:c>
      <x:c r="AA207" s="492" t="str">
        <x:v>Approved v20 working tier - original condition retained</x:v>
      </x:c>
      <x:c r="AB207" s="492" t="str">
        <x:v>Tier / interpretation condition</x:v>
      </x:c>
    </x:row>
    <x:row r="208" ht="122" customHeight="1">
      <x:c r="A208" s="492" t="str">
        <x:v>BE-088</x:v>
      </x:c>
      <x:c r="B208" s="492" t="str">
        <x:v>Healing of Blind Bartimaeus</x:v>
      </x:c>
      <x:c r="C208" s="492" t="str">
        <x:v>Rare</x:v>
      </x:c>
      <x:c r="D208" s="500" t="str">
        <x:v>Rare</x:v>
      </x:c>
      <x:c r="E208" s="492" t="str">
        <x:f>IF(F208="Fixed by approved decision","Fixed",IF(C208=D208,"Keep",IF(MATCH(D208,$A$12:$A$16,0)&lt;MATCH(C208,$A$12:$A$16,0),"Promote","Demote")))</x:f>
        <x:v>Keep</x:v>
      </x:c>
      <x:c r="F208" s="492" t="str">
        <x:v>Reviewed - keep</x:v>
      </x:c>
      <x:c r="G208" s="492" t="str">
        <x:v>Medium</x:v>
      </x:c>
      <x:c r="H208" s="492" t="str">
        <x:v>Retain Rare with the calling gesture central, distinguishing it from another close face-touching healing scene.</x:v>
      </x:c>
      <x:c r="I208" s="492" t="str">
        <x:v>BE-091 Healing of the Man Born Blind; BE-083 Jesus Healing a Leper</x:v>
      </x:c>
      <x:c r="J208" s="492" t="str">
        <x:v>Bartimaeus reaches or calls toward Jesus across a narrow gap in the passing crowd.</x:v>
      </x:c>
      <x:c r="K208" s="492" t="str">
        <x:v>Persistence and recognition</x:v>
      </x:c>
      <x:c r="L208" s="492" t="str">
        <x:v>Proposed staging based on the catalog; not approved artwork</x:v>
      </x:c>
      <x:c r="M208" s="492" t="str">
        <x:v>No unresolved tier condition identified in this baseline review.</x:v>
      </x:c>
      <x:c r="N208" s="504" t="n">
        <x:v>7.5</x:v>
      </x:c>
      <x:c r="O208" s="504" t="n">
        <x:v>8</x:v>
      </x:c>
      <x:c r="P208" s="504" t="n">
        <x:v>8</x:v>
      </x:c>
      <x:c r="Q208" s="504" t="n">
        <x:v>7.5</x:v>
      </x:c>
      <x:c r="R208" s="505" t="n">
        <x:f>IF(COUNT(N208:Q208)&lt;COUNT('Rarity Calibration'!$B$4:$B$7),"",ROUND(('Rarity Calibration'!$B$11/'Rarity Calibration'!$B$9)*(N208*'Rarity Calibration'!$B$4+O208*'Rarity Calibration'!$B$5+P208*'Rarity Calibration'!$B$6+Q208*'Rarity Calibration'!$B$7),1))</x:f>
        <x:v>77.5</x:v>
      </x:c>
      <x:c r="S208" s="492" t="str">
        <x:f>IF(R208="","",IF(R208&gt;='Rarity Calibration'!$E$4,'Rarity Calibration'!$D$4,IF(R208&gt;='Rarity Calibration'!$E$5,'Rarity Calibration'!$D$5,IF(R208&gt;='Rarity Calibration'!$E$6,'Rarity Calibration'!$D$6,IF(R208&gt;='Rarity Calibration'!$E$7,'Rarity Calibration'!$D$7,'Rarity Calibration'!$D$8)))))</x:f>
        <x:v>Rare</x:v>
      </x:c>
      <x:c r="T208" s="492" t="str"/>
      <x:c r="U208" s="505" t="n">
        <x:v>78</x:v>
      </x:c>
      <x:c r="V208" s="492" t="str">
        <x:v>7.6 / 8.3 / 7.4 / 7.9</x:v>
      </x:c>
      <x:c r="W208" s="492" t="str">
        <x:v>New review-only component estimates from catalog and stated premise; source inputs unchanged.</x:v>
      </x:c>
      <x:c r="X208" s="492" t="str">
        <x:v>Biblical Events — Shared Canon</x:v>
      </x:c>
      <x:c r="Y208" s="492" t="str">
        <x:v>fixed-v17: Final Card Catalog!A179:S179; Rarity Calibration!C182:S182. No external source verification.</x:v>
      </x:c>
      <x:c r="Z208" s="492" t="str">
        <x:v>Mark 10:46–52; Luke 18:35–43 | First century AD | Shared canon</x:v>
      </x:c>
      <x:c r="AA208" s="492" t="str">
        <x:v>Approved v20 baseline - applied to master</x:v>
      </x:c>
      <x:c r="AB208" s="492" t="str">
        <x:v>None</x:v>
      </x:c>
    </x:row>
    <x:row r="209" ht="122" customHeight="1">
      <x:c r="A209" s="492" t="str">
        <x:v>BE-089</x:v>
      </x:c>
      <x:c r="B209" s="492" t="str">
        <x:v>Woman with the Issue of Blood</x:v>
      </x:c>
      <x:c r="C209" s="492" t="str">
        <x:v>Rare</x:v>
      </x:c>
      <x:c r="D209" s="500" t="str">
        <x:v>Rare</x:v>
      </x:c>
      <x:c r="E209" s="492" t="str">
        <x:f>IF(F209="Fixed by approved decision","Fixed",IF(C209=D209,"Keep",IF(MATCH(D209,$A$12:$A$16,0)&lt;MATCH(C209,$A$12:$A$16,0),"Promote","Demote")))</x:f>
        <x:v>Keep</x:v>
      </x:c>
      <x:c r="F209" s="492" t="str">
        <x:v>Reviewed - keep</x:v>
      </x:c>
      <x:c r="G209" s="492" t="str">
        <x:v>Medium</x:v>
      </x:c>
      <x:c r="H209" s="492" t="str">
        <x:v>Rare has a distinctive tactile focal action without needing luminous energy or illness spectacle.</x:v>
      </x:c>
      <x:c r="I209" s="492" t="str">
        <x:v>BE-083 Jesus Healing a Leper; BE-086 Zacchaeus in the Sycamore Tree</x:v>
      </x:c>
      <x:c r="J209" s="492" t="str">
        <x:v>A low viewpoint follows the woman's reaching hand through the crowd toward the garment edge.</x:v>
      </x:c>
      <x:c r="K209" s="492" t="str">
        <x:v>Courage and fragile hope</x:v>
      </x:c>
      <x:c r="L209" s="492" t="str">
        <x:v>Proposed staging based on the catalog; not approved artwork</x:v>
      </x:c>
      <x:c r="M209" s="492" t="str">
        <x:v>No unresolved tier condition identified in this baseline review.</x:v>
      </x:c>
      <x:c r="N209" s="504" t="n">
        <x:v>8</x:v>
      </x:c>
      <x:c r="O209" s="504" t="n">
        <x:v>8.5</x:v>
      </x:c>
      <x:c r="P209" s="504" t="n">
        <x:v>8</x:v>
      </x:c>
      <x:c r="Q209" s="504" t="n">
        <x:v>8</x:v>
      </x:c>
      <x:c r="R209" s="505" t="n">
        <x:f>IF(COUNT(N209:Q209)&lt;COUNT('Rarity Calibration'!$B$4:$B$7),"",ROUND(('Rarity Calibration'!$B$11/'Rarity Calibration'!$B$9)*(N209*'Rarity Calibration'!$B$4+O209*'Rarity Calibration'!$B$5+P209*'Rarity Calibration'!$B$6+Q209*'Rarity Calibration'!$B$7),1))</x:f>
        <x:v>81.5</x:v>
      </x:c>
      <x:c r="S209" s="492" t="str">
        <x:f>IF(R209="","",IF(R209&gt;='Rarity Calibration'!$E$4,'Rarity Calibration'!$D$4,IF(R209&gt;='Rarity Calibration'!$E$5,'Rarity Calibration'!$D$5,IF(R209&gt;='Rarity Calibration'!$E$6,'Rarity Calibration'!$D$6,IF(R209&gt;='Rarity Calibration'!$E$7,'Rarity Calibration'!$D$7,'Rarity Calibration'!$D$8)))))</x:f>
        <x:v>Rare</x:v>
      </x:c>
      <x:c r="T209" s="492" t="str"/>
      <x:c r="U209" s="505" t="n">
        <x:v>79.6</x:v>
      </x:c>
      <x:c r="V209" s="492" t="str">
        <x:v>7.9 / 8.2 / 7.7 / 8.0</x:v>
      </x:c>
      <x:c r="W209" s="492" t="str">
        <x:v>New review-only component estimates from catalog and stated premise; source inputs unchanged.</x:v>
      </x:c>
      <x:c r="X209" s="492" t="str">
        <x:v>Biblical Events — Shared Canon</x:v>
      </x:c>
      <x:c r="Y209" s="492" t="str">
        <x:v>fixed-v17: Final Card Catalog!A180:S180; Rarity Calibration!C144:S144. No external source verification.</x:v>
      </x:c>
      <x:c r="Z209" s="492" t="str">
        <x:v>Matthew 9:20–22; Mark 5:25–34; Luke 8:43–48 | First century AD | Shared canon</x:v>
      </x:c>
      <x:c r="AA209" s="492" t="str">
        <x:v>Approved v20 baseline - applied to master</x:v>
      </x:c>
      <x:c r="AB209" s="492" t="str">
        <x:v>None</x:v>
      </x:c>
    </x:row>
    <x:row r="210" ht="122" customHeight="1">
      <x:c r="A210" s="492" t="str">
        <x:v>BE-090</x:v>
      </x:c>
      <x:c r="B210" s="492" t="str">
        <x:v>Peter Walking on Water</x:v>
      </x:c>
      <x:c r="C210" s="492" t="str">
        <x:v>Extraordinary</x:v>
      </x:c>
      <x:c r="D210" s="500" t="str">
        <x:v>Extraordinary</x:v>
      </x:c>
      <x:c r="E210" s="492" t="str">
        <x:f>IF(F210="Fixed by approved decision","Fixed",IF(C210=D210,"Keep",IF(MATCH(D210,$A$12:$A$16,0)&lt;MATCH(C210,$A$12:$A$16,0),"Promote","Demote")))</x:f>
        <x:v>Keep</x:v>
      </x:c>
      <x:c r="F210" s="492" t="str">
        <x:v>Reviewed - keep</x:v>
      </x:c>
      <x:c r="G210" s="492" t="str">
        <x:v>Medium</x:v>
      </x:c>
      <x:c r="H210" s="492" t="str">
        <x:v>Retain Extraordinary because scale, gesture and peril combine into one readable encounter distinct from calm or catch.</x:v>
      </x:c>
      <x:c r="I210" s="492" t="str">
        <x:v>BE-048 Jesus Calms the Storm; BE-084 Miraculous Catch of Fish</x:v>
      </x:c>
      <x:c r="J210" s="492" t="str">
        <x:v>Peter's unstable body and the saving grasp dominate at water level; the boat stays distant.</x:v>
      </x:c>
      <x:c r="K210" s="492" t="str">
        <x:v>Fear and trusting dependence</x:v>
      </x:c>
      <x:c r="L210" s="492" t="str">
        <x:v>Proposed staging based on the catalog; not approved artwork</x:v>
      </x:c>
      <x:c r="M210" s="492" t="str">
        <x:v>No unresolved tier condition identified in this baseline review.</x:v>
      </x:c>
      <x:c r="N210" s="504" t="n">
        <x:v>8.5</x:v>
      </x:c>
      <x:c r="O210" s="504" t="n">
        <x:v>9</x:v>
      </x:c>
      <x:c r="P210" s="504" t="n">
        <x:v>8.5</x:v>
      </x:c>
      <x:c r="Q210" s="504" t="n">
        <x:v>8</x:v>
      </x:c>
      <x:c r="R210" s="505" t="n">
        <x:f>IF(COUNT(N210:Q210)&lt;COUNT('Rarity Calibration'!$B$4:$B$7),"",ROUND(('Rarity Calibration'!$B$11/'Rarity Calibration'!$B$9)*(N210*'Rarity Calibration'!$B$4+O210*'Rarity Calibration'!$B$5+P210*'Rarity Calibration'!$B$6+Q210*'Rarity Calibration'!$B$7),1))</x:f>
        <x:v>86</x:v>
      </x:c>
      <x:c r="S210" s="492" t="str">
        <x:f>IF(R210="","",IF(R210&gt;='Rarity Calibration'!$E$4,'Rarity Calibration'!$D$4,IF(R210&gt;='Rarity Calibration'!$E$5,'Rarity Calibration'!$D$5,IF(R210&gt;='Rarity Calibration'!$E$6,'Rarity Calibration'!$D$6,IF(R210&gt;='Rarity Calibration'!$E$7,'Rarity Calibration'!$D$7,'Rarity Calibration'!$D$8)))))</x:f>
        <x:v>Extraordinary</x:v>
      </x:c>
      <x:c r="T210" s="492" t="str"/>
      <x:c r="U210" s="505" t="n">
        <x:v>87.2</x:v>
      </x:c>
      <x:c r="V210" s="492" t="str">
        <x:v>8.6 / 9.2 / 8.3 / 8.6</x:v>
      </x:c>
      <x:c r="W210" s="492" t="str">
        <x:v>New review-only component estimates from catalog and stated premise; source inputs unchanged.</x:v>
      </x:c>
      <x:c r="X210" s="492" t="str">
        <x:v>Biblical Events — Shared Canon</x:v>
      </x:c>
      <x:c r="Y210" s="492" t="str">
        <x:v>fixed-v17: Final Card Catalog!A181:S181; Rarity Calibration!C43:S43. No external source verification.</x:v>
      </x:c>
      <x:c r="Z210" s="492" t="str">
        <x:v>Matthew 14:22–33 | First century AD | Shared canon</x:v>
      </x:c>
      <x:c r="AA210" s="492" t="str">
        <x:v>Approved v20 baseline - applied to master</x:v>
      </x:c>
      <x:c r="AB210" s="492" t="str">
        <x:v>None</x:v>
      </x:c>
    </x:row>
    <x:row r="211" ht="122" customHeight="1">
      <x:c r="A211" s="492" t="str">
        <x:v>BE-091</x:v>
      </x:c>
      <x:c r="B211" s="492" t="str">
        <x:v>Healing of the Man Born Blind</x:v>
      </x:c>
      <x:c r="C211" s="492" t="str">
        <x:v>Rare</x:v>
      </x:c>
      <x:c r="D211" s="500" t="str">
        <x:v>Rare</x:v>
      </x:c>
      <x:c r="E211" s="492" t="str">
        <x:f>IF(F211="Fixed by approved decision","Fixed",IF(C211=D211,"Keep",IF(MATCH(D211,$A$12:$A$16,0)&lt;MATCH(C211,$A$12:$A$16,0),"Promote","Demote")))</x:f>
        <x:v>Keep</x:v>
      </x:c>
      <x:c r="F211" s="492" t="str">
        <x:v>Reviewed - provisional</x:v>
      </x:c>
      <x:c r="G211" s="492" t="str">
        <x:v>Medium</x:v>
      </x:c>
      <x:c r="H211" s="492" t="str">
        <x:v>Retain Rare, but differentiate the selected act from Bartimaeus's roadside calling.</x:v>
      </x:c>
      <x:c r="I211" s="492" t="str">
        <x:v>BE-088 Healing of Blind Bartimaeus; BE-083 Jesus Healing a Leper</x:v>
      </x:c>
      <x:c r="J211" s="492" t="str">
        <x:v>A personal healing encounter and responding face dominate, with pool context subordinate.</x:v>
      </x:c>
      <x:c r="K211" s="492" t="str">
        <x:v>Recognition and renewal</x:v>
      </x:c>
      <x:c r="L211" s="492" t="str">
        <x:v>Proposed staging based on the catalog; not approved artwork</x:v>
      </x:c>
      <x:c r="M211" s="492" t="str">
        <x:v>Specify the source-supported action and keep it distinct from the other blind-healing card.</x:v>
      </x:c>
      <x:c r="N211" s="504" t="n">
        <x:v>8</x:v>
      </x:c>
      <x:c r="O211" s="504" t="n">
        <x:v>8</x:v>
      </x:c>
      <x:c r="P211" s="504" t="n">
        <x:v>7.5</x:v>
      </x:c>
      <x:c r="Q211" s="504" t="n">
        <x:v>7.5</x:v>
      </x:c>
      <x:c r="R211" s="505" t="n">
        <x:f>IF(COUNT(N211:Q211)&lt;COUNT('Rarity Calibration'!$B$4:$B$7),"",ROUND(('Rarity Calibration'!$B$11/'Rarity Calibration'!$B$9)*(N211*'Rarity Calibration'!$B$4+O211*'Rarity Calibration'!$B$5+P211*'Rarity Calibration'!$B$6+Q211*'Rarity Calibration'!$B$7),1))</x:f>
        <x:v>78.5</x:v>
      </x:c>
      <x:c r="S211" s="492" t="str">
        <x:f>IF(R211="","",IF(R211&gt;='Rarity Calibration'!$E$4,'Rarity Calibration'!$D$4,IF(R211&gt;='Rarity Calibration'!$E$5,'Rarity Calibration'!$D$5,IF(R211&gt;='Rarity Calibration'!$E$6,'Rarity Calibration'!$D$6,IF(R211&gt;='Rarity Calibration'!$E$7,'Rarity Calibration'!$D$7,'Rarity Calibration'!$D$8)))))</x:f>
        <x:v>Rare</x:v>
      </x:c>
      <x:c r="T211" s="492" t="str"/>
      <x:c r="U211" s="505" t="n">
        <x:v>80.1</x:v>
      </x:c>
      <x:c r="V211" s="492" t="str">
        <x:v>8.0 / 8.3 / 7.6 / 8.0</x:v>
      </x:c>
      <x:c r="W211" s="492" t="str">
        <x:v>New review-only component estimates from catalog and stated premise; source inputs unchanged.</x:v>
      </x:c>
      <x:c r="X211" s="492" t="str">
        <x:v>Biblical Events — Shared Canon</x:v>
      </x:c>
      <x:c r="Y211" s="492" t="str">
        <x:v>fixed-v17: Final Card Catalog!A182:S182; Rarity Calibration!C133:S133. No external source verification.</x:v>
      </x:c>
      <x:c r="Z211" s="492" t="str">
        <x:v>John 9:1–41 | First century AD | Shared canon</x:v>
      </x:c>
      <x:c r="AA211" s="492" t="str">
        <x:v>Approved v20 working tier - original condition retained</x:v>
      </x:c>
      <x:c r="AB211" s="492" t="str">
        <x:v>Tier / interpretation condition</x:v>
      </x:c>
    </x:row>
    <x:row r="212" ht="122" customHeight="1">
      <x:c r="A212" s="492" t="str">
        <x:v>BE-092</x:v>
      </x:c>
      <x:c r="B212" s="492" t="str">
        <x:v>The Sun Stands Still</x:v>
      </x:c>
      <x:c r="C212" s="492" t="str">
        <x:v>Rare</x:v>
      </x:c>
      <x:c r="D212" s="500" t="str">
        <x:v>Rare</x:v>
      </x:c>
      <x:c r="E212" s="492" t="str">
        <x:f>IF(F212="Fixed by approved decision","Fixed",IF(C212=D212,"Keep",IF(MATCH(D212,$A$12:$A$16,0)&lt;MATCH(C212,$A$12:$A$16,0),"Promote","Demote")))</x:f>
        <x:v>Keep</x:v>
      </x:c>
      <x:c r="F212" s="492" t="str">
        <x:v>Reviewed - provisional</x:v>
      </x:c>
      <x:c r="G212" s="492" t="str">
        <x:v>Medium</x:v>
      </x:c>
      <x:c r="H212" s="492" t="str">
        <x:v>Provisional Rare is supportable from the master; missing legacy components do not imply zero quality.</x:v>
      </x:c>
      <x:c r="I212" s="492" t="str">
        <x:v>BE-022 Fall of Jericho; BE-010 The Burning Bush</x:v>
      </x:c>
      <x:c r="J212" s="492" t="str">
        <x:v>Joshua's appeal and the sustained-light landscape form an illustrative battle setting without a literal astronomical diagram.</x:v>
      </x:c>
      <x:c r="K212" s="492" t="str">
        <x:v>Urgency and dependence</x:v>
      </x:c>
      <x:c r="L212" s="492" t="str">
        <x:v>Proposed staging based on the catalog; not approved artwork</x:v>
      </x:c>
      <x:c r="M212" s="492" t="str">
        <x:v>A still image must communicate prolonged daylight without inventing a physical mechanism; final premise needs approval.</x:v>
      </x:c>
      <x:c r="N212" s="504" t="n">
        <x:v>8</x:v>
      </x:c>
      <x:c r="O212" s="504" t="n">
        <x:v>8</x:v>
      </x:c>
      <x:c r="P212" s="504" t="n">
        <x:v>7.5</x:v>
      </x:c>
      <x:c r="Q212" s="504" t="n">
        <x:v>7</x:v>
      </x:c>
      <x:c r="R212" s="505" t="n">
        <x:f>IF(COUNT(N212:Q212)&lt;COUNT('Rarity Calibration'!$B$4:$B$7),"",ROUND(('Rarity Calibration'!$B$11/'Rarity Calibration'!$B$9)*(N212*'Rarity Calibration'!$B$4+O212*'Rarity Calibration'!$B$5+P212*'Rarity Calibration'!$B$6+Q212*'Rarity Calibration'!$B$7),1))</x:f>
        <x:v>78</x:v>
      </x:c>
      <x:c r="S212" s="492" t="str">
        <x:f>IF(R212="","",IF(R212&gt;='Rarity Calibration'!$E$4,'Rarity Calibration'!$D$4,IF(R212&gt;='Rarity Calibration'!$E$5,'Rarity Calibration'!$D$5,IF(R212&gt;='Rarity Calibration'!$E$6,'Rarity Calibration'!$D$6,IF(R212&gt;='Rarity Calibration'!$E$7,'Rarity Calibration'!$D$7,'Rarity Calibration'!$D$8)))))</x:f>
        <x:v>Rare</x:v>
      </x:c>
      <x:c r="T212" s="492" t="str"/>
      <x:c r="U212" s="505"/>
      <x:c r="V212" s="492" t="str">
        <x:v>blank / blank / blank / blank</x:v>
      </x:c>
      <x:c r="W212" s="492" t="str">
        <x:v>First proposed component estimates for a previously unscored identity; subjective, not measured.</x:v>
      </x:c>
      <x:c r="X212" s="492" t="str">
        <x:v>Biblical Events — Shared Canon</x:v>
      </x:c>
      <x:c r="Y212" s="492" t="str">
        <x:v>fixed-v17: Final Card Catalog!A183:S183; Rarity Calibration!C499:S499. No external source verification.</x:v>
      </x:c>
      <x:c r="Z212" s="492" t="str">
        <x:v>Joshua 10:1–15 | Conquest period | Shared canon</x:v>
      </x:c>
      <x:c r="AA212" s="492" t="str">
        <x:v>Approved v20 working tier - original condition retained</x:v>
      </x:c>
      <x:c r="AB212" s="492" t="str">
        <x:v>Tier / interpretation condition</x:v>
      </x:c>
    </x:row>
    <x:row r="213" ht="122" customHeight="1">
      <x:c r="A213" s="492" t="str">
        <x:v>BE-093</x:v>
      </x:c>
      <x:c r="B213" s="492" t="str">
        <x:v>Samson and the Lion</x:v>
      </x:c>
      <x:c r="C213" s="492" t="str">
        <x:v>Extraordinary</x:v>
      </x:c>
      <x:c r="D213" s="500" t="str">
        <x:v>Extraordinary</x:v>
      </x:c>
      <x:c r="E213" s="492" t="str">
        <x:f>IF(F213="Fixed by approved decision","Fixed",IF(C213=D213,"Keep",IF(MATCH(D213,$A$12:$A$16,0)&lt;MATCH(C213,$A$12:$A$16,0),"Promote","Demote")))</x:f>
        <x:v>Keep</x:v>
      </x:c>
      <x:c r="F213" s="492" t="str">
        <x:v>Reviewed - keep</x:v>
      </x:c>
      <x:c r="G213" s="492" t="str">
        <x:v>Medium</x:v>
      </x:c>
      <x:c r="H213" s="492" t="str">
        <x:v>Retain Extraordinary for the distinct close-range action, not for multiplying injuries or copying his death scene.</x:v>
      </x:c>
      <x:c r="I213" s="492" t="str">
        <x:v>BP-031 Samson; BE-095 Death of Samson</x:v>
      </x:c>
      <x:c r="J213" s="492" t="str">
        <x:v>Samson's struggle with the lion forms a compact bodily diagonal, with minimal setting and no gore.</x:v>
      </x:c>
      <x:c r="K213" s="492" t="str">
        <x:v>Strain and astonishment</x:v>
      </x:c>
      <x:c r="L213" s="492" t="str">
        <x:v>Proposed staging based on the catalog; not approved artwork</x:v>
      </x:c>
      <x:c r="M213" s="492" t="str">
        <x:v>No unresolved tier condition identified in this baseline review.</x:v>
      </x:c>
      <x:c r="N213" s="504" t="n">
        <x:v>8</x:v>
      </x:c>
      <x:c r="O213" s="504" t="n">
        <x:v>9</x:v>
      </x:c>
      <x:c r="P213" s="504" t="n">
        <x:v>8</x:v>
      </x:c>
      <x:c r="Q213" s="504" t="n">
        <x:v>8</x:v>
      </x:c>
      <x:c r="R213" s="505" t="n">
        <x:f>IF(COUNT(N213:Q213)&lt;COUNT('Rarity Calibration'!$B$4:$B$7),"",ROUND(('Rarity Calibration'!$B$11/'Rarity Calibration'!$B$9)*(N213*'Rarity Calibration'!$B$4+O213*'Rarity Calibration'!$B$5+P213*'Rarity Calibration'!$B$6+Q213*'Rarity Calibration'!$B$7),1))</x:f>
        <x:v>83</x:v>
      </x:c>
      <x:c r="S213" s="492" t="str">
        <x:f>IF(R213="","",IF(R213&gt;='Rarity Calibration'!$E$4,'Rarity Calibration'!$D$4,IF(R213&gt;='Rarity Calibration'!$E$5,'Rarity Calibration'!$D$5,IF(R213&gt;='Rarity Calibration'!$E$6,'Rarity Calibration'!$D$6,IF(R213&gt;='Rarity Calibration'!$E$7,'Rarity Calibration'!$D$7,'Rarity Calibration'!$D$8)))))</x:f>
        <x:v>Extraordinary</x:v>
      </x:c>
      <x:c r="T213" s="492" t="str"/>
      <x:c r="U213" s="505" t="n">
        <x:v>83.4</x:v>
      </x:c>
      <x:c r="V213" s="492" t="str">
        <x:v>7.8 / 9.1 / 8.2 / 8.5</x:v>
      </x:c>
      <x:c r="W213" s="492" t="str">
        <x:v>New review-only component estimates from catalog and stated premise; source inputs unchanged.</x:v>
      </x:c>
      <x:c r="X213" s="492" t="str">
        <x:v>Biblical Events — Shared Canon</x:v>
      </x:c>
      <x:c r="Y213" s="492" t="str">
        <x:v>fixed-v17: Final Card Catalog!A184:S184; Rarity Calibration!C78:S78. No external source verification.</x:v>
      </x:c>
      <x:c r="Z213" s="492" t="str">
        <x:v>Judges 14:5–9 | Judges period | Shared canon</x:v>
      </x:c>
      <x:c r="AA213" s="492" t="str">
        <x:v>Approved v20 baseline - applied to master</x:v>
      </x:c>
      <x:c r="AB213" s="492" t="str">
        <x:v>None</x:v>
      </x:c>
    </x:row>
    <x:row r="214" ht="122" customHeight="1">
      <x:c r="A214" s="492" t="str">
        <x:v>BE-094</x:v>
      </x:c>
      <x:c r="B214" s="492" t="str">
        <x:v>Samson and Delilah</x:v>
      </x:c>
      <x:c r="C214" s="492" t="str">
        <x:v>Rare</x:v>
      </x:c>
      <x:c r="D214" s="500" t="str">
        <x:v>Rare</x:v>
      </x:c>
      <x:c r="E214" s="492" t="str">
        <x:f>IF(F214="Fixed by approved decision","Fixed",IF(C214=D214,"Keep",IF(MATCH(D214,$A$12:$A$16,0)&lt;MATCH(C214,$A$12:$A$16,0),"Promote","Demote")))</x:f>
        <x:v>Keep</x:v>
      </x:c>
      <x:c r="F214" s="492" t="str">
        <x:v>Reviewed - keep</x:v>
      </x:c>
      <x:c r="G214" s="492" t="str">
        <x:v>Medium</x:v>
      </x:c>
      <x:c r="H214" s="492" t="str">
        <x:v>Rare is supported by a different emotional register from the lion and collapsing temple.</x:v>
      </x:c>
      <x:c r="I214" s="492" t="str">
        <x:v>BP-031 Samson; BE-095 Death of Samson</x:v>
      </x:c>
      <x:c r="J214" s="492" t="str">
        <x:v>Quiet intimacy disrupted by betrayal, with two figures and a confined setting rather than capture and battle combined.</x:v>
      </x:c>
      <x:c r="K214" s="492" t="str">
        <x:v>Vulnerability and impending betrayal</x:v>
      </x:c>
      <x:c r="L214" s="492" t="str">
        <x:v>Proposed staging based on the catalog; not approved artwork</x:v>
      </x:c>
      <x:c r="M214" s="492" t="str">
        <x:v>Select the exact betrayal moment using the source; do not eroticize the scene.</x:v>
      </x:c>
      <x:c r="N214" s="504" t="n">
        <x:v>8</x:v>
      </x:c>
      <x:c r="O214" s="504" t="n">
        <x:v>8</x:v>
      </x:c>
      <x:c r="P214" s="504" t="n">
        <x:v>8</x:v>
      </x:c>
      <x:c r="Q214" s="504" t="n">
        <x:v>7.5</x:v>
      </x:c>
      <x:c r="R214" s="505" t="n">
        <x:f>IF(COUNT(N214:Q214)&lt;COUNT('Rarity Calibration'!$B$4:$B$7),"",ROUND(('Rarity Calibration'!$B$11/'Rarity Calibration'!$B$9)*(N214*'Rarity Calibration'!$B$4+O214*'Rarity Calibration'!$B$5+P214*'Rarity Calibration'!$B$6+Q214*'Rarity Calibration'!$B$7),1))</x:f>
        <x:v>79.5</x:v>
      </x:c>
      <x:c r="S214" s="492" t="str">
        <x:f>IF(R214="","",IF(R214&gt;='Rarity Calibration'!$E$4,'Rarity Calibration'!$D$4,IF(R214&gt;='Rarity Calibration'!$E$5,'Rarity Calibration'!$D$5,IF(R214&gt;='Rarity Calibration'!$E$6,'Rarity Calibration'!$D$6,IF(R214&gt;='Rarity Calibration'!$E$7,'Rarity Calibration'!$D$7,'Rarity Calibration'!$D$8)))))</x:f>
        <x:v>Rare</x:v>
      </x:c>
      <x:c r="T214" s="492" t="str"/>
      <x:c r="U214" s="505" t="n">
        <x:v>81.2</x:v>
      </x:c>
      <x:c r="V214" s="492" t="str">
        <x:v>7.9 / 8.6 / 7.9 / 8.0</x:v>
      </x:c>
      <x:c r="W214" s="492" t="str">
        <x:v>New review-only component estimates from catalog and stated premise; source inputs unchanged.</x:v>
      </x:c>
      <x:c r="X214" s="492" t="str">
        <x:v>Biblical Events — Shared Canon</x:v>
      </x:c>
      <x:c r="Y214" s="492" t="str">
        <x:v>fixed-v17: Final Card Catalog!A185:S185; Rarity Calibration!C113:S113. No external source verification.</x:v>
      </x:c>
      <x:c r="Z214" s="492" t="str">
        <x:v>Judges 16:4–22 | Judges period | Shared canon</x:v>
      </x:c>
      <x:c r="AA214" s="492" t="str">
        <x:v>Approved v20 baseline - applied to master</x:v>
      </x:c>
      <x:c r="AB214" s="492" t="str">
        <x:v>Production detail / source check</x:v>
      </x:c>
    </x:row>
    <x:row r="215" ht="122" customHeight="1">
      <x:c r="A215" s="492" t="str">
        <x:v>BE-095</x:v>
      </x:c>
      <x:c r="B215" s="492" t="str">
        <x:v>Death of Samson</x:v>
      </x:c>
      <x:c r="C215" s="492" t="str">
        <x:v>Extraordinary</x:v>
      </x:c>
      <x:c r="D215" s="500" t="str">
        <x:v>Extraordinary</x:v>
      </x:c>
      <x:c r="E215" s="492" t="str">
        <x:f>IF(F215="Fixed by approved decision","Fixed",IF(C215=D215,"Keep",IF(MATCH(D215,$A$12:$A$16,0)&lt;MATCH(C215,$A$12:$A$16,0),"Promote","Demote")))</x:f>
        <x:v>Keep</x:v>
      </x:c>
      <x:c r="F215" s="492" t="str">
        <x:v>Reviewed - keep</x:v>
      </x:c>
      <x:c r="G215" s="492" t="str">
        <x:v>Medium</x:v>
      </x:c>
      <x:c r="H215" s="492" t="str">
        <x:v>Retain Extraordinary; decisive structure and human cost work without celebrating destruction.</x:v>
      </x:c>
      <x:c r="I215" s="492" t="str">
        <x:v>BE-115 Death of Absalom; BE-127 The Temple Veil Is Torn</x:v>
      </x:c>
      <x:c r="J215" s="492" t="str">
        <x:v>Samson braced between supporting pillars beneath a heavy architectural mass, just before collapse.</x:v>
      </x:c>
      <x:c r="K215" s="492" t="str">
        <x:v>Tragic resolve</x:v>
      </x:c>
      <x:c r="L215" s="492" t="str">
        <x:v>Proposed staging based on the catalog; not approved artwork</x:v>
      </x:c>
      <x:c r="M215" s="492" t="str">
        <x:v>No unresolved tier condition identified in this baseline review.</x:v>
      </x:c>
      <x:c r="N215" s="504" t="n">
        <x:v>8.5</x:v>
      </x:c>
      <x:c r="O215" s="504" t="n">
        <x:v>9</x:v>
      </x:c>
      <x:c r="P215" s="504" t="n">
        <x:v>8.5</x:v>
      </x:c>
      <x:c r="Q215" s="504" t="n">
        <x:v>8</x:v>
      </x:c>
      <x:c r="R215" s="505" t="n">
        <x:f>IF(COUNT(N215:Q215)&lt;COUNT('Rarity Calibration'!$B$4:$B$7),"",ROUND(('Rarity Calibration'!$B$11/'Rarity Calibration'!$B$9)*(N215*'Rarity Calibration'!$B$4+O215*'Rarity Calibration'!$B$5+P215*'Rarity Calibration'!$B$6+Q215*'Rarity Calibration'!$B$7),1))</x:f>
        <x:v>86</x:v>
      </x:c>
      <x:c r="S215" s="492" t="str">
        <x:f>IF(R215="","",IF(R215&gt;='Rarity Calibration'!$E$4,'Rarity Calibration'!$D$4,IF(R215&gt;='Rarity Calibration'!$E$5,'Rarity Calibration'!$D$5,IF(R215&gt;='Rarity Calibration'!$E$6,'Rarity Calibration'!$D$6,IF(R215&gt;='Rarity Calibration'!$E$7,'Rarity Calibration'!$D$7,'Rarity Calibration'!$D$8)))))</x:f>
        <x:v>Extraordinary</x:v>
      </x:c>
      <x:c r="T215" s="492" t="str"/>
      <x:c r="U215" s="505" t="n">
        <x:v>83.2</x:v>
      </x:c>
      <x:c r="V215" s="492" t="str">
        <x:v>7.8 / 8.9 / 8.5 / 8.3</x:v>
      </x:c>
      <x:c r="W215" s="492" t="str">
        <x:v>New review-only component estimates from catalog and stated premise; source inputs unchanged.</x:v>
      </x:c>
      <x:c r="X215" s="492" t="str">
        <x:v>Biblical Events — Shared Canon</x:v>
      </x:c>
      <x:c r="Y215" s="492" t="str">
        <x:v>fixed-v17: Final Card Catalog!A186:S186; Rarity Calibration!C79:S79. No external source verification.</x:v>
      </x:c>
      <x:c r="Z215" s="492" t="str">
        <x:v>Judges 16:23–31 | Judges period | Shared canon</x:v>
      </x:c>
      <x:c r="AA215" s="492" t="str">
        <x:v>Approved v20 baseline - applied to master</x:v>
      </x:c>
      <x:c r="AB215" s="492" t="str">
        <x:v>None</x:v>
      </x:c>
    </x:row>
    <x:row r="216" ht="122" customHeight="1">
      <x:c r="A216" s="492" t="str">
        <x:v>BE-096</x:v>
      </x:c>
      <x:c r="B216" s="492" t="str">
        <x:v>Gideon's Three Hundred</x:v>
      </x:c>
      <x:c r="C216" s="492" t="str">
        <x:v>Rare</x:v>
      </x:c>
      <x:c r="D216" s="500" t="str">
        <x:v>Rare</x:v>
      </x:c>
      <x:c r="E216" s="492" t="str">
        <x:f>IF(F216="Fixed by approved decision","Fixed",IF(C216=D216,"Keep",IF(MATCH(D216,$A$12:$A$16,0)&lt;MATCH(C216,$A$12:$A$16,0),"Promote","Demote")))</x:f>
        <x:v>Keep</x:v>
      </x:c>
      <x:c r="F216" s="492" t="str">
        <x:v>Reviewed - keep</x:v>
      </x:c>
      <x:c r="G216" s="492" t="str">
        <x:v>Medium</x:v>
      </x:c>
      <x:c r="H216" s="492" t="str">
        <x:v>Rare earns distinctive night staging; keep Gideon's individual portrait and fleece separate.</x:v>
      </x:c>
      <x:c r="I216" s="492" t="str">
        <x:v>BP-030 Gideon; BE-120 Jonathan's Victory at Michmash</x:v>
      </x:c>
      <x:c r="J216" s="492" t="str">
        <x:v>A small night attack uses separated points of torchlight and human coordination rather than a crowded battle.</x:v>
      </x:c>
      <x:c r="K216" s="492" t="str">
        <x:v>Surprise and vulnerable courage</x:v>
      </x:c>
      <x:c r="L216" s="492" t="str">
        <x:v>Proposed staging based on the catalog; not approved artwork</x:v>
      </x:c>
      <x:c r="M216" s="492" t="str">
        <x:v>No unresolved tier condition identified in this baseline review.</x:v>
      </x:c>
      <x:c r="N216" s="504" t="n">
        <x:v>8</x:v>
      </x:c>
      <x:c r="O216" s="504" t="n">
        <x:v>8.5</x:v>
      </x:c>
      <x:c r="P216" s="504" t="n">
        <x:v>7.5</x:v>
      </x:c>
      <x:c r="Q216" s="504" t="n">
        <x:v>8</x:v>
      </x:c>
      <x:c r="R216" s="505" t="n">
        <x:f>IF(COUNT(N216:Q216)&lt;COUNT('Rarity Calibration'!$B$4:$B$7),"",ROUND(('Rarity Calibration'!$B$11/'Rarity Calibration'!$B$9)*(N216*'Rarity Calibration'!$B$4+O216*'Rarity Calibration'!$B$5+P216*'Rarity Calibration'!$B$6+Q216*'Rarity Calibration'!$B$7),1))</x:f>
        <x:v>80.5</x:v>
      </x:c>
      <x:c r="S216" s="492" t="str">
        <x:f>IF(R216="","",IF(R216&gt;='Rarity Calibration'!$E$4,'Rarity Calibration'!$D$4,IF(R216&gt;='Rarity Calibration'!$E$5,'Rarity Calibration'!$D$5,IF(R216&gt;='Rarity Calibration'!$E$6,'Rarity Calibration'!$D$6,IF(R216&gt;='Rarity Calibration'!$E$7,'Rarity Calibration'!$D$7,'Rarity Calibration'!$D$8)))))</x:f>
        <x:v>Rare</x:v>
      </x:c>
      <x:c r="T216" s="492" t="str"/>
      <x:c r="U216" s="505" t="n">
        <x:v>81.2</x:v>
      </x:c>
      <x:c r="V216" s="492" t="str">
        <x:v>7.5 / 9.0 / 8.0 / 8.2</x:v>
      </x:c>
      <x:c r="W216" s="492" t="str">
        <x:v>New review-only component estimates from catalog and stated premise; source inputs unchanged.</x:v>
      </x:c>
      <x:c r="X216" s="492" t="str">
        <x:v>Biblical Events — Shared Canon</x:v>
      </x:c>
      <x:c r="Y216" s="492" t="str">
        <x:v>fixed-v17: Final Card Catalog!A187:S187; Rarity Calibration!C112:S112. No external source verification.</x:v>
      </x:c>
      <x:c r="Z216" s="492" t="str">
        <x:v>Judges 7 | Judges period | Shared canon</x:v>
      </x:c>
      <x:c r="AA216" s="492" t="str">
        <x:v>Approved v20 baseline - applied to master</x:v>
      </x:c>
      <x:c r="AB216" s="492" t="str">
        <x:v>None</x:v>
      </x:c>
    </x:row>
    <x:row r="217" ht="122" customHeight="1">
      <x:c r="A217" s="492" t="str">
        <x:v>BE-097</x:v>
      </x:c>
      <x:c r="B217" s="492" t="str">
        <x:v>Elijah at Horeb</x:v>
      </x:c>
      <x:c r="C217" s="492" t="str">
        <x:v>Extraordinary</x:v>
      </x:c>
      <x:c r="D217" s="500" t="str">
        <x:v>Extraordinary</x:v>
      </x:c>
      <x:c r="E217" s="492" t="str">
        <x:f>IF(F217="Fixed by approved decision","Fixed",IF(C217=D217,"Keep",IF(MATCH(D217,$A$12:$A$16,0)&lt;MATCH(C217,$A$12:$A$16,0),"Promote","Demote")))</x:f>
        <x:v>Keep</x:v>
      </x:c>
      <x:c r="F217" s="492" t="str">
        <x:v>Reviewed - provisional</x:v>
      </x:c>
      <x:c r="G217" s="492" t="str">
        <x:v>Medium</x:v>
      </x:c>
      <x:c r="H217" s="492" t="str">
        <x:v>Retain Extraordinary conditionally because atmosphere and response can carry it without depicting God or every phenomenon at once.</x:v>
      </x:c>
      <x:c r="I217" s="492" t="str">
        <x:v>BP-013 Elijah; BE-113 Moses Sees God's Glory</x:v>
      </x:c>
      <x:c r="J217" s="492" t="str">
        <x:v>Elijah's attentive posture at the rocky opening dominates after turmoil, with quiet space around him.</x:v>
      </x:c>
      <x:c r="K217" s="492" t="str">
        <x:v>Stillness after overwhelm</x:v>
      </x:c>
      <x:c r="L217" s="492" t="str">
        <x:v>Proposed staging based on the catalog; not approved artwork</x:v>
      </x:c>
      <x:c r="M217" s="492" t="str">
        <x:v>Approve one text-bounded moment; do not make wind, earthquake, fire and quiet voice a single invented simultaneous spectacle.</x:v>
      </x:c>
      <x:c r="N217" s="504" t="n">
        <x:v>8.5</x:v>
      </x:c>
      <x:c r="O217" s="504" t="n">
        <x:v>8.5</x:v>
      </x:c>
      <x:c r="P217" s="504" t="n">
        <x:v>8.5</x:v>
      </x:c>
      <x:c r="Q217" s="504" t="n">
        <x:v>8</x:v>
      </x:c>
      <x:c r="R217" s="505" t="n">
        <x:f>IF(COUNT(N217:Q217)&lt;COUNT('Rarity Calibration'!$B$4:$B$7),"",ROUND(('Rarity Calibration'!$B$11/'Rarity Calibration'!$B$9)*(N217*'Rarity Calibration'!$B$4+O217*'Rarity Calibration'!$B$5+P217*'Rarity Calibration'!$B$6+Q217*'Rarity Calibration'!$B$7),1))</x:f>
        <x:v>84.5</x:v>
      </x:c>
      <x:c r="S217" s="492" t="str">
        <x:f>IF(R217="","",IF(R217&gt;='Rarity Calibration'!$E$4,'Rarity Calibration'!$D$4,IF(R217&gt;='Rarity Calibration'!$E$5,'Rarity Calibration'!$D$5,IF(R217&gt;='Rarity Calibration'!$E$6,'Rarity Calibration'!$D$6,IF(R217&gt;='Rarity Calibration'!$E$7,'Rarity Calibration'!$D$7,'Rarity Calibration'!$D$8)))))</x:f>
        <x:v>Extraordinary</x:v>
      </x:c>
      <x:c r="T217" s="492" t="str"/>
      <x:c r="U217" s="505" t="n">
        <x:v>84.8</x:v>
      </x:c>
      <x:c r="V217" s="492" t="str">
        <x:v>8.2 / 9.1 / 8.1 / 8.5</x:v>
      </x:c>
      <x:c r="W217" s="492" t="str">
        <x:v>New review-only component estimates from catalog and stated premise; source inputs unchanged.</x:v>
      </x:c>
      <x:c r="X217" s="492" t="str">
        <x:v>Biblical Events — Shared Canon</x:v>
      </x:c>
      <x:c r="Y217" s="492" t="str">
        <x:v>fixed-v17: Final Card Catalog!A188:S188; Rarity Calibration!C64:S64. No external source verification.</x:v>
      </x:c>
      <x:c r="Z217" s="492" t="str">
        <x:v>1 Kings 19:1–18 | Divided monarchy | Shared canon</x:v>
      </x:c>
      <x:c r="AA217" s="492" t="str">
        <x:v>Approved v20 working tier - original condition retained</x:v>
      </x:c>
      <x:c r="AB217" s="492" t="str">
        <x:v>Tier / interpretation condition</x:v>
      </x:c>
    </x:row>
    <x:row r="218" ht="122" customHeight="1">
      <x:c r="A218" s="492" t="str">
        <x:v>BE-098</x:v>
      </x:c>
      <x:c r="B218" s="492" t="str">
        <x:v>Dagon Falls Before the Ark</x:v>
      </x:c>
      <x:c r="C218" s="492" t="str">
        <x:v>Rare</x:v>
      </x:c>
      <x:c r="D218" s="500" t="str">
        <x:v>Rare</x:v>
      </x:c>
      <x:c r="E218" s="492" t="str">
        <x:f>IF(F218="Fixed by approved decision","Fixed",IF(C218=D218,"Keep",IF(MATCH(D218,$A$12:$A$16,0)&lt;MATCH(C218,$A$12:$A$16,0),"Promote","Demote")))</x:f>
        <x:v>Keep</x:v>
      </x:c>
      <x:c r="F218" s="492" t="str">
        <x:v>Reviewed - keep</x:v>
      </x:c>
      <x:c r="G218" s="492" t="str">
        <x:v>High</x:v>
      </x:c>
      <x:c r="H218" s="492" t="str">
        <x:v>Retain Rare; the recorded reversal of objects is distinctive and does not need an intact-idol companion.</x:v>
      </x:c>
      <x:c r="I218" s="492" t="str">
        <x:v>BI-008 Ark of the Covenant; BE-010 The Burning Bush</x:v>
      </x:c>
      <x:c r="J218" s="492" t="str">
        <x:v>Inside the sanctuary, place the fallen or broken idol prominently in the foreground and the upright Ark deeper in the scene. Let that visual reversal tell the story; avoid a separate intact-idol portrait, crowded battle or victorious human protagonist.</x:v>
      </x:c>
      <x:c r="K218" s="492" t="str">
        <x:v>Unsettling awe and shock; uncanny reversal of apparent power. Avoid slapstick, comic humiliation or a celebratory action pose.</x:v>
      </x:c>
      <x:c r="L218" s="492" t="str">
        <x:v>Existing master brief - retained verbatim</x:v>
      </x:c>
      <x:c r="M218" s="492" t="str">
        <x:v>No unresolved tier condition identified in this baseline review.</x:v>
      </x:c>
      <x:c r="N218" s="504" t="n">
        <x:v>7.5</x:v>
      </x:c>
      <x:c r="O218" s="504" t="n">
        <x:v>8.5</x:v>
      </x:c>
      <x:c r="P218" s="504" t="n">
        <x:v>8</x:v>
      </x:c>
      <x:c r="Q218" s="504" t="n">
        <x:v>8</x:v>
      </x:c>
      <x:c r="R218" s="505" t="n">
        <x:f>IF(COUNT(N218:Q218)&lt;COUNT('Rarity Calibration'!$B$4:$B$7),"",ROUND(('Rarity Calibration'!$B$11/'Rarity Calibration'!$B$9)*(N218*'Rarity Calibration'!$B$4+O218*'Rarity Calibration'!$B$5+P218*'Rarity Calibration'!$B$6+Q218*'Rarity Calibration'!$B$7),1))</x:f>
        <x:v>79.5</x:v>
      </x:c>
      <x:c r="S218" s="492" t="str">
        <x:f>IF(R218="","",IF(R218&gt;='Rarity Calibration'!$E$4,'Rarity Calibration'!$D$4,IF(R218&gt;='Rarity Calibration'!$E$5,'Rarity Calibration'!$D$5,IF(R218&gt;='Rarity Calibration'!$E$6,'Rarity Calibration'!$D$6,IF(R218&gt;='Rarity Calibration'!$E$7,'Rarity Calibration'!$D$7,'Rarity Calibration'!$D$8)))))</x:f>
        <x:v>Rare</x:v>
      </x:c>
      <x:c r="T218" s="492" t="str"/>
      <x:c r="U218" s="505" t="n">
        <x:v>81.6</x:v>
      </x:c>
      <x:c r="V218" s="492" t="str">
        <x:v>7.4 / 9.2 / 7.9 / 8.6</x:v>
      </x:c>
      <x:c r="W218" s="492" t="str">
        <x:v>New review-only component estimates from catalog and stated premise; source inputs unchanged.</x:v>
      </x:c>
      <x:c r="X218" s="492" t="str">
        <x:v>Biblical Events — Shared Canon</x:v>
      </x:c>
      <x:c r="Y218" s="492" t="str">
        <x:v>fixed-v17: Final Card Catalog!A189:S189; Rarity Calibration!C105:S105. No external source verification.</x:v>
      </x:c>
      <x:c r="Z218" s="492" t="str">
        <x:v>1 Samuel 5 | Early monarchy | Shared canon</x:v>
      </x:c>
      <x:c r="AA218" s="492" t="str">
        <x:v>Approved v20 baseline - applied to master</x:v>
      </x:c>
      <x:c r="AB218" s="492" t="str">
        <x:v>None</x:v>
      </x:c>
    </x:row>
    <x:row r="219" ht="122" customHeight="1">
      <x:c r="A219" s="492" t="str">
        <x:v>BE-099</x:v>
      </x:c>
      <x:c r="B219" s="492" t="str">
        <x:v>Balaam and the Donkey</x:v>
      </x:c>
      <x:c r="C219" s="492" t="str">
        <x:v>Rare</x:v>
      </x:c>
      <x:c r="D219" s="500" t="str">
        <x:v>Rare</x:v>
      </x:c>
      <x:c r="E219" s="492" t="str">
        <x:f>IF(F219="Fixed by approved decision","Fixed",IF(C219=D219,"Keep",IF(MATCH(D219,$A$12:$A$16,0)&lt;MATCH(C219,$A$12:$A$16,0),"Promote","Demote")))</x:f>
        <x:v>Keep</x:v>
      </x:c>
      <x:c r="F219" s="492" t="str">
        <x:v>Reviewed - keep</x:v>
      </x:c>
      <x:c r="G219" s="492" t="str">
        <x:v>Medium</x:v>
      </x:c>
      <x:c r="H219" s="492" t="str">
        <x:v>Rare offers distinctive animal/human action, but the messenger's appearance needs a bounded design.</x:v>
      </x:c>
      <x:c r="I219" s="492" t="str">
        <x:v>BE-125 Jonah Delivered from the Great Fish; BE-086 Zacchaeus in the Sycamore Tree</x:v>
      </x:c>
      <x:c r="J219" s="492" t="str">
        <x:v>The halted donkey and rider create a tense directional disagreement in a narrow travel scene.</x:v>
      </x:c>
      <x:c r="K219" s="492" t="str">
        <x:v>Interruption and humbled certainty</x:v>
      </x:c>
      <x:c r="L219" s="492" t="str">
        <x:v>Proposed staging based on the catalog; not approved artwork</x:v>
      </x:c>
      <x:c r="M219" s="492" t="str">
        <x:v>Decide the angel's visibility and appearance without caricature or fantasy-monster staging.</x:v>
      </x:c>
      <x:c r="N219" s="504" t="n">
        <x:v>7.5</x:v>
      </x:c>
      <x:c r="O219" s="504" t="n">
        <x:v>8.5</x:v>
      </x:c>
      <x:c r="P219" s="504" t="n">
        <x:v>7.5</x:v>
      </x:c>
      <x:c r="Q219" s="504" t="n">
        <x:v>8</x:v>
      </x:c>
      <x:c r="R219" s="505" t="n">
        <x:f>IF(COUNT(N219:Q219)&lt;COUNT('Rarity Calibration'!$B$4:$B$7),"",ROUND(('Rarity Calibration'!$B$11/'Rarity Calibration'!$B$9)*(N219*'Rarity Calibration'!$B$4+O219*'Rarity Calibration'!$B$5+P219*'Rarity Calibration'!$B$6+Q219*'Rarity Calibration'!$B$7),1))</x:f>
        <x:v>78.5</x:v>
      </x:c>
      <x:c r="S219" s="492" t="str">
        <x:f>IF(R219="","",IF(R219&gt;='Rarity Calibration'!$E$4,'Rarity Calibration'!$D$4,IF(R219&gt;='Rarity Calibration'!$E$5,'Rarity Calibration'!$D$5,IF(R219&gt;='Rarity Calibration'!$E$6,'Rarity Calibration'!$D$6,IF(R219&gt;='Rarity Calibration'!$E$7,'Rarity Calibration'!$D$7,'Rarity Calibration'!$D$8)))))</x:f>
        <x:v>Rare</x:v>
      </x:c>
      <x:c r="T219" s="492" t="str"/>
      <x:c r="U219" s="505" t="n">
        <x:v>80.6</x:v>
      </x:c>
      <x:c r="V219" s="492" t="str">
        <x:v>7.5 / 8.9 / 7.6 / 8.7</x:v>
      </x:c>
      <x:c r="W219" s="492" t="str">
        <x:v>New review-only component estimates from catalog and stated premise; source inputs unchanged.</x:v>
      </x:c>
      <x:c r="X219" s="492" t="str">
        <x:v>Biblical Events — Shared Canon</x:v>
      </x:c>
      <x:c r="Y219" s="492" t="str">
        <x:v>fixed-v17: Final Card Catalog!A190:S190; Rarity Calibration!C120:S120. No external source verification.</x:v>
      </x:c>
      <x:c r="Z219" s="492" t="str">
        <x:v>Numbers 22:21–35 | Wilderness period | Shared canon</x:v>
      </x:c>
      <x:c r="AA219" s="492" t="str">
        <x:v>Approved v20 baseline - applied to master</x:v>
      </x:c>
      <x:c r="AB219" s="492" t="str">
        <x:v>Production detail / source check</x:v>
      </x:c>
    </x:row>
    <x:row r="220" ht="122" customHeight="1">
      <x:c r="A220" s="492" t="str">
        <x:v>BE-100</x:v>
      </x:c>
      <x:c r="B220" s="492" t="str">
        <x:v>Deborah and Barak Defeat Sisera</x:v>
      </x:c>
      <x:c r="C220" s="492" t="str">
        <x:v>Rare</x:v>
      </x:c>
      <x:c r="D220" s="500" t="str">
        <x:v>Rare</x:v>
      </x:c>
      <x:c r="E220" s="492" t="str">
        <x:f>IF(F220="Fixed by approved decision","Fixed",IF(C220=D220,"Keep",IF(MATCH(D220,$A$12:$A$16,0)&lt;MATCH(C220,$A$12:$A$16,0),"Promote","Demote")))</x:f>
        <x:v>Keep</x:v>
      </x:c>
      <x:c r="F220" s="492" t="str">
        <x:v>Reviewed - keep</x:v>
      </x:c>
      <x:c r="G220" s="492" t="str">
        <x:v>Medium</x:v>
      </x:c>
      <x:c r="H220" s="492" t="str">
        <x:v>Retain Rare rather than make every victory premium; distinguish leadership from the individual Deborah portrait.</x:v>
      </x:c>
      <x:c r="I220" s="492" t="str">
        <x:v>BP-029 Deborah; BE-120 Jonathan's Victory at Michmash</x:v>
      </x:c>
      <x:c r="J220" s="492" t="str">
        <x:v>Deborah and Barak's relation to the movement of their people gives a battle scene a human focal pair.</x:v>
      </x:c>
      <x:c r="K220" s="492" t="str">
        <x:v>Courage and shared resolve</x:v>
      </x:c>
      <x:c r="L220" s="492" t="str">
        <x:v>Proposed staging based on the catalog; not approved artwork</x:v>
      </x:c>
      <x:c r="M220" s="492" t="str">
        <x:v>No unresolved tier condition identified in this baseline review.</x:v>
      </x:c>
      <x:c r="N220" s="504" t="n">
        <x:v>8</x:v>
      </x:c>
      <x:c r="O220" s="504" t="n">
        <x:v>8.5</x:v>
      </x:c>
      <x:c r="P220" s="504" t="n">
        <x:v>7.5</x:v>
      </x:c>
      <x:c r="Q220" s="504" t="n">
        <x:v>7.5</x:v>
      </x:c>
      <x:c r="R220" s="505" t="n">
        <x:f>IF(COUNT(N220:Q220)&lt;COUNT('Rarity Calibration'!$B$4:$B$7),"",ROUND(('Rarity Calibration'!$B$11/'Rarity Calibration'!$B$9)*(N220*'Rarity Calibration'!$B$4+O220*'Rarity Calibration'!$B$5+P220*'Rarity Calibration'!$B$6+Q220*'Rarity Calibration'!$B$7),1))</x:f>
        <x:v>80</x:v>
      </x:c>
      <x:c r="S220" s="492" t="str">
        <x:f>IF(R220="","",IF(R220&gt;='Rarity Calibration'!$E$4,'Rarity Calibration'!$D$4,IF(R220&gt;='Rarity Calibration'!$E$5,'Rarity Calibration'!$D$5,IF(R220&gt;='Rarity Calibration'!$E$6,'Rarity Calibration'!$D$6,IF(R220&gt;='Rarity Calibration'!$E$7,'Rarity Calibration'!$D$7,'Rarity Calibration'!$D$8)))))</x:f>
        <x:v>Rare</x:v>
      </x:c>
      <x:c r="T220" s="492" t="str"/>
      <x:c r="U220" s="505" t="n">
        <x:v>81.6</x:v>
      </x:c>
      <x:c r="V220" s="492" t="str">
        <x:v>7.8 / 8.8 / 7.9 / 8.2</x:v>
      </x:c>
      <x:c r="W220" s="492" t="str">
        <x:v>New review-only component estimates from catalog and stated premise; source inputs unchanged.</x:v>
      </x:c>
      <x:c r="X220" s="492" t="str">
        <x:v>Biblical Events — Shared Canon</x:v>
      </x:c>
      <x:c r="Y220" s="492" t="str">
        <x:v>fixed-v17: Final Card Catalog!A191:S191; Rarity Calibration!C106:S106. No external source verification.</x:v>
      </x:c>
      <x:c r="Z220" s="492" t="str">
        <x:v>Judges 4–5 | Judges period | Shared canon</x:v>
      </x:c>
      <x:c r="AA220" s="492" t="str">
        <x:v>Approved v20 baseline - applied to master</x:v>
      </x:c>
      <x:c r="AB220" s="492" t="str">
        <x:v>None</x:v>
      </x:c>
    </x:row>
    <x:row r="221" ht="122" customHeight="1">
      <x:c r="A221" s="492" t="str">
        <x:v>BE-101</x:v>
      </x:c>
      <x:c r="B221" s="492" t="str">
        <x:v>David Spares Saul at En-gedi</x:v>
      </x:c>
      <x:c r="C221" s="492" t="str">
        <x:v>Rare</x:v>
      </x:c>
      <x:c r="D221" s="500" t="str">
        <x:v>Rare</x:v>
      </x:c>
      <x:c r="E221" s="492" t="str">
        <x:f>IF(F221="Fixed by approved decision","Fixed",IF(C221=D221,"Keep",IF(MATCH(D221,$A$12:$A$16,0)&lt;MATCH(C221,$A$12:$A$16,0),"Promote","Demote")))</x:f>
        <x:v>Keep</x:v>
      </x:c>
      <x:c r="F221" s="492" t="str">
        <x:v>Reviewed - keep</x:v>
      </x:c>
      <x:c r="G221" s="492" t="str">
        <x:v>Medium</x:v>
      </x:c>
      <x:c r="H221" s="492" t="str">
        <x:v>Rare is justified by the moral decision and spatial contrast, not by an act of violence.</x:v>
      </x:c>
      <x:c r="I221" s="492" t="str">
        <x:v>BP-032 Saul; BE-106 Nathan Confronts David</x:v>
      </x:c>
      <x:c r="J221" s="492" t="str">
        <x:v>David's restraint in a dark cave contrasts with Saul's vulnerability and the bright opening beyond.</x:v>
      </x:c>
      <x:c r="K221" s="492" t="str">
        <x:v>Restraint under temptation</x:v>
      </x:c>
      <x:c r="L221" s="492" t="str">
        <x:v>Proposed staging based on the catalog; not approved artwork</x:v>
      </x:c>
      <x:c r="M221" s="492" t="str">
        <x:v>No unresolved tier condition identified in this baseline review.</x:v>
      </x:c>
      <x:c r="N221" s="504" t="n">
        <x:v>8</x:v>
      </x:c>
      <x:c r="O221" s="504" t="n">
        <x:v>8.5</x:v>
      </x:c>
      <x:c r="P221" s="504" t="n">
        <x:v>8</x:v>
      </x:c>
      <x:c r="Q221" s="504" t="n">
        <x:v>7.5</x:v>
      </x:c>
      <x:c r="R221" s="505" t="n">
        <x:f>IF(COUNT(N221:Q221)&lt;COUNT('Rarity Calibration'!$B$4:$B$7),"",ROUND(('Rarity Calibration'!$B$11/'Rarity Calibration'!$B$9)*(N221*'Rarity Calibration'!$B$4+O221*'Rarity Calibration'!$B$5+P221*'Rarity Calibration'!$B$6+Q221*'Rarity Calibration'!$B$7),1))</x:f>
        <x:v>81</x:v>
      </x:c>
      <x:c r="S221" s="492" t="str">
        <x:f>IF(R221="","",IF(R221&gt;='Rarity Calibration'!$E$4,'Rarity Calibration'!$D$4,IF(R221&gt;='Rarity Calibration'!$E$5,'Rarity Calibration'!$D$5,IF(R221&gt;='Rarity Calibration'!$E$6,'Rarity Calibration'!$D$6,IF(R221&gt;='Rarity Calibration'!$E$7,'Rarity Calibration'!$D$7,'Rarity Calibration'!$D$8)))))</x:f>
        <x:v>Rare</x:v>
      </x:c>
      <x:c r="T221" s="492" t="str"/>
      <x:c r="U221" s="505" t="n">
        <x:v>81</x:v>
      </x:c>
      <x:c r="V221" s="492" t="str">
        <x:v>7.8 / 8.6 / 7.9 / 8.2</x:v>
      </x:c>
      <x:c r="W221" s="492" t="str">
        <x:v>New review-only component estimates from catalog and stated premise; source inputs unchanged.</x:v>
      </x:c>
      <x:c r="X221" s="492" t="str">
        <x:v>Biblical Events — Shared Canon</x:v>
      </x:c>
      <x:c r="Y221" s="492" t="str">
        <x:v>fixed-v17: Final Card Catalog!A192:S192; Rarity Calibration!C115:S115. No external source verification.</x:v>
      </x:c>
      <x:c r="Z221" s="492" t="str">
        <x:v>1 Samuel 24 | United monarchy | Shared canon</x:v>
      </x:c>
      <x:c r="AA221" s="492" t="str">
        <x:v>Approved v20 baseline - applied to master</x:v>
      </x:c>
      <x:c r="AB221" s="492" t="str">
        <x:v>None</x:v>
      </x:c>
    </x:row>
    <x:row r="222" ht="122" customHeight="1">
      <x:c r="A222" s="492" t="str">
        <x:v>BE-102</x:v>
      </x:c>
      <x:c r="B222" s="492" t="str">
        <x:v>Anointing at Bethany</x:v>
      </x:c>
      <x:c r="C222" s="492" t="str">
        <x:v>Rare</x:v>
      </x:c>
      <x:c r="D222" s="500" t="str">
        <x:v>Rare</x:v>
      </x:c>
      <x:c r="E222" s="492" t="str">
        <x:f>IF(F222="Fixed by approved decision","Fixed",IF(C222=D222,"Keep",IF(MATCH(D222,$A$12:$A$16,0)&lt;MATCH(C222,$A$12:$A$16,0),"Promote","Demote")))</x:f>
        <x:v>Keep</x:v>
      </x:c>
      <x:c r="F222" s="492" t="str">
        <x:v>Reviewed - keep</x:v>
      </x:c>
      <x:c r="G222" s="492" t="str">
        <x:v>Medium</x:v>
      </x:c>
      <x:c r="H222" s="492" t="str">
        <x:v>Retain Rare for a tactile action; chronology and participant details must follow the cited account rather than a conflation.</x:v>
      </x:c>
      <x:c r="I222" s="492" t="str">
        <x:v>BE-057 Jesus Washes the Disciples' Feet; BE-039 The Nativity</x:v>
      </x:c>
      <x:c r="J222" s="492" t="str">
        <x:v>The anointing gesture and response dominate a close gathering; the vessel remains a prop, not the entire card.</x:v>
      </x:c>
      <x:c r="K222" s="492" t="str">
        <x:v>Devotion and approaching loss</x:v>
      </x:c>
      <x:c r="L222" s="492" t="str">
        <x:v>Proposed staging based on the catalog; not approved artwork</x:v>
      </x:c>
      <x:c r="M222" s="492" t="str">
        <x:v>Confirm which cited Gospel account supplies participants and staging.</x:v>
      </x:c>
      <x:c r="N222" s="504" t="n">
        <x:v>8</x:v>
      </x:c>
      <x:c r="O222" s="504" t="n">
        <x:v>8</x:v>
      </x:c>
      <x:c r="P222" s="504" t="n">
        <x:v>8</x:v>
      </x:c>
      <x:c r="Q222" s="504" t="n">
        <x:v>7</x:v>
      </x:c>
      <x:c r="R222" s="505" t="n">
        <x:f>IF(COUNT(N222:Q222)&lt;COUNT('Rarity Calibration'!$B$4:$B$7),"",ROUND(('Rarity Calibration'!$B$11/'Rarity Calibration'!$B$9)*(N222*'Rarity Calibration'!$B$4+O222*'Rarity Calibration'!$B$5+P222*'Rarity Calibration'!$B$6+Q222*'Rarity Calibration'!$B$7),1))</x:f>
        <x:v>79</x:v>
      </x:c>
      <x:c r="S222" s="492" t="str">
        <x:f>IF(R222="","",IF(R222&gt;='Rarity Calibration'!$E$4,'Rarity Calibration'!$D$4,IF(R222&gt;='Rarity Calibration'!$E$5,'Rarity Calibration'!$D$5,IF(R222&gt;='Rarity Calibration'!$E$6,'Rarity Calibration'!$D$6,IF(R222&gt;='Rarity Calibration'!$E$7,'Rarity Calibration'!$D$7,'Rarity Calibration'!$D$8)))))</x:f>
        <x:v>Rare</x:v>
      </x:c>
      <x:c r="T222" s="492" t="str"/>
      <x:c r="U222" s="505" t="n">
        <x:v>81.5</x:v>
      </x:c>
      <x:c r="V222" s="492" t="str">
        <x:v>8.1 / 8.5 / 7.9 / 7.8</x:v>
      </x:c>
      <x:c r="W222" s="492" t="str">
        <x:v>New review-only component estimates from catalog and stated premise; source inputs unchanged.</x:v>
      </x:c>
      <x:c r="X222" s="492" t="str">
        <x:v>Biblical Events — Shared Canon</x:v>
      </x:c>
      <x:c r="Y222" s="492" t="str">
        <x:v>fixed-v17: Final Card Catalog!A193:S193; Rarity Calibration!C108:S108. No external source verification.</x:v>
      </x:c>
      <x:c r="Z222" s="492" t="str">
        <x:v>Mark 14:3–9; Matthew 26:6–13; John 12:1–8 | Passion Week | Shared canon</x:v>
      </x:c>
      <x:c r="AA222" s="492" t="str">
        <x:v>Approved v20 baseline - applied to master</x:v>
      </x:c>
      <x:c r="AB222" s="492" t="str">
        <x:v>Production detail / source check</x:v>
      </x:c>
    </x:row>
    <x:row r="223" ht="122" customHeight="1">
      <x:c r="A223" s="492" t="str">
        <x:v>BE-103</x:v>
      </x:c>
      <x:c r="B223" s="492" t="str">
        <x:v>Breakfast by the Sea</x:v>
      </x:c>
      <x:c r="C223" s="492" t="str">
        <x:v>Extraordinary</x:v>
      </x:c>
      <x:c r="D223" s="500" t="str">
        <x:v>Rare</x:v>
      </x:c>
      <x:c r="E223" s="492" t="str">
        <x:f>IF(F223="Fixed by approved decision","Fixed",IF(C223=D223,"Keep",IF(MATCH(D223,$A$12:$A$16,0)&lt;MATCH(C223,$A$12:$A$16,0),"Promote","Demote")))</x:f>
        <x:v>Demote</x:v>
      </x:c>
      <x:c r="F223" s="492" t="str">
        <x:v>Reviewed - change proposed</x:v>
      </x:c>
      <x:c r="G223" s="492" t="str">
        <x:v>Medium</x:v>
      </x:c>
      <x:c r="H223" s="492" t="str">
        <x:v>Recommend Rare for the intimate restoration premise; the separate catch already owns Extraordinary net-and-boat spectacle.</x:v>
      </x:c>
      <x:c r="I223" s="492" t="str">
        <x:v>BE-084 Miraculous Catch of Fish; BE-060 Peter Denies Jesus</x:v>
      </x:c>
      <x:c r="J223" s="492" t="str">
        <x:v>Preserve shore, meal and a close exchange with Peter; the boat and net stay secondary.</x:v>
      </x:c>
      <x:c r="K223" s="492" t="str">
        <x:v>Reconciliation and warmth</x:v>
      </x:c>
      <x:c r="L223" s="492" t="str">
        <x:v>Proposed staging based on the catalog; not approved artwork</x:v>
      </x:c>
      <x:c r="M223" s="492" t="str">
        <x:v>No unresolved tier condition identified in this baseline review.</x:v>
      </x:c>
      <x:c r="N223" s="504" t="n">
        <x:v>8</x:v>
      </x:c>
      <x:c r="O223" s="504" t="n">
        <x:v>8</x:v>
      </x:c>
      <x:c r="P223" s="504" t="n">
        <x:v>8.5</x:v>
      </x:c>
      <x:c r="Q223" s="504" t="n">
        <x:v>7.5</x:v>
      </x:c>
      <x:c r="R223" s="505" t="n">
        <x:f>IF(COUNT(N223:Q223)&lt;COUNT('Rarity Calibration'!$B$4:$B$7),"",ROUND(('Rarity Calibration'!$B$11/'Rarity Calibration'!$B$9)*(N223*'Rarity Calibration'!$B$4+O223*'Rarity Calibration'!$B$5+P223*'Rarity Calibration'!$B$6+Q223*'Rarity Calibration'!$B$7),1))</x:f>
        <x:v>80.5</x:v>
      </x:c>
      <x:c r="S223" s="492" t="str">
        <x:f>IF(R223="","",IF(R223&gt;='Rarity Calibration'!$E$4,'Rarity Calibration'!$D$4,IF(R223&gt;='Rarity Calibration'!$E$5,'Rarity Calibration'!$D$5,IF(R223&gt;='Rarity Calibration'!$E$6,'Rarity Calibration'!$D$6,IF(R223&gt;='Rarity Calibration'!$E$7,'Rarity Calibration'!$D$7,'Rarity Calibration'!$D$8)))))</x:f>
        <x:v>Rare</x:v>
      </x:c>
      <x:c r="T223" s="492" t="str"/>
      <x:c r="U223" s="505" t="n">
        <x:v>84.1</x:v>
      </x:c>
      <x:c r="V223" s="492" t="str">
        <x:v>8.1 / 8.9 / 8.4 / 8.2</x:v>
      </x:c>
      <x:c r="W223" s="492" t="str">
        <x:v>New review-only component estimates from catalog and stated premise; source inputs unchanged.</x:v>
      </x:c>
      <x:c r="X223" s="492" t="str">
        <x:v>Biblical Events — Shared Canon</x:v>
      </x:c>
      <x:c r="Y223" s="492" t="str">
        <x:v>fixed-v17: Final Card Catalog!A194:S194; Rarity Calibration!C66:S66. No external source verification.</x:v>
      </x:c>
      <x:c r="Z223" s="492" t="str">
        <x:v>John 21:1–19 | Resurrection appearances | Shared canon</x:v>
      </x:c>
      <x:c r="AA223" s="492" t="str">
        <x:v>Approved v20 baseline - applied to master</x:v>
      </x:c>
      <x:c r="AB223" s="492" t="str">
        <x:v>None</x:v>
      </x:c>
    </x:row>
    <x:row r="224" ht="122" customHeight="1">
      <x:c r="A224" s="492" t="str">
        <x:v>BE-104</x:v>
      </x:c>
      <x:c r="B224" s="492" t="str">
        <x:v>Writing on the Wall</x:v>
      </x:c>
      <x:c r="C224" s="492" t="str">
        <x:v>Extraordinary</x:v>
      </x:c>
      <x:c r="D224" s="500" t="str">
        <x:v>Extraordinary</x:v>
      </x:c>
      <x:c r="E224" s="492" t="str">
        <x:f>IF(F224="Fixed by approved decision","Fixed",IF(C224=D224,"Keep",IF(MATCH(D224,$A$12:$A$16,0)&lt;MATCH(C224,$A$12:$A$16,0),"Promote","Demote")))</x:f>
        <x:v>Keep</x:v>
      </x:c>
      <x:c r="F224" s="492" t="str">
        <x:v>Reviewed - provisional</x:v>
      </x:c>
      <x:c r="G224" s="492" t="str">
        <x:v>Medium</x:v>
      </x:c>
      <x:c r="H224" s="492" t="str">
        <x:v>Extraordinary is supportable for a clear interruption in a royal feast, conditional on text-bounded supernatural staging.</x:v>
      </x:c>
      <x:c r="I224" s="492" t="str">
        <x:v>BP-017 Daniel; BE-098 Dagon Falls Before the Ark</x:v>
      </x:c>
      <x:c r="J224" s="492" t="str">
        <x:v>Feast reactions lead toward ominous writing on the wall; text and human shock, not a heavenly body, organize the scene.</x:v>
      </x:c>
      <x:c r="K224" s="492" t="str">
        <x:v>Dread and exposed certainty</x:v>
      </x:c>
      <x:c r="L224" s="492" t="str">
        <x:v>Proposed staging based on the catalog; not approved artwork</x:v>
      </x:c>
      <x:c r="M224" s="492" t="str">
        <x:v>Verify readable wording and any depicted writing agency before final artwork.</x:v>
      </x:c>
      <x:c r="N224" s="504" t="n">
        <x:v>8</x:v>
      </x:c>
      <x:c r="O224" s="504" t="n">
        <x:v>9</x:v>
      </x:c>
      <x:c r="P224" s="504" t="n">
        <x:v>8.5</x:v>
      </x:c>
      <x:c r="Q224" s="504" t="n">
        <x:v>8</x:v>
      </x:c>
      <x:c r="R224" s="505" t="n">
        <x:f>IF(COUNT(N224:Q224)&lt;COUNT('Rarity Calibration'!$B$4:$B$7),"",ROUND(('Rarity Calibration'!$B$11/'Rarity Calibration'!$B$9)*(N224*'Rarity Calibration'!$B$4+O224*'Rarity Calibration'!$B$5+P224*'Rarity Calibration'!$B$6+Q224*'Rarity Calibration'!$B$7),1))</x:f>
        <x:v>84</x:v>
      </x:c>
      <x:c r="S224" s="492" t="str">
        <x:f>IF(R224="","",IF(R224&gt;='Rarity Calibration'!$E$4,'Rarity Calibration'!$D$4,IF(R224&gt;='Rarity Calibration'!$E$5,'Rarity Calibration'!$D$5,IF(R224&gt;='Rarity Calibration'!$E$6,'Rarity Calibration'!$D$6,IF(R224&gt;='Rarity Calibration'!$E$7,'Rarity Calibration'!$D$7,'Rarity Calibration'!$D$8)))))</x:f>
        <x:v>Extraordinary</x:v>
      </x:c>
      <x:c r="T224" s="492" t="str"/>
      <x:c r="U224" s="505" t="n">
        <x:v>85.8</x:v>
      </x:c>
      <x:c r="V224" s="492" t="str">
        <x:v>8.0 / 9.4 / 8.5 / 8.6</x:v>
      </x:c>
      <x:c r="W224" s="492" t="str">
        <x:v>New review-only component estimates from catalog and stated premise; source inputs unchanged.</x:v>
      </x:c>
      <x:c r="X224" s="492" t="str">
        <x:v>Biblical Events — Shared Canon</x:v>
      </x:c>
      <x:c r="Y224" s="492" t="str">
        <x:v>fixed-v17: Final Card Catalog!A195:S195; Rarity Calibration!C53:S53. No external source verification.</x:v>
      </x:c>
      <x:c r="Z224" s="492" t="str">
        <x:v>Daniel 5 | Babylonian exile | Shared canon</x:v>
      </x:c>
      <x:c r="AA224" s="492" t="str">
        <x:v>Approved v20 working tier - original condition retained</x:v>
      </x:c>
      <x:c r="AB224" s="492" t="str">
        <x:v>Tier / interpretation condition</x:v>
      </x:c>
    </x:row>
    <x:row r="225" ht="122" customHeight="1">
      <x:c r="A225" s="492" t="str">
        <x:v>BE-105</x:v>
      </x:c>
      <x:c r="B225" s="492" t="str">
        <x:v>Angels Announce Jesus' Birth to the Shepherds</x:v>
      </x:c>
      <x:c r="C225" s="492" t="str">
        <x:v>Extraordinary</x:v>
      </x:c>
      <x:c r="D225" s="500" t="str">
        <x:v>Extraordinary</x:v>
      </x:c>
      <x:c r="E225" s="492" t="str">
        <x:f>IF(F225="Fixed by approved decision","Fixed",IF(C225=D225,"Keep",IF(MATCH(D225,$A$12:$A$16,0)&lt;MATCH(C225,$A$12:$A$16,0),"Promote","Demote")))</x:f>
        <x:v>Keep</x:v>
      </x:c>
      <x:c r="F225" s="492" t="str">
        <x:v>Reviewed - keep</x:v>
      </x:c>
      <x:c r="G225" s="492" t="str">
        <x:v>Medium</x:v>
      </x:c>
      <x:c r="H225" s="492" t="str">
        <x:v>Retain Extraordinary with clear vertical contrast; the Nativity's intimate family grouping remains distinct.</x:v>
      </x:c>
      <x:c r="I225" s="492" t="str">
        <x:v>BE-039 The Nativity; BE-038 The Annunciation</x:v>
      </x:c>
      <x:c r="J225" s="492" t="str">
        <x:v>Shepherds low in the night landscape respond to the announcing messengers above, keeping human scale legible.</x:v>
      </x:c>
      <x:c r="K225" s="492" t="str">
        <x:v>Fear opening into joy</x:v>
      </x:c>
      <x:c r="L225" s="492" t="str">
        <x:v>Proposed staging based on the catalog; not approved artwork</x:v>
      </x:c>
      <x:c r="M225" s="492" t="str">
        <x:v>Agree a bounded messenger treatment without celestial anatomy or spectacle beyond the source.</x:v>
      </x:c>
      <x:c r="N225" s="504" t="n">
        <x:v>8.5</x:v>
      </x:c>
      <x:c r="O225" s="504" t="n">
        <x:v>9</x:v>
      </x:c>
      <x:c r="P225" s="504" t="n">
        <x:v>8</x:v>
      </x:c>
      <x:c r="Q225" s="504" t="n">
        <x:v>8</x:v>
      </x:c>
      <x:c r="R225" s="505" t="n">
        <x:f>IF(COUNT(N225:Q225)&lt;COUNT('Rarity Calibration'!$B$4:$B$7),"",ROUND(('Rarity Calibration'!$B$11/'Rarity Calibration'!$B$9)*(N225*'Rarity Calibration'!$B$4+O225*'Rarity Calibration'!$B$5+P225*'Rarity Calibration'!$B$6+Q225*'Rarity Calibration'!$B$7),1))</x:f>
        <x:v>85</x:v>
      </x:c>
      <x:c r="S225" s="492" t="str">
        <x:f>IF(R225="","",IF(R225&gt;='Rarity Calibration'!$E$4,'Rarity Calibration'!$D$4,IF(R225&gt;='Rarity Calibration'!$E$5,'Rarity Calibration'!$D$5,IF(R225&gt;='Rarity Calibration'!$E$6,'Rarity Calibration'!$D$6,IF(R225&gt;='Rarity Calibration'!$E$7,'Rarity Calibration'!$D$7,'Rarity Calibration'!$D$8)))))</x:f>
        <x:v>Extraordinary</x:v>
      </x:c>
      <x:c r="T225" s="492" t="str"/>
      <x:c r="U225" s="505" t="n">
        <x:v>86.4</x:v>
      </x:c>
      <x:c r="V225" s="492" t="str">
        <x:v>8.5 / 9.2 / 8.2 / 8.4</x:v>
      </x:c>
      <x:c r="W225" s="492" t="str">
        <x:v>New review-only component estimates from catalog and stated premise; source inputs unchanged.</x:v>
      </x:c>
      <x:c r="X225" s="492" t="str">
        <x:v>Biblical Events — Shared Canon</x:v>
      </x:c>
      <x:c r="Y225" s="492" t="str">
        <x:v>fixed-v17: Final Card Catalog!A196:S196; Rarity Calibration!C48:S48. No external source verification.</x:v>
      </x:c>
      <x:c r="Z225" s="492" t="str">
        <x:v>Luke 2:8–20 | First century BC/AD | Shared canon</x:v>
      </x:c>
      <x:c r="AA225" s="492" t="str">
        <x:v>Approved v20 baseline - applied to master</x:v>
      </x:c>
      <x:c r="AB225" s="492" t="str">
        <x:v>Production detail / source check</x:v>
      </x:c>
    </x:row>
    <x:row r="226" ht="122" customHeight="1">
      <x:c r="A226" s="492" t="str">
        <x:v>BE-106</x:v>
      </x:c>
      <x:c r="B226" s="492" t="str">
        <x:v>Nathan Confronts David</x:v>
      </x:c>
      <x:c r="C226" s="492" t="str">
        <x:v>Rare</x:v>
      </x:c>
      <x:c r="D226" s="500" t="str">
        <x:v>Rare</x:v>
      </x:c>
      <x:c r="E226" s="492" t="str">
        <x:f>IF(F226="Fixed by approved decision","Fixed",IF(C226=D226,"Keep",IF(MATCH(D226,$A$12:$A$16,0)&lt;MATCH(C226,$A$12:$A$16,0),"Promote","Demote")))</x:f>
        <x:v>Keep</x:v>
      </x:c>
      <x:c r="F226" s="492" t="str">
        <x:v>Reviewed - keep</x:v>
      </x:c>
      <x:c r="G226" s="492" t="str">
        <x:v>Medium</x:v>
      </x:c>
      <x:c r="H226" s="492" t="str">
        <x:v>Retain Rare for an intimate moral confrontation with a different rhythm from battle or coronation.</x:v>
      </x:c>
      <x:c r="I226" s="492" t="str">
        <x:v>BP-069 Nathan the Prophet; BE-026 David and Bathsheba</x:v>
      </x:c>
      <x:c r="J226" s="492" t="str">
        <x:v>Nathan's speaking gesture confronts a listening David across a small court space; no reenactment of the sin.</x:v>
      </x:c>
      <x:c r="K226" s="492" t="str">
        <x:v>Conviction and accountability</x:v>
      </x:c>
      <x:c r="L226" s="492" t="str">
        <x:v>Proposed staging based on the catalog; not approved artwork</x:v>
      </x:c>
      <x:c r="M226" s="492" t="str">
        <x:v>No unresolved tier condition identified in this baseline review.</x:v>
      </x:c>
      <x:c r="N226" s="504" t="n">
        <x:v>8</x:v>
      </x:c>
      <x:c r="O226" s="504" t="n">
        <x:v>8</x:v>
      </x:c>
      <x:c r="P226" s="504" t="n">
        <x:v>8</x:v>
      </x:c>
      <x:c r="Q226" s="504" t="n">
        <x:v>7.5</x:v>
      </x:c>
      <x:c r="R226" s="505" t="n">
        <x:f>IF(COUNT(N226:Q226)&lt;COUNT('Rarity Calibration'!$B$4:$B$7),"",ROUND(('Rarity Calibration'!$B$11/'Rarity Calibration'!$B$9)*(N226*'Rarity Calibration'!$B$4+O226*'Rarity Calibration'!$B$5+P226*'Rarity Calibration'!$B$6+Q226*'Rarity Calibration'!$B$7),1))</x:f>
        <x:v>79.5</x:v>
      </x:c>
      <x:c r="S226" s="492" t="str">
        <x:f>IF(R226="","",IF(R226&gt;='Rarity Calibration'!$E$4,'Rarity Calibration'!$D$4,IF(R226&gt;='Rarity Calibration'!$E$5,'Rarity Calibration'!$D$5,IF(R226&gt;='Rarity Calibration'!$E$6,'Rarity Calibration'!$D$6,IF(R226&gt;='Rarity Calibration'!$E$7,'Rarity Calibration'!$D$7,'Rarity Calibration'!$D$8)))))</x:f>
        <x:v>Rare</x:v>
      </x:c>
      <x:c r="T226" s="492" t="str"/>
      <x:c r="U226" s="505" t="n">
        <x:v>82.1</x:v>
      </x:c>
      <x:c r="V226" s="492" t="str">
        <x:v>8.0 / 8.6 / 8.1 / 8.1</x:v>
      </x:c>
      <x:c r="W226" s="492" t="str">
        <x:v>New review-only component estimates from catalog and stated premise; source inputs unchanged.</x:v>
      </x:c>
      <x:c r="X226" s="492" t="str">
        <x:v>Biblical Events — Shared Canon</x:v>
      </x:c>
      <x:c r="Y226" s="492" t="str">
        <x:v>fixed-v17: Final Card Catalog!A197:S197; Rarity Calibration!C96:S96. No external source verification.</x:v>
      </x:c>
      <x:c r="Z226" s="492" t="str">
        <x:v>2 Samuel 12:1–15 | United monarchy | Shared canon</x:v>
      </x:c>
      <x:c r="AA226" s="492" t="str">
        <x:v>Approved v20 baseline - applied to master</x:v>
      </x:c>
      <x:c r="AB226" s="492" t="str">
        <x:v>None</x:v>
      </x:c>
    </x:row>
    <x:row r="227" ht="122" customHeight="1">
      <x:c r="A227" s="492" t="str">
        <x:v>BE-107</x:v>
      </x:c>
      <x:c r="B227" s="492" t="str">
        <x:v>Ark Brought to Jerusalem</x:v>
      </x:c>
      <x:c r="C227" s="492" t="str">
        <x:v>Extraordinary</x:v>
      </x:c>
      <x:c r="D227" s="500" t="str">
        <x:v>Extraordinary</x:v>
      </x:c>
      <x:c r="E227" s="492" t="str">
        <x:f>IF(F227="Fixed by approved decision","Fixed",IF(C227=D227,"Keep",IF(MATCH(D227,$A$12:$A$16,0)&lt;MATCH(C227,$A$12:$A$16,0),"Promote","Demote")))</x:f>
        <x:v>Keep</x:v>
      </x:c>
      <x:c r="F227" s="492" t="str">
        <x:v>Reviewed - keep</x:v>
      </x:c>
      <x:c r="G227" s="492" t="str">
        <x:v>Medium</x:v>
      </x:c>
      <x:c r="H227" s="492" t="str">
        <x:v>Retain Extraordinary for communal movement; keep the Ark object Legendary quiet and materially focused.</x:v>
      </x:c>
      <x:c r="I227" s="492" t="str">
        <x:v>BI-008 Ark of the Covenant; BE-013 The Exodus</x:v>
      </x:c>
      <x:c r="J227" s="492" t="str">
        <x:v>A joyful procession moves around the carried Ark, music and dance given readable foreground gestures.</x:v>
      </x:c>
      <x:c r="K227" s="492" t="str">
        <x:v>Joy and shared reverence</x:v>
      </x:c>
      <x:c r="L227" s="492" t="str">
        <x:v>Proposed staging based on the catalog; not approved artwork</x:v>
      </x:c>
      <x:c r="M227" s="492" t="str">
        <x:v>No unresolved tier condition identified in this baseline review.</x:v>
      </x:c>
      <x:c r="N227" s="504" t="n">
        <x:v>8.5</x:v>
      </x:c>
      <x:c r="O227" s="504" t="n">
        <x:v>8.5</x:v>
      </x:c>
      <x:c r="P227" s="504" t="n">
        <x:v>8</x:v>
      </x:c>
      <x:c r="Q227" s="504" t="n">
        <x:v>8</x:v>
      </x:c>
      <x:c r="R227" s="505" t="n">
        <x:f>IF(COUNT(N227:Q227)&lt;COUNT('Rarity Calibration'!$B$4:$B$7),"",ROUND(('Rarity Calibration'!$B$11/'Rarity Calibration'!$B$9)*(N227*'Rarity Calibration'!$B$4+O227*'Rarity Calibration'!$B$5+P227*'Rarity Calibration'!$B$6+Q227*'Rarity Calibration'!$B$7),1))</x:f>
        <x:v>83.5</x:v>
      </x:c>
      <x:c r="S227" s="492" t="str">
        <x:f>IF(R227="","",IF(R227&gt;='Rarity Calibration'!$E$4,'Rarity Calibration'!$D$4,IF(R227&gt;='Rarity Calibration'!$E$5,'Rarity Calibration'!$D$5,IF(R227&gt;='Rarity Calibration'!$E$6,'Rarity Calibration'!$D$6,IF(R227&gt;='Rarity Calibration'!$E$7,'Rarity Calibration'!$D$7,'Rarity Calibration'!$D$8)))))</x:f>
        <x:v>Extraordinary</x:v>
      </x:c>
      <x:c r="T227" s="492" t="str"/>
      <x:c r="U227" s="505" t="n">
        <x:v>83.4</x:v>
      </x:c>
      <x:c r="V227" s="492" t="str">
        <x:v>8.1 / 8.9 / 8.0 / 8.3</x:v>
      </x:c>
      <x:c r="W227" s="492" t="str">
        <x:v>New review-only component estimates from catalog and stated premise; source inputs unchanged.</x:v>
      </x:c>
      <x:c r="X227" s="492" t="str">
        <x:v>Biblical Events — Shared Canon</x:v>
      </x:c>
      <x:c r="Y227" s="492" t="str">
        <x:v>fixed-v17: Final Card Catalog!A198:S198; Rarity Calibration!C76:S76. No external source verification.</x:v>
      </x:c>
      <x:c r="Z227" s="492" t="str">
        <x:v>2 Samuel 6 | United monarchy | Shared canon</x:v>
      </x:c>
      <x:c r="AA227" s="492" t="str">
        <x:v>Approved v20 baseline - applied to master</x:v>
      </x:c>
      <x:c r="AB227" s="492" t="str">
        <x:v>None</x:v>
      </x:c>
    </x:row>
    <x:row r="228" ht="122" customHeight="1">
      <x:c r="A228" s="492" t="str">
        <x:v>BE-108</x:v>
      </x:c>
      <x:c r="B228" s="492" t="str">
        <x:v>Peter Escapes from Prison</x:v>
      </x:c>
      <x:c r="C228" s="492" t="str">
        <x:v>Extraordinary</x:v>
      </x:c>
      <x:c r="D228" s="500" t="str">
        <x:v>Extraordinary</x:v>
      </x:c>
      <x:c r="E228" s="492" t="str">
        <x:f>IF(F228="Fixed by approved decision","Fixed",IF(C228=D228,"Keep",IF(MATCH(D228,$A$12:$A$16,0)&lt;MATCH(C228,$A$12:$A$16,0),"Promote","Demote")))</x:f>
        <x:v>Keep</x:v>
      </x:c>
      <x:c r="F228" s="492" t="str">
        <x:v>Reviewed - keep</x:v>
      </x:c>
      <x:c r="G228" s="492" t="str">
        <x:v>Medium</x:v>
      </x:c>
      <x:c r="H228" s="492" t="str">
        <x:v>Extraordinary is defensible for a clear guided escape; Paul and Silas need not receive the same tier for a singing premise.</x:v>
      </x:c>
      <x:c r="I228" s="492" t="str">
        <x:v>BE-077 Paul and Silas in the Philippian Prison; BE-124 Jeremiah's Rescue from the Cistern</x:v>
      </x:c>
      <x:c r="J228" s="492" t="str">
        <x:v>Peter's movement from confinement follows a messenger-led path, with chains and threshold secondary cues.</x:v>
      </x:c>
      <x:c r="K228" s="492" t="str">
        <x:v>Deliverance and startled hope</x:v>
      </x:c>
      <x:c r="L228" s="492" t="str">
        <x:v>Proposed staging based on the catalog; not approved artwork</x:v>
      </x:c>
      <x:c r="M228" s="492" t="str">
        <x:v>Approve a restrained messenger depiction rather than a beam-filled supernatural corridor.</x:v>
      </x:c>
      <x:c r="N228" s="504" t="n">
        <x:v>8</x:v>
      </x:c>
      <x:c r="O228" s="504" t="n">
        <x:v>9</x:v>
      </x:c>
      <x:c r="P228" s="504" t="n">
        <x:v>8.5</x:v>
      </x:c>
      <x:c r="Q228" s="504" t="n">
        <x:v>8</x:v>
      </x:c>
      <x:c r="R228" s="505" t="n">
        <x:f>IF(COUNT(N228:Q228)&lt;COUNT('Rarity Calibration'!$B$4:$B$7),"",ROUND(('Rarity Calibration'!$B$11/'Rarity Calibration'!$B$9)*(N228*'Rarity Calibration'!$B$4+O228*'Rarity Calibration'!$B$5+P228*'Rarity Calibration'!$B$6+Q228*'Rarity Calibration'!$B$7),1))</x:f>
        <x:v>84</x:v>
      </x:c>
      <x:c r="S228" s="492" t="str">
        <x:f>IF(R228="","",IF(R228&gt;='Rarity Calibration'!$E$4,'Rarity Calibration'!$D$4,IF(R228&gt;='Rarity Calibration'!$E$5,'Rarity Calibration'!$D$5,IF(R228&gt;='Rarity Calibration'!$E$6,'Rarity Calibration'!$D$6,IF(R228&gt;='Rarity Calibration'!$E$7,'Rarity Calibration'!$D$7,'Rarity Calibration'!$D$8)))))</x:f>
        <x:v>Extraordinary</x:v>
      </x:c>
      <x:c r="T228" s="492" t="str"/>
      <x:c r="U228" s="505" t="n">
        <x:v>83.9</x:v>
      </x:c>
      <x:c r="V228" s="492" t="str">
        <x:v>8.1 / 8.9 / 8.3 / 8.2</x:v>
      </x:c>
      <x:c r="W228" s="492" t="str">
        <x:v>New review-only component estimates from catalog and stated premise; source inputs unchanged.</x:v>
      </x:c>
      <x:c r="X228" s="492" t="str">
        <x:v>Biblical Events — Shared Canon</x:v>
      </x:c>
      <x:c r="Y228" s="492" t="str">
        <x:v>fixed-v17: Final Card Catalog!A199:S199; Rarity Calibration!C70:S70. No external source verification.</x:v>
      </x:c>
      <x:c r="Z228" s="492" t="str">
        <x:v>Acts 12:1–19 | Apostolic age | Shared canon</x:v>
      </x:c>
      <x:c r="AA228" s="492" t="str">
        <x:v>Approved v20 baseline - applied to master</x:v>
      </x:c>
      <x:c r="AB228" s="492" t="str">
        <x:v>Production detail / source check</x:v>
      </x:c>
    </x:row>
    <x:row r="229" ht="122" customHeight="1">
      <x:c r="A229" s="492" t="str">
        <x:v>BE-109</x:v>
      </x:c>
      <x:c r="B229" s="492" t="str">
        <x:v>Peter Raises Tabitha</x:v>
      </x:c>
      <x:c r="C229" s="492" t="str">
        <x:v>Rare</x:v>
      </x:c>
      <x:c r="D229" s="500" t="str">
        <x:v>Rare</x:v>
      </x:c>
      <x:c r="E229" s="492" t="str">
        <x:f>IF(F229="Fixed by approved decision","Fixed",IF(C229=D229,"Keep",IF(MATCH(D229,$A$12:$A$16,0)&lt;MATCH(C229,$A$12:$A$16,0),"Promote","Demote")))</x:f>
        <x:v>Keep</x:v>
      </x:c>
      <x:c r="F229" s="492" t="str">
        <x:v>Reviewed - keep</x:v>
      </x:c>
      <x:c r="G229" s="492" t="str">
        <x:v>Medium</x:v>
      </x:c>
      <x:c r="H229" s="492" t="str">
        <x:v>Retain Rare by choosing a distinct domestic restoration image rather than borrowing Lazarus's scale.</x:v>
      </x:c>
      <x:c r="I229" s="492" t="str">
        <x:v>BE-049 Raising of Jairus's Daughter; BE-054 Raising of Lazarus</x:v>
      </x:c>
      <x:c r="J229" s="492" t="str">
        <x:v>A close encounter centers on Tabitha and Peter with a few responding companions, not a tomb emergence.</x:v>
      </x:c>
      <x:c r="K229" s="492" t="str">
        <x:v>Tender astonishment</x:v>
      </x:c>
      <x:c r="L229" s="492" t="str">
        <x:v>Proposed staging based on the catalog; not approved artwork</x:v>
      </x:c>
      <x:c r="M229" s="492" t="str">
        <x:v>No unresolved tier condition identified in this baseline review.</x:v>
      </x:c>
      <x:c r="N229" s="504" t="n">
        <x:v>7.5</x:v>
      </x:c>
      <x:c r="O229" s="504" t="n">
        <x:v>8</x:v>
      </x:c>
      <x:c r="P229" s="504" t="n">
        <x:v>8</x:v>
      </x:c>
      <x:c r="Q229" s="504" t="n">
        <x:v>7</x:v>
      </x:c>
      <x:c r="R229" s="505" t="n">
        <x:f>IF(COUNT(N229:Q229)&lt;COUNT('Rarity Calibration'!$B$4:$B$7),"",ROUND(('Rarity Calibration'!$B$11/'Rarity Calibration'!$B$9)*(N229*'Rarity Calibration'!$B$4+O229*'Rarity Calibration'!$B$5+P229*'Rarity Calibration'!$B$6+Q229*'Rarity Calibration'!$B$7),1))</x:f>
        <x:v>77</x:v>
      </x:c>
      <x:c r="S229" s="492" t="str">
        <x:f>IF(R229="","",IF(R229&gt;='Rarity Calibration'!$E$4,'Rarity Calibration'!$D$4,IF(R229&gt;='Rarity Calibration'!$E$5,'Rarity Calibration'!$D$5,IF(R229&gt;='Rarity Calibration'!$E$6,'Rarity Calibration'!$D$6,IF(R229&gt;='Rarity Calibration'!$E$7,'Rarity Calibration'!$D$7,'Rarity Calibration'!$D$8)))))</x:f>
        <x:v>Rare</x:v>
      </x:c>
      <x:c r="T229" s="492" t="str"/>
      <x:c r="U229" s="505" t="n">
        <x:v>80.1</x:v>
      </x:c>
      <x:c r="V229" s="492" t="str">
        <x:v>7.6 / 8.6 / 7.9 / 8.1</x:v>
      </x:c>
      <x:c r="W229" s="492" t="str">
        <x:v>New review-only component estimates from catalog and stated premise; source inputs unchanged.</x:v>
      </x:c>
      <x:c r="X229" s="492" t="str">
        <x:v>Biblical Events — Shared Canon</x:v>
      </x:c>
      <x:c r="Y229" s="492" t="str">
        <x:v>fixed-v17: Final Card Catalog!A200:S200; Rarity Calibration!C136:S136. No external source verification.</x:v>
      </x:c>
      <x:c r="Z229" s="492" t="str">
        <x:v>Acts 9:36–43 | Apostolic age | Shared canon</x:v>
      </x:c>
      <x:c r="AA229" s="492" t="str">
        <x:v>Approved v20 baseline - applied to master</x:v>
      </x:c>
      <x:c r="AB229" s="492" t="str">
        <x:v>None</x:v>
      </x:c>
    </x:row>
    <x:row r="230" ht="122" customHeight="1">
      <x:c r="A230" s="492" t="str">
        <x:v>BE-110</x:v>
      </x:c>
      <x:c r="B230" s="492" t="str">
        <x:v>Paul and Barnabas at Lystra</x:v>
      </x:c>
      <x:c r="C230" s="492" t="str">
        <x:v>Rare</x:v>
      </x:c>
      <x:c r="D230" s="500" t="str">
        <x:v>Rare</x:v>
      </x:c>
      <x:c r="E230" s="492" t="str">
        <x:f>IF(F230="Fixed by approved decision","Fixed",IF(C230=D230,"Keep",IF(MATCH(D230,$A$12:$A$16,0)&lt;MATCH(C230,$A$12:$A$16,0),"Promote","Demote")))</x:f>
        <x:v>Keep</x:v>
      </x:c>
      <x:c r="F230" s="492" t="str">
        <x:v>Reviewed - keep</x:v>
      </x:c>
      <x:c r="G230" s="492" t="str">
        <x:v>Medium</x:v>
      </x:c>
      <x:c r="H230" s="492" t="str">
        <x:v>Rare is supportable through an unusual recognition failure rather than another generic sermon crowd.</x:v>
      </x:c>
      <x:c r="I230" s="492" t="str">
        <x:v>BE-078 Paul in Athens; BE-079 Riot at Ephesus</x:v>
      </x:c>
      <x:c r="J230" s="492" t="str">
        <x:v>The missionaries' refusing gestures meet a crowd's misplaced acclaim, with the gap between interpretations central.</x:v>
      </x:c>
      <x:c r="K230" s="492" t="str">
        <x:v>Misunderstanding and alarm</x:v>
      </x:c>
      <x:c r="L230" s="492" t="str">
        <x:v>Proposed staging based on the catalog; not approved artwork</x:v>
      </x:c>
      <x:c r="M230" s="492" t="str">
        <x:v>Select mistaken acclaim before the later violence, not both moments at once.</x:v>
      </x:c>
      <x:c r="N230" s="504" t="n">
        <x:v>7.5</x:v>
      </x:c>
      <x:c r="O230" s="504" t="n">
        <x:v>8</x:v>
      </x:c>
      <x:c r="P230" s="504" t="n">
        <x:v>7.5</x:v>
      </x:c>
      <x:c r="Q230" s="504" t="n">
        <x:v>8</x:v>
      </x:c>
      <x:c r="R230" s="505" t="n">
        <x:f>IF(COUNT(N230:Q230)&lt;COUNT('Rarity Calibration'!$B$4:$B$7),"",ROUND(('Rarity Calibration'!$B$11/'Rarity Calibration'!$B$9)*(N230*'Rarity Calibration'!$B$4+O230*'Rarity Calibration'!$B$5+P230*'Rarity Calibration'!$B$6+Q230*'Rarity Calibration'!$B$7),1))</x:f>
        <x:v>77</x:v>
      </x:c>
      <x:c r="S230" s="492" t="str">
        <x:f>IF(R230="","",IF(R230&gt;='Rarity Calibration'!$E$4,'Rarity Calibration'!$D$4,IF(R230&gt;='Rarity Calibration'!$E$5,'Rarity Calibration'!$D$5,IF(R230&gt;='Rarity Calibration'!$E$6,'Rarity Calibration'!$D$6,IF(R230&gt;='Rarity Calibration'!$E$7,'Rarity Calibration'!$D$7,'Rarity Calibration'!$D$8)))))</x:f>
        <x:v>Rare</x:v>
      </x:c>
      <x:c r="T230" s="492" t="str"/>
      <x:c r="U230" s="505" t="n">
        <x:v>80.4</x:v>
      </x:c>
      <x:c r="V230" s="492" t="str">
        <x:v>7.5 / 8.8 / 7.8 / 8.4</x:v>
      </x:c>
      <x:c r="W230" s="492" t="str">
        <x:v>New review-only component estimates from catalog and stated premise; source inputs unchanged.</x:v>
      </x:c>
      <x:c r="X230" s="492" t="str">
        <x:v>Biblical Events — Shared Canon</x:v>
      </x:c>
      <x:c r="Y230" s="492" t="str">
        <x:v>fixed-v17: Final Card Catalog!A201:S201; Rarity Calibration!C126:S126. No external source verification.</x:v>
      </x:c>
      <x:c r="Z230" s="492" t="str">
        <x:v>Acts 14:8–20 | Apostolic age | Shared canon</x:v>
      </x:c>
      <x:c r="AA230" s="492" t="str">
        <x:v>Approved v20 baseline - applied to master</x:v>
      </x:c>
      <x:c r="AB230" s="492" t="str">
        <x:v>Production detail / source check</x:v>
      </x:c>
    </x:row>
    <x:row r="231" ht="122" customHeight="1">
      <x:c r="A231" s="492" t="str">
        <x:v>BE-111</x:v>
      </x:c>
      <x:c r="B231" s="492" t="str">
        <x:v>Paul Arrested in Jerusalem</x:v>
      </x:c>
      <x:c r="C231" s="492" t="str">
        <x:v>Rare</x:v>
      </x:c>
      <x:c r="D231" s="500" t="str">
        <x:v>Rare</x:v>
      </x:c>
      <x:c r="E231" s="492" t="str">
        <x:f>IF(F231="Fixed by approved decision","Fixed",IF(C231=D231,"Keep",IF(MATCH(D231,$A$12:$A$16,0)&lt;MATCH(C231,$A$12:$A$16,0),"Promote","Demote")))</x:f>
        <x:v>Keep</x:v>
      </x:c>
      <x:c r="F231" s="492" t="str">
        <x:v>Reviewed - provisional</x:v>
      </x:c>
      <x:c r="G231" s="492" t="str">
        <x:v>Medium</x:v>
      </x:c>
      <x:c r="H231" s="492" t="str">
        <x:v>Retain Rare at the diagnostic boundary only if the central arrest action is clear and distinct from Ephesus; newer-batch status is not the rationale.</x:v>
      </x:c>
      <x:c r="I231" s="492" t="str">
        <x:v>BE-079 Riot at Ephesus; BE-081 Paul Arrives in Rome</x:v>
      </x:c>
      <x:c r="J231" s="492" t="str">
        <x:v>Paul is constrained between soldiers and crowd movement at a temple boundary, not posed heroically above them.</x:v>
      </x:c>
      <x:c r="K231" s="492" t="str">
        <x:v>Pressure and vulnerability</x:v>
      </x:c>
      <x:c r="L231" s="492" t="str">
        <x:v>Proposed staging based on the catalog; not approved artwork</x:v>
      </x:c>
      <x:c r="M231" s="492" t="str">
        <x:v>Approve a readable central arrest action distinct from the Ephesus riot.</x:v>
      </x:c>
      <x:c r="N231" s="504" t="n">
        <x:v>7.5</x:v>
      </x:c>
      <x:c r="O231" s="504" t="n">
        <x:v>8</x:v>
      </x:c>
      <x:c r="P231" s="504" t="n">
        <x:v>8</x:v>
      </x:c>
      <x:c r="Q231" s="504" t="n">
        <x:v>7</x:v>
      </x:c>
      <x:c r="R231" s="505" t="n">
        <x:f>IF(COUNT(N231:Q231)&lt;COUNT('Rarity Calibration'!$B$4:$B$7),"",ROUND(('Rarity Calibration'!$B$11/'Rarity Calibration'!$B$9)*(N231*'Rarity Calibration'!$B$4+O231*'Rarity Calibration'!$B$5+P231*'Rarity Calibration'!$B$6+Q231*'Rarity Calibration'!$B$7),1))</x:f>
        <x:v>77</x:v>
      </x:c>
      <x:c r="S231" s="492" t="str">
        <x:f>IF(R231="","",IF(R231&gt;='Rarity Calibration'!$E$4,'Rarity Calibration'!$D$4,IF(R231&gt;='Rarity Calibration'!$E$5,'Rarity Calibration'!$D$5,IF(R231&gt;='Rarity Calibration'!$E$6,'Rarity Calibration'!$D$6,IF(R231&gt;='Rarity Calibration'!$E$7,'Rarity Calibration'!$D$7,'Rarity Calibration'!$D$8)))))</x:f>
        <x:v>Rare</x:v>
      </x:c>
      <x:c r="T231" s="492" t="str"/>
      <x:c r="U231" s="505" t="n">
        <x:v>81.8</x:v>
      </x:c>
      <x:c r="V231" s="492" t="str">
        <x:v>7.8 / 8.8 / 8.0 / 8.2</x:v>
      </x:c>
      <x:c r="W231" s="492" t="str">
        <x:v>New review-only component estimates from catalog and stated premise; source inputs unchanged.</x:v>
      </x:c>
      <x:c r="X231" s="492" t="str">
        <x:v>Biblical Events — Shared Canon</x:v>
      </x:c>
      <x:c r="Y231" s="492" t="str">
        <x:v>fixed-v17: Final Card Catalog!A202:S202; Rarity Calibration!C103:S103. No external source verification.</x:v>
      </x:c>
      <x:c r="Z231" s="492" t="str">
        <x:v>Acts 21:27–36 | Apostolic age | Shared canon</x:v>
      </x:c>
      <x:c r="AA231" s="492" t="str">
        <x:v>Approved v20 working tier - original condition retained</x:v>
      </x:c>
      <x:c r="AB231" s="492" t="str">
        <x:v>Tier / interpretation condition</x:v>
      </x:c>
    </x:row>
    <x:row r="232" ht="122" customHeight="1">
      <x:c r="A232" s="492" t="str">
        <x:v>BE-112</x:v>
      </x:c>
      <x:c r="B232" s="492" t="str">
        <x:v>Healing of the Lame Man at the Beautiful Gate</x:v>
      </x:c>
      <x:c r="C232" s="492" t="str">
        <x:v>Rare</x:v>
      </x:c>
      <x:c r="D232" s="500" t="str">
        <x:v>Rare</x:v>
      </x:c>
      <x:c r="E232" s="492" t="str">
        <x:f>IF(F232="Fixed by approved decision","Fixed",IF(C232=D232,"Keep",IF(MATCH(D232,$A$12:$A$16,0)&lt;MATCH(C232,$A$12:$A$16,0),"Promote","Demote")))</x:f>
        <x:v>Keep</x:v>
      </x:c>
      <x:c r="F232" s="492" t="str">
        <x:v>Reviewed - keep</x:v>
      </x:c>
      <x:c r="G232" s="492" t="str">
        <x:v>Medium</x:v>
      </x:c>
      <x:c r="H232" s="492" t="str">
        <x:v>Retain Rare for the human transformation framed by architecture, not a cityscape with a tiny miracle.</x:v>
      </x:c>
      <x:c r="I232" s="492" t="str">
        <x:v>BE-109 Peter Raises Tabitha; BE-088 Healing of Blind Bartimaeus</x:v>
      </x:c>
      <x:c r="J232" s="492" t="str">
        <x:v>The lifted man's changed posture forms a vertical near the gate while Peter and John support the encounter.</x:v>
      </x:c>
      <x:c r="K232" s="492" t="str">
        <x:v>Renewal and public wonder</x:v>
      </x:c>
      <x:c r="L232" s="492" t="str">
        <x:v>Proposed staging based on the catalog; not approved artwork</x:v>
      </x:c>
      <x:c r="M232" s="492" t="str">
        <x:v>No unresolved tier condition identified in this baseline review.</x:v>
      </x:c>
      <x:c r="N232" s="504" t="n">
        <x:v>8</x:v>
      </x:c>
      <x:c r="O232" s="504" t="n">
        <x:v>8</x:v>
      </x:c>
      <x:c r="P232" s="504" t="n">
        <x:v>8</x:v>
      </x:c>
      <x:c r="Q232" s="504" t="n">
        <x:v>7.5</x:v>
      </x:c>
      <x:c r="R232" s="505" t="n">
        <x:f>IF(COUNT(N232:Q232)&lt;COUNT('Rarity Calibration'!$B$4:$B$7),"",ROUND(('Rarity Calibration'!$B$11/'Rarity Calibration'!$B$9)*(N232*'Rarity Calibration'!$B$4+O232*'Rarity Calibration'!$B$5+P232*'Rarity Calibration'!$B$6+Q232*'Rarity Calibration'!$B$7),1))</x:f>
        <x:v>79.5</x:v>
      </x:c>
      <x:c r="S232" s="492" t="str">
        <x:f>IF(R232="","",IF(R232&gt;='Rarity Calibration'!$E$4,'Rarity Calibration'!$D$4,IF(R232&gt;='Rarity Calibration'!$E$5,'Rarity Calibration'!$D$5,IF(R232&gt;='Rarity Calibration'!$E$6,'Rarity Calibration'!$D$6,IF(R232&gt;='Rarity Calibration'!$E$7,'Rarity Calibration'!$D$7,'Rarity Calibration'!$D$8)))))</x:f>
        <x:v>Rare</x:v>
      </x:c>
      <x:c r="T232" s="492" t="str"/>
      <x:c r="U232" s="505" t="n">
        <x:v>82</x:v>
      </x:c>
      <x:c r="V232" s="492" t="str">
        <x:v>8.0 / 8.7 / 7.9 / 8.1</x:v>
      </x:c>
      <x:c r="W232" s="492" t="str">
        <x:v>New review-only component estimates from catalog and stated premise; source inputs unchanged.</x:v>
      </x:c>
      <x:c r="X232" s="492" t="str">
        <x:v>Biblical Events — Shared Canon</x:v>
      </x:c>
      <x:c r="Y232" s="492" t="str">
        <x:v>fixed-v17: Final Card Catalog!A203:S203; Rarity Calibration!C97:S97. No external source verification.</x:v>
      </x:c>
      <x:c r="Z232" s="492" t="str">
        <x:v>Acts 3:1–10 | Apostolic age | Shared canon</x:v>
      </x:c>
      <x:c r="AA232" s="492" t="str">
        <x:v>Approved v20 baseline - applied to master</x:v>
      </x:c>
      <x:c r="AB232" s="492" t="str">
        <x:v>None</x:v>
      </x:c>
    </x:row>
    <x:row r="233" ht="122" customHeight="1">
      <x:c r="A233" s="492" t="str">
        <x:v>BE-113</x:v>
      </x:c>
      <x:c r="B233" s="492" t="str">
        <x:v>Moses Sees God's Glory</x:v>
      </x:c>
      <x:c r="C233" s="492" t="str">
        <x:v>Extraordinary</x:v>
      </x:c>
      <x:c r="D233" s="500" t="str">
        <x:v>Extraordinary</x:v>
      </x:c>
      <x:c r="E233" s="492" t="str">
        <x:f>IF(F233="Fixed by approved decision","Fixed",IF(C233=D233,"Keep",IF(MATCH(D233,$A$12:$A$16,0)&lt;MATCH(C233,$A$12:$A$16,0),"Promote","Demote")))</x:f>
        <x:v>Keep</x:v>
      </x:c>
      <x:c r="F233" s="492" t="str">
        <x:v>Reviewed - provisional</x:v>
      </x:c>
      <x:c r="G233" s="492" t="str">
        <x:v>Low</x:v>
      </x:c>
      <x:c r="H233" s="492" t="str">
        <x:v>Keep Extraordinary only provisionally: the source's encounter may repeat the visual-representation concerns behind prior deferrals.</x:v>
      </x:c>
      <x:c r="I233" s="492" t="str">
        <x:v>BE-015 The Ten Commandments at Mount Sinai; BE-097 Elijah at Horeb</x:v>
      </x:c>
      <x:c r="J233" s="492" t="str">
        <x:v>Moses's sheltered, receptive posture against rock is primary; do not render God's body or face.</x:v>
      </x:c>
      <x:c r="K233" s="492" t="str">
        <x:v>Awe and human limitation</x:v>
      </x:c>
      <x:c r="L233" s="492" t="str">
        <x:v>Proposed staging based on the catalog; not approved artwork</x:v>
      </x:c>
      <x:c r="M233" s="492" t="str">
        <x:v>Explicit interpretation/scope check required; retaining the roster is not approval of a divine depiction.</x:v>
      </x:c>
      <x:c r="N233" s="504" t="n">
        <x:v>8.5</x:v>
      </x:c>
      <x:c r="O233" s="504" t="n">
        <x:v>8.5</x:v>
      </x:c>
      <x:c r="P233" s="504" t="n">
        <x:v>8.5</x:v>
      </x:c>
      <x:c r="Q233" s="504" t="n">
        <x:v>8</x:v>
      </x:c>
      <x:c r="R233" s="505" t="n">
        <x:f>IF(COUNT(N233:Q233)&lt;COUNT('Rarity Calibration'!$B$4:$B$7),"",ROUND(('Rarity Calibration'!$B$11/'Rarity Calibration'!$B$9)*(N233*'Rarity Calibration'!$B$4+O233*'Rarity Calibration'!$B$5+P233*'Rarity Calibration'!$B$6+Q233*'Rarity Calibration'!$B$7),1))</x:f>
        <x:v>84.5</x:v>
      </x:c>
      <x:c r="S233" s="492" t="str">
        <x:f>IF(R233="","",IF(R233&gt;='Rarity Calibration'!$E$4,'Rarity Calibration'!$D$4,IF(R233&gt;='Rarity Calibration'!$E$5,'Rarity Calibration'!$D$5,IF(R233&gt;='Rarity Calibration'!$E$6,'Rarity Calibration'!$D$6,IF(R233&gt;='Rarity Calibration'!$E$7,'Rarity Calibration'!$D$7,'Rarity Calibration'!$D$8)))))</x:f>
        <x:v>Extraordinary</x:v>
      </x:c>
      <x:c r="T233" s="492" t="str"/>
      <x:c r="U233" s="505" t="n">
        <x:v>88.4</x:v>
      </x:c>
      <x:c r="V233" s="492" t="str">
        <x:v>8.8 / 9.3 / 8.3 / 8.7</x:v>
      </x:c>
      <x:c r="W233" s="492" t="str">
        <x:v>New review-only component estimates from catalog and stated premise; source inputs unchanged.</x:v>
      </x:c>
      <x:c r="X233" s="492" t="str">
        <x:v>Biblical Events — Shared Canon</x:v>
      </x:c>
      <x:c r="Y233" s="492" t="str">
        <x:v>fixed-v17: Final Card Catalog!A204:S204; Rarity Calibration!C34:S34. No external source verification.</x:v>
      </x:c>
      <x:c r="Z233" s="492" t="str">
        <x:v>Exodus 33:12–23; 34:1–9 | Wilderness period | Shared canon</x:v>
      </x:c>
      <x:c r="AA233" s="492" t="str">
        <x:v>Approved v20 working tier - original condition retained</x:v>
      </x:c>
      <x:c r="AB233" s="492" t="str">
        <x:v>Tier / interpretation condition</x:v>
      </x:c>
    </x:row>
    <x:row r="234" ht="122" customHeight="1">
      <x:c r="A234" s="492" t="str">
        <x:v>BE-114</x:v>
      </x:c>
      <x:c r="B234" s="492" t="str">
        <x:v>Naaman Healed of Leprosy</x:v>
      </x:c>
      <x:c r="C234" s="492" t="str">
        <x:v>Rare</x:v>
      </x:c>
      <x:c r="D234" s="500" t="str">
        <x:v>Rare</x:v>
      </x:c>
      <x:c r="E234" s="492" t="str">
        <x:f>IF(F234="Fixed by approved decision","Fixed",IF(C234=D234,"Keep",IF(MATCH(D234,$A$12:$A$16,0)&lt;MATCH(C234,$A$12:$A$16,0),"Promote","Demote")))</x:f>
        <x:v>Keep</x:v>
      </x:c>
      <x:c r="F234" s="492" t="str">
        <x:v>Reviewed - keep</x:v>
      </x:c>
      <x:c r="G234" s="492" t="str">
        <x:v>Medium</x:v>
      </x:c>
      <x:c r="H234" s="492" t="str">
        <x:v>Retain Rare for a transformation connected to reluctant obedience, distinct from mass baptism or another close touch.</x:v>
      </x:c>
      <x:c r="I234" s="492" t="str">
        <x:v>BE-083 Jesus Healing a Leper; CHE-005 Baptism of the Rus'</x:v>
      </x:c>
      <x:c r="J234" s="492" t="str">
        <x:v>Naaman emerges from the river, changed expression and servants' attention more important than armor or effects.</x:v>
      </x:c>
      <x:c r="K234" s="492" t="str">
        <x:v>Humility and grateful relief</x:v>
      </x:c>
      <x:c r="L234" s="492" t="str">
        <x:v>Proposed staging based on the catalog; not approved artwork</x:v>
      </x:c>
      <x:c r="M234" s="492" t="str">
        <x:v>No unresolved tier condition identified in this baseline review.</x:v>
      </x:c>
      <x:c r="N234" s="504" t="n">
        <x:v>7.5</x:v>
      </x:c>
      <x:c r="O234" s="504" t="n">
        <x:v>8</x:v>
      </x:c>
      <x:c r="P234" s="504" t="n">
        <x:v>8</x:v>
      </x:c>
      <x:c r="Q234" s="504" t="n">
        <x:v>7</x:v>
      </x:c>
      <x:c r="R234" s="505" t="n">
        <x:f>IF(COUNT(N234:Q234)&lt;COUNT('Rarity Calibration'!$B$4:$B$7),"",ROUND(('Rarity Calibration'!$B$11/'Rarity Calibration'!$B$9)*(N234*'Rarity Calibration'!$B$4+O234*'Rarity Calibration'!$B$5+P234*'Rarity Calibration'!$B$6+Q234*'Rarity Calibration'!$B$7),1))</x:f>
        <x:v>77</x:v>
      </x:c>
      <x:c r="S234" s="492" t="str">
        <x:f>IF(R234="","",IF(R234&gt;='Rarity Calibration'!$E$4,'Rarity Calibration'!$D$4,IF(R234&gt;='Rarity Calibration'!$E$5,'Rarity Calibration'!$D$5,IF(R234&gt;='Rarity Calibration'!$E$6,'Rarity Calibration'!$D$6,IF(R234&gt;='Rarity Calibration'!$E$7,'Rarity Calibration'!$D$7,'Rarity Calibration'!$D$8)))))</x:f>
        <x:v>Rare</x:v>
      </x:c>
      <x:c r="T234" s="492" t="str"/>
      <x:c r="U234" s="505" t="n">
        <x:v>81.3</x:v>
      </x:c>
      <x:c r="V234" s="492" t="str">
        <x:v>7.8 / 8.7 / 7.9 / 8.2</x:v>
      </x:c>
      <x:c r="W234" s="492" t="str">
        <x:v>New review-only component estimates from catalog and stated premise; source inputs unchanged.</x:v>
      </x:c>
      <x:c r="X234" s="492" t="str">
        <x:v>Biblical Events — Shared Canon</x:v>
      </x:c>
      <x:c r="Y234" s="492" t="str">
        <x:v>fixed-v17: Final Card Catalog!A205:S205; Rarity Calibration!C111:S111. No external source verification.</x:v>
      </x:c>
      <x:c r="Z234" s="492" t="str">
        <x:v>2 Kings 5 | Divided monarchy | Shared canon</x:v>
      </x:c>
      <x:c r="AA234" s="492" t="str">
        <x:v>Approved v20 baseline - applied to master</x:v>
      </x:c>
      <x:c r="AB234" s="492" t="str">
        <x:v>None</x:v>
      </x:c>
    </x:row>
    <x:row r="235" ht="122" customHeight="1">
      <x:c r="A235" s="492" t="str">
        <x:v>BE-115</x:v>
      </x:c>
      <x:c r="B235" s="492" t="str">
        <x:v>Death of Absalom</x:v>
      </x:c>
      <x:c r="C235" s="492" t="str">
        <x:v>Extraordinary</x:v>
      </x:c>
      <x:c r="D235" s="500" t="str">
        <x:v>Extraordinary</x:v>
      </x:c>
      <x:c r="E235" s="492" t="str">
        <x:f>IF(F235="Fixed by approved decision","Fixed",IF(C235=D235,"Keep",IF(MATCH(D235,$A$12:$A$16,0)&lt;MATCH(C235,$A$12:$A$16,0),"Promote","Demote")))</x:f>
        <x:v>Keep</x:v>
      </x:c>
      <x:c r="F235" s="492" t="str">
        <x:v>Reviewed - keep</x:v>
      </x:c>
      <x:c r="G235" s="492" t="str">
        <x:v>High</x:v>
      </x:c>
      <x:c r="H235" s="492" t="str">
        <x:v>Retain Extraordinary because the approved stillness-and-branches premise creates a memorable tragic silhouette.</x:v>
      </x:c>
      <x:c r="I235" s="492" t="str">
        <x:v>BE-095 Death of Samson; BE-002 The Fall</x:v>
      </x:c>
      <x:c r="J235" s="492" t="str">
        <x:v>Frame Absalom suspended in the tree within the forest battlefield, with Joab's approach suggesting the irreversible next moment. Isolate the figure through branches and stillness rather than depicting the fatal wounds; avoid a triumphant combat composition.</x:v>
      </x:c>
      <x:c r="K235" s="492" t="str">
        <x:v>Tragedy and dread; irreversible consequence and a terrible pause in battle. Avoid celebrating his death as a straightforward victory over an enemy.</x:v>
      </x:c>
      <x:c r="L235" s="492" t="str">
        <x:v>Existing master brief - retained verbatim</x:v>
      </x:c>
      <x:c r="M235" s="492" t="str">
        <x:v>No unresolved tier condition identified in this baseline review.</x:v>
      </x:c>
      <x:c r="N235" s="504" t="n">
        <x:v>8</x:v>
      </x:c>
      <x:c r="O235" s="504" t="n">
        <x:v>9</x:v>
      </x:c>
      <x:c r="P235" s="504" t="n">
        <x:v>8.5</x:v>
      </x:c>
      <x:c r="Q235" s="504" t="n">
        <x:v>8</x:v>
      </x:c>
      <x:c r="R235" s="505" t="n">
        <x:f>IF(COUNT(N235:Q235)&lt;COUNT('Rarity Calibration'!$B$4:$B$7),"",ROUND(('Rarity Calibration'!$B$11/'Rarity Calibration'!$B$9)*(N235*'Rarity Calibration'!$B$4+O235*'Rarity Calibration'!$B$5+P235*'Rarity Calibration'!$B$6+Q235*'Rarity Calibration'!$B$7),1))</x:f>
        <x:v>84</x:v>
      </x:c>
      <x:c r="S235" s="492" t="str">
        <x:f>IF(R235="","",IF(R235&gt;='Rarity Calibration'!$E$4,'Rarity Calibration'!$D$4,IF(R235&gt;='Rarity Calibration'!$E$5,'Rarity Calibration'!$D$5,IF(R235&gt;='Rarity Calibration'!$E$6,'Rarity Calibration'!$D$6,IF(R235&gt;='Rarity Calibration'!$E$7,'Rarity Calibration'!$D$7,'Rarity Calibration'!$D$8)))))</x:f>
        <x:v>Extraordinary</x:v>
      </x:c>
      <x:c r="T235" s="492" t="str"/>
      <x:c r="U235" s="505" t="n">
        <x:v>83.1</x:v>
      </x:c>
      <x:c r="V235" s="492" t="str">
        <x:v>7.8 / 9.0 / 8.2 / 8.5</x:v>
      </x:c>
      <x:c r="W235" s="492" t="str">
        <x:v>New review-only component estimates from catalog and stated premise; source inputs unchanged.</x:v>
      </x:c>
      <x:c r="X235" s="492" t="str">
        <x:v>Biblical Events — Shared Canon</x:v>
      </x:c>
      <x:c r="Y235" s="492" t="str">
        <x:v>fixed-v17: Final Card Catalog!A206:S206; Rarity Calibration!C80:S80. No external source verification.</x:v>
      </x:c>
      <x:c r="Z235" s="492" t="str">
        <x:v>2 Samuel 18 | United monarchy | Shared canon</x:v>
      </x:c>
      <x:c r="AA235" s="492" t="str">
        <x:v>Approved v20 baseline - applied to master</x:v>
      </x:c>
      <x:c r="AB235" s="492" t="str">
        <x:v>None</x:v>
      </x:c>
    </x:row>
    <x:row r="236" ht="122" customHeight="1">
      <x:c r="A236" s="492" t="str">
        <x:v>BE-116</x:v>
      </x:c>
      <x:c r="B236" s="492" t="str">
        <x:v>Widow's Oil Multiplied</x:v>
      </x:c>
      <x:c r="C236" s="492" t="str">
        <x:v>Uncommon</x:v>
      </x:c>
      <x:c r="D236" s="500" t="str">
        <x:v>Uncommon</x:v>
      </x:c>
      <x:c r="E236" s="492" t="str">
        <x:f>IF(F236="Fixed by approved decision","Fixed",IF(C236=D236,"Keep",IF(MATCH(D236,$A$12:$A$16,0)&lt;MATCH(C236,$A$12:$A$16,0),"Promote","Demote")))</x:f>
        <x:v>Keep</x:v>
      </x:c>
      <x:c r="F236" s="492" t="str">
        <x:v>Reviewed - keep</x:v>
      </x:c>
      <x:c r="G236" s="492" t="str">
        <x:v>High</x:v>
      </x:c>
      <x:c r="H236" s="492" t="str">
        <x:v>Retain Uncommon; household provision is meaningful without turning the miracle into exceptional spectacle.</x:v>
      </x:c>
      <x:c r="I236" s="492" t="str">
        <x:v>BE-043 Wedding at Cana; BE-117 Jesus Blesses the Children</x:v>
      </x:c>
      <x:c r="J236" s="492" t="str">
        <x:v>A modest interior viewed from slightly above floor level. The widow pours from a small vessel while her children bring additional jars, with filled vessels gradually occupying the room. Emphasize the household context and the accumulating evidence of provision rather than a prophet-centered crowd scene.</x:v>
      </x:c>
      <x:c r="K236" s="492" t="str">
        <x:v>Relief and intimate wonder. Let anxiety give way to hope and provision within an ordinary family setting; avoid magical spectacle, glowing jars, or a theatrical miracle-performance mood.</x:v>
      </x:c>
      <x:c r="L236" s="492" t="str">
        <x:v>Existing master brief - retained verbatim</x:v>
      </x:c>
      <x:c r="M236" s="492" t="str">
        <x:v>No unresolved tier condition identified in this baseline review.</x:v>
      </x:c>
      <x:c r="N236" s="504" t="n">
        <x:v>7.5</x:v>
      </x:c>
      <x:c r="O236" s="504" t="n">
        <x:v>8</x:v>
      </x:c>
      <x:c r="P236" s="504" t="n">
        <x:v>7.5</x:v>
      </x:c>
      <x:c r="Q236" s="504" t="n">
        <x:v>7</x:v>
      </x:c>
      <x:c r="R236" s="505" t="n">
        <x:f>IF(COUNT(N236:Q236)&lt;COUNT('Rarity Calibration'!$B$4:$B$7),"",ROUND(('Rarity Calibration'!$B$11/'Rarity Calibration'!$B$9)*(N236*'Rarity Calibration'!$B$4+O236*'Rarity Calibration'!$B$5+P236*'Rarity Calibration'!$B$6+Q236*'Rarity Calibration'!$B$7),1))</x:f>
        <x:v>76</x:v>
      </x:c>
      <x:c r="S236" s="492" t="str">
        <x:f>IF(R236="","",IF(R236&gt;='Rarity Calibration'!$E$4,'Rarity Calibration'!$D$4,IF(R236&gt;='Rarity Calibration'!$E$5,'Rarity Calibration'!$D$5,IF(R236&gt;='Rarity Calibration'!$E$6,'Rarity Calibration'!$D$6,IF(R236&gt;='Rarity Calibration'!$E$7,'Rarity Calibration'!$D$7,'Rarity Calibration'!$D$8)))))</x:f>
        <x:v>Uncommon</x:v>
      </x:c>
      <x:c r="T236" s="492" t="str"/>
      <x:c r="U236" s="505" t="n">
        <x:v>76.5</x:v>
      </x:c>
      <x:c r="V236" s="492" t="str">
        <x:v>7.1 / 8.4 / 7.6 / 7.7</x:v>
      </x:c>
      <x:c r="W236" s="492" t="str">
        <x:v>New review-only component estimates from catalog and stated premise; source inputs unchanged.</x:v>
      </x:c>
      <x:c r="X236" s="492" t="str">
        <x:v>Biblical Events — Shared Canon</x:v>
      </x:c>
      <x:c r="Y236" s="492" t="str">
        <x:v>fixed-v17: Final Card Catalog!A207:S207; Rarity Calibration!C208:S208. No external source verification.</x:v>
      </x:c>
      <x:c r="Z236" s="492" t="str">
        <x:v>2 Kings 4:1–7 | Divided monarchy | Shared canon</x:v>
      </x:c>
      <x:c r="AA236" s="492" t="str">
        <x:v>Approved v20 baseline - applied to master</x:v>
      </x:c>
      <x:c r="AB236" s="492" t="str">
        <x:v>None</x:v>
      </x:c>
    </x:row>
    <x:row r="237" ht="122" customHeight="1">
      <x:c r="A237" s="492" t="str">
        <x:v>BE-117</x:v>
      </x:c>
      <x:c r="B237" s="492" t="str">
        <x:v>Jesus Blesses the Children</x:v>
      </x:c>
      <x:c r="C237" s="492" t="str">
        <x:v>Rare</x:v>
      </x:c>
      <x:c r="D237" s="500" t="str">
        <x:v>Rare</x:v>
      </x:c>
      <x:c r="E237" s="492" t="str">
        <x:f>IF(F237="Fixed by approved decision","Fixed",IF(C237=D237,"Keep",IF(MATCH(D237,$A$12:$A$16,0)&lt;MATCH(C237,$A$12:$A$16,0),"Promote","Demote")))</x:f>
        <x:v>Keep</x:v>
      </x:c>
      <x:c r="F237" s="492" t="str">
        <x:v>Reviewed - keep</x:v>
      </x:c>
      <x:c r="G237" s="492" t="str">
        <x:v>High</x:v>
      </x:c>
      <x:c r="H237" s="492" t="str">
        <x:v>Retain Rare through a distinct relational premise; tenderness is not a lower-rarity penalty.</x:v>
      </x:c>
      <x:c r="I237" s="492" t="str">
        <x:v>BE-123 The Boy Jesus in the Temple; BE-083 Jesus Healing a Leper</x:v>
      </x:c>
      <x:c r="J237" s="492" t="str">
        <x:v>View the scene near a child's eye level. Jesus is seated or lowered toward the children, blessing one while another approaches, with parents and disciples kept at the edges. Keep the arrangement open and welcoming rather than a rigid formal group portrait or a healing scene.</x:v>
      </x:c>
      <x:c r="K237" s="492" t="str">
        <x:v>Welcome and belonging. The image should feel tender, safe, and attentive, communicating that children are being received rather than turned away; avoid spectacle or the visual language of physical healing.</x:v>
      </x:c>
      <x:c r="L237" s="492" t="str">
        <x:v>Existing master brief - retained verbatim</x:v>
      </x:c>
      <x:c r="M237" s="492" t="str">
        <x:v>No unresolved tier condition identified in this baseline review.</x:v>
      </x:c>
      <x:c r="N237" s="504" t="n">
        <x:v>8</x:v>
      </x:c>
      <x:c r="O237" s="504" t="n">
        <x:v>8</x:v>
      </x:c>
      <x:c r="P237" s="504" t="n">
        <x:v>8</x:v>
      </x:c>
      <x:c r="Q237" s="504" t="n">
        <x:v>7.5</x:v>
      </x:c>
      <x:c r="R237" s="505" t="n">
        <x:f>IF(COUNT(N237:Q237)&lt;COUNT('Rarity Calibration'!$B$4:$B$7),"",ROUND(('Rarity Calibration'!$B$11/'Rarity Calibration'!$B$9)*(N237*'Rarity Calibration'!$B$4+O237*'Rarity Calibration'!$B$5+P237*'Rarity Calibration'!$B$6+Q237*'Rarity Calibration'!$B$7),1))</x:f>
        <x:v>79.5</x:v>
      </x:c>
      <x:c r="S237" s="492" t="str">
        <x:f>IF(R237="","",IF(R237&gt;='Rarity Calibration'!$E$4,'Rarity Calibration'!$D$4,IF(R237&gt;='Rarity Calibration'!$E$5,'Rarity Calibration'!$D$5,IF(R237&gt;='Rarity Calibration'!$E$6,'Rarity Calibration'!$D$6,IF(R237&gt;='Rarity Calibration'!$E$7,'Rarity Calibration'!$D$7,'Rarity Calibration'!$D$8)))))</x:f>
        <x:v>Rare</x:v>
      </x:c>
      <x:c r="T237" s="492" t="str"/>
      <x:c r="U237" s="505" t="n">
        <x:v>80.4</x:v>
      </x:c>
      <x:c r="V237" s="492" t="str">
        <x:v>8.0 / 8.4 / 7.8 / 7.6</x:v>
      </x:c>
      <x:c r="W237" s="492" t="str">
        <x:v>New review-only component estimates from catalog and stated premise; source inputs unchanged.</x:v>
      </x:c>
      <x:c r="X237" s="492" t="str">
        <x:v>Biblical Events — Shared Canon</x:v>
      </x:c>
      <x:c r="Y237" s="492" t="str">
        <x:v>fixed-v17: Final Card Catalog!A208:S208; Rarity Calibration!C125:S125. No external source verification.</x:v>
      </x:c>
      <x:c r="Z237" s="492" t="str">
        <x:v>Mark 10:13–16; Matthew 19:13–15; Luke 18:15–17 | First century AD | Shared canon</x:v>
      </x:c>
      <x:c r="AA237" s="492" t="str">
        <x:v>Approved v20 baseline - applied to master</x:v>
      </x:c>
      <x:c r="AB237" s="492" t="str">
        <x:v>None</x:v>
      </x:c>
    </x:row>
    <x:row r="238" ht="136" customHeight="1">
      <x:c r="A238" s="492" t="str">
        <x:v>BE-118</x:v>
      </x:c>
      <x:c r="B238" s="492" t="str">
        <x:v>Ruth Meets Boaz</x:v>
      </x:c>
      <x:c r="C238" s="492" t="str">
        <x:v>Uncommon</x:v>
      </x:c>
      <x:c r="D238" s="500" t="str">
        <x:v>Uncommon</x:v>
      </x:c>
      <x:c r="E238" s="492" t="str">
        <x:f>IF(F238="Fixed by approved decision","Fixed",IF(C238=D238,"Keep",IF(MATCH(D238,$A$12:$A$16,0)&lt;MATCH(C238,$A$12:$A$16,0),"Promote","Demote")))</x:f>
        <x:v>Keep</x:v>
      </x:c>
      <x:c r="F238" s="492" t="str">
        <x:v>Reviewed - keep</x:v>
      </x:c>
      <x:c r="G238" s="492" t="str">
        <x:v>High</x:v>
      </x:c>
      <x:c r="H238" s="492" t="str">
        <x:v>Retain Uncommon for the clear, modest encounter; emotional warmth does not require a premium promotion.</x:v>
      </x:c>
      <x:c r="I238" s="492" t="str">
        <x:v>BP-022 Ruth; BP-063 Boaz</x:v>
      </x:c>
      <x:c r="J238" s="492" t="str">
        <x:v>Ruth pauses among the cut grain with a small bundle gathered against her while Boaz addresses her from a respectful distance. Let the harvest continue in the background so the scene reads as an ordinary field transformed by a meaningful human encounter; avoid turning it into a wedding image or a generic romantic portrait.</x:v>
      </x:c>
      <x:c r="K238" s="492" t="str">
        <x:v>Unexpected kindness and cautious hope. The scene should feel like vulnerable need being met with dignity and protection; avoid melodrama or overt romantic triumphalism.</x:v>
      </x:c>
      <x:c r="L238" s="492" t="str">
        <x:v>Existing master brief - retained verbatim</x:v>
      </x:c>
      <x:c r="M238" s="492" t="str">
        <x:v>No unresolved tier condition identified in this baseline review.</x:v>
      </x:c>
      <x:c r="N238" s="504" t="n">
        <x:v>7</x:v>
      </x:c>
      <x:c r="O238" s="504" t="n">
        <x:v>7.5</x:v>
      </x:c>
      <x:c r="P238" s="504" t="n">
        <x:v>7.5</x:v>
      </x:c>
      <x:c r="Q238" s="504" t="n">
        <x:v>7</x:v>
      </x:c>
      <x:c r="R238" s="505" t="n">
        <x:f>IF(COUNT(N238:Q238)&lt;COUNT('Rarity Calibration'!$B$4:$B$7),"",ROUND(('Rarity Calibration'!$B$11/'Rarity Calibration'!$B$9)*(N238*'Rarity Calibration'!$B$4+O238*'Rarity Calibration'!$B$5+P238*'Rarity Calibration'!$B$6+Q238*'Rarity Calibration'!$B$7),1))</x:f>
        <x:v>72.5</x:v>
      </x:c>
      <x:c r="S238" s="492" t="str">
        <x:f>IF(R238="","",IF(R238&gt;='Rarity Calibration'!$E$4,'Rarity Calibration'!$D$4,IF(R238&gt;='Rarity Calibration'!$E$5,'Rarity Calibration'!$D$5,IF(R238&gt;='Rarity Calibration'!$E$6,'Rarity Calibration'!$D$6,IF(R238&gt;='Rarity Calibration'!$E$7,'Rarity Calibration'!$D$7,'Rarity Calibration'!$D$8)))))</x:f>
        <x:v>Uncommon</x:v>
      </x:c>
      <x:c r="T238" s="492" t="str"/>
      <x:c r="U238" s="505" t="n">
        <x:v>72.5</x:v>
      </x:c>
      <x:c r="V238" s="492" t="str">
        <x:v>6.7 / 8.1 / 7.2 / 7.0</x:v>
      </x:c>
      <x:c r="W238" s="492" t="str">
        <x:v>New review-only component estimates from catalog and stated premise; source inputs unchanged.</x:v>
      </x:c>
      <x:c r="X238" s="492" t="str">
        <x:v>Biblical Events — Shared Canon</x:v>
      </x:c>
      <x:c r="Y238" s="492" t="str">
        <x:v>fixed-v17: Final Card Catalog!A209:S209; Rarity Calibration!C500:S500. No external source verification.</x:v>
      </x:c>
      <x:c r="Z238" s="492" t="str">
        <x:v>Ruth 2 | Judges period | Shared canon</x:v>
      </x:c>
      <x:c r="AA238" s="492" t="str">
        <x:v>Approved v20 baseline - applied to master</x:v>
      </x:c>
      <x:c r="AB238" s="492" t="str">
        <x:v>None</x:v>
      </x:c>
    </x:row>
    <x:row r="239" ht="122" customHeight="1">
      <x:c r="A239" s="492" t="str">
        <x:v>BE-119</x:v>
      </x:c>
      <x:c r="B239" s="492" t="str">
        <x:v>Call of Samuel</x:v>
      </x:c>
      <x:c r="C239" s="492" t="str">
        <x:v>Rare</x:v>
      </x:c>
      <x:c r="D239" s="500" t="str">
        <x:v>Rare</x:v>
      </x:c>
      <x:c r="E239" s="492" t="str">
        <x:f>IF(F239="Fixed by approved decision","Fixed",IF(C239=D239,"Keep",IF(MATCH(D239,$A$12:$A$16,0)&lt;MATCH(C239,$A$12:$A$16,0),"Promote","Demote")))</x:f>
        <x:v>Keep</x:v>
      </x:c>
      <x:c r="F239" s="492" t="str">
        <x:v>Reviewed - keep</x:v>
      </x:c>
      <x:c r="G239" s="492" t="str">
        <x:v>High</x:v>
      </x:c>
      <x:c r="H239" s="492" t="str">
        <x:v>Rare is supported by a legible quiet summons with no need to invent a divine figure.</x:v>
      </x:c>
      <x:c r="I239" s="492" t="str">
        <x:v>BP-018 Samuel; BE-123 The Boy Jesus in the Temple</x:v>
      </x:c>
      <x:c r="J239" s="492" t="str">
        <x:v>Young Samuel sits upright beside his sleeping place in the dim sanctuary, suddenly attentive and turned toward a space beyond the frame. Use a small pool of lamplight to clarify his listening posture while the surrounding darkness preserves the stillness of night; avoid inventing a visible divine figure.</x:v>
      </x:c>
      <x:c r="K239" s="492" t="str">
        <x:v>Attentiveness, reverence, and dawning responsibility. Preserve a sense of quiet uncertainty as Samuel realizes he is being addressed; avoid making the scene merely cozy or childlike.</x:v>
      </x:c>
      <x:c r="L239" s="492" t="str">
        <x:v>Existing master brief - retained verbatim</x:v>
      </x:c>
      <x:c r="M239" s="492" t="str">
        <x:v>No unresolved tier condition identified in this baseline review.</x:v>
      </x:c>
      <x:c r="N239" s="504" t="n">
        <x:v>8</x:v>
      </x:c>
      <x:c r="O239" s="504" t="n">
        <x:v>8</x:v>
      </x:c>
      <x:c r="P239" s="504" t="n">
        <x:v>8</x:v>
      </x:c>
      <x:c r="Q239" s="504" t="n">
        <x:v>7.5</x:v>
      </x:c>
      <x:c r="R239" s="505" t="n">
        <x:f>IF(COUNT(N239:Q239)&lt;COUNT('Rarity Calibration'!$B$4:$B$7),"",ROUND(('Rarity Calibration'!$B$11/'Rarity Calibration'!$B$9)*(N239*'Rarity Calibration'!$B$4+O239*'Rarity Calibration'!$B$5+P239*'Rarity Calibration'!$B$6+Q239*'Rarity Calibration'!$B$7),1))</x:f>
        <x:v>79.5</x:v>
      </x:c>
      <x:c r="S239" s="492" t="str">
        <x:f>IF(R239="","",IF(R239&gt;='Rarity Calibration'!$E$4,'Rarity Calibration'!$D$4,IF(R239&gt;='Rarity Calibration'!$E$5,'Rarity Calibration'!$D$5,IF(R239&gt;='Rarity Calibration'!$E$6,'Rarity Calibration'!$D$6,IF(R239&gt;='Rarity Calibration'!$E$7,'Rarity Calibration'!$D$7,'Rarity Calibration'!$D$8)))))</x:f>
        <x:v>Rare</x:v>
      </x:c>
      <x:c r="T239" s="492" t="str"/>
      <x:c r="U239" s="505" t="n">
        <x:v>78.7</x:v>
      </x:c>
      <x:c r="V239" s="492" t="str">
        <x:v>7.4 / 8.5 / 7.9 / 7.8</x:v>
      </x:c>
      <x:c r="W239" s="492" t="str">
        <x:v>New review-only component estimates from catalog and stated premise; source inputs unchanged.</x:v>
      </x:c>
      <x:c r="X239" s="492" t="str">
        <x:v>Biblical Events — Shared Canon</x:v>
      </x:c>
      <x:c r="Y239" s="492" t="str">
        <x:v>fixed-v17: Final Card Catalog!A210:S210; Rarity Calibration!C501:S501. No external source verification.</x:v>
      </x:c>
      <x:c r="Z239" s="492" t="str">
        <x:v>1 Samuel 3 | Early monarchy | Shared canon</x:v>
      </x:c>
      <x:c r="AA239" s="492" t="str">
        <x:v>Approved v20 baseline - applied to master</x:v>
      </x:c>
      <x:c r="AB239" s="492" t="str">
        <x:v>None</x:v>
      </x:c>
    </x:row>
    <x:row r="240" ht="122" customHeight="1">
      <x:c r="A240" s="492" t="str">
        <x:v>BE-120</x:v>
      </x:c>
      <x:c r="B240" s="492" t="str">
        <x:v>Jonathan's Victory at Michmash</x:v>
      </x:c>
      <x:c r="C240" s="492" t="str">
        <x:v>Uncommon</x:v>
      </x:c>
      <x:c r="D240" s="500" t="str">
        <x:v>Rare</x:v>
      </x:c>
      <x:c r="E240" s="492" t="str">
        <x:f>IF(F240="Fixed by approved decision","Fixed",IF(C240=D240,"Keep",IF(MATCH(D240,$A$12:$A$16,0)&lt;MATCH(C240,$A$12:$A$16,0),"Promote","Demote")))</x:f>
        <x:v>Promote</x:v>
      </x:c>
      <x:c r="F240" s="492" t="str">
        <x:v>Reviewed - change proposed</x:v>
      </x:c>
      <x:c r="G240" s="492" t="str">
        <x:v>High</x:v>
      </x:c>
      <x:c r="H240" s="492" t="str">
        <x:v>Recommend Rare for the approved vertical approach and mutual dependence rather than the legacy Uncommon action template.</x:v>
      </x:c>
      <x:c r="I240" s="492" t="str">
        <x:v>BE-122 Battle with Amalek; BE-101 David Spares Saul at En-gedi</x:v>
      </x:c>
      <x:c r="J240" s="492" t="str">
        <x:v>Build the image around the steep approach: Jonathan climbs toward the outpost while his armor-bearer follows below, with the rock face creating a strong diagonal or vertical composition. Emphasize the dangerous ascent and the two-man act of faith rather than a broad battlefield.</x:v>
      </x:c>
      <x:c r="K240" s="492" t="str">
        <x:v>Suspense, courage, and trust. The viewer should feel the risk of the ascent before the outcome is secure; avoid celebratory battlefield swagger.</x:v>
      </x:c>
      <x:c r="L240" s="492" t="str">
        <x:v>Existing master brief - retained verbatim</x:v>
      </x:c>
      <x:c r="M240" s="492" t="str">
        <x:v>No unresolved tier condition identified in this baseline review.</x:v>
      </x:c>
      <x:c r="N240" s="504" t="n">
        <x:v>7.5</x:v>
      </x:c>
      <x:c r="O240" s="504" t="n">
        <x:v>8.5</x:v>
      </x:c>
      <x:c r="P240" s="504" t="n">
        <x:v>8</x:v>
      </x:c>
      <x:c r="Q240" s="504" t="n">
        <x:v>8</x:v>
      </x:c>
      <x:c r="R240" s="505" t="n">
        <x:f>IF(COUNT(N240:Q240)&lt;COUNT('Rarity Calibration'!$B$4:$B$7),"",ROUND(('Rarity Calibration'!$B$11/'Rarity Calibration'!$B$9)*(N240*'Rarity Calibration'!$B$4+O240*'Rarity Calibration'!$B$5+P240*'Rarity Calibration'!$B$6+Q240*'Rarity Calibration'!$B$7),1))</x:f>
        <x:v>79.5</x:v>
      </x:c>
      <x:c r="S240" s="492" t="str">
        <x:f>IF(R240="","",IF(R240&gt;='Rarity Calibration'!$E$4,'Rarity Calibration'!$D$4,IF(R240&gt;='Rarity Calibration'!$E$5,'Rarity Calibration'!$D$5,IF(R240&gt;='Rarity Calibration'!$E$6,'Rarity Calibration'!$D$6,IF(R240&gt;='Rarity Calibration'!$E$7,'Rarity Calibration'!$D$7,'Rarity Calibration'!$D$8)))))</x:f>
        <x:v>Rare</x:v>
      </x:c>
      <x:c r="T240" s="492" t="str"/>
      <x:c r="U240" s="505" t="n">
        <x:v>76.1</x:v>
      </x:c>
      <x:c r="V240" s="492" t="str">
        <x:v>7.0 / 8.4 / 7.5 / 7.9</x:v>
      </x:c>
      <x:c r="W240" s="492" t="str">
        <x:v>New review-only component estimates from catalog and stated premise; source inputs unchanged.</x:v>
      </x:c>
      <x:c r="X240" s="492" t="str">
        <x:v>Biblical Events — Shared Canon</x:v>
      </x:c>
      <x:c r="Y240" s="492" t="str">
        <x:v>fixed-v17: Final Card Catalog!A211:S211; Rarity Calibration!C502:S502. No external source verification.</x:v>
      </x:c>
      <x:c r="Z240" s="492" t="str">
        <x:v>1 Samuel 14 | United monarchy | Shared canon</x:v>
      </x:c>
      <x:c r="AA240" s="492" t="str">
        <x:v>Approved v20 baseline - applied to master</x:v>
      </x:c>
      <x:c r="AB240" s="492" t="str">
        <x:v>None</x:v>
      </x:c>
    </x:row>
    <x:row r="241" ht="122" customHeight="1">
      <x:c r="A241" s="492" t="str">
        <x:v>BE-121</x:v>
      </x:c>
      <x:c r="B241" s="492" t="str">
        <x:v>Rebuilding Jerusalem's Wall</x:v>
      </x:c>
      <x:c r="C241" s="492" t="str">
        <x:v>Extraordinary</x:v>
      </x:c>
      <x:c r="D241" s="500" t="str">
        <x:v>Extraordinary</x:v>
      </x:c>
      <x:c r="E241" s="492" t="str">
        <x:f>IF(F241="Fixed by approved decision","Fixed",IF(C241=D241,"Keep",IF(MATCH(D241,$A$12:$A$16,0)&lt;MATCH(C241,$A$12:$A$16,0),"Promote","Demote")))</x:f>
        <x:v>Keep</x:v>
      </x:c>
      <x:c r="F241" s="492" t="str">
        <x:v>Reviewed - keep</x:v>
      </x:c>
      <x:c r="G241" s="492" t="str">
        <x:v>High</x:v>
      </x:c>
      <x:c r="H241" s="492" t="str">
        <x:v>Retain Extraordinary for layered communal work with a clear visual path, not merely a large finished building.</x:v>
      </x:c>
      <x:c r="I241" s="492" t="str">
        <x:v>BE-027 Solomon Builds and Dedicates the Temple; CHE-004 Dedication of Hagia Sophia</x:v>
      </x:c>
      <x:c r="J241" s="492" t="str">
        <x:v>View the work from close to the builders' level along an unfinished stretch of wall. Hands pass stone in the foreground while other workers build farther down the line and a watchful guard adds tension at the edge; keep the focus on communal rebuilding rather than a city panorama.</x:v>
      </x:c>
      <x:c r="K241" s="492" t="str">
        <x:v>Resolve, solidarity, and hope through effort. The atmosphere should be purposeful and laboring, with restoration being earned rather than effortless; avoid turning the scene into a completed triumphal city view.</x:v>
      </x:c>
      <x:c r="L241" s="492" t="str">
        <x:v>Existing master brief - retained verbatim</x:v>
      </x:c>
      <x:c r="M241" s="492" t="str">
        <x:v>No unresolved tier condition identified in this baseline review.</x:v>
      </x:c>
      <x:c r="N241" s="504" t="n">
        <x:v>8.5</x:v>
      </x:c>
      <x:c r="O241" s="504" t="n">
        <x:v>8.5</x:v>
      </x:c>
      <x:c r="P241" s="504" t="n">
        <x:v>8</x:v>
      </x:c>
      <x:c r="Q241" s="504" t="n">
        <x:v>8</x:v>
      </x:c>
      <x:c r="R241" s="505" t="n">
        <x:f>IF(COUNT(N241:Q241)&lt;COUNT('Rarity Calibration'!$B$4:$B$7),"",ROUND(('Rarity Calibration'!$B$11/'Rarity Calibration'!$B$9)*(N241*'Rarity Calibration'!$B$4+O241*'Rarity Calibration'!$B$5+P241*'Rarity Calibration'!$B$6+Q241*'Rarity Calibration'!$B$7),1))</x:f>
        <x:v>83.5</x:v>
      </x:c>
      <x:c r="S241" s="492" t="str">
        <x:f>IF(R241="","",IF(R241&gt;='Rarity Calibration'!$E$4,'Rarity Calibration'!$D$4,IF(R241&gt;='Rarity Calibration'!$E$5,'Rarity Calibration'!$D$5,IF(R241&gt;='Rarity Calibration'!$E$6,'Rarity Calibration'!$D$6,IF(R241&gt;='Rarity Calibration'!$E$7,'Rarity Calibration'!$D$7,'Rarity Calibration'!$D$8)))))</x:f>
        <x:v>Extraordinary</x:v>
      </x:c>
      <x:c r="T241" s="492" t="str"/>
      <x:c r="U241" s="505" t="n">
        <x:v>84.7</x:v>
      </x:c>
      <x:c r="V241" s="492" t="str">
        <x:v>8.4 / 8.8 / 8.2 / 8.3</x:v>
      </x:c>
      <x:c r="W241" s="492" t="str">
        <x:v>New review-only component estimates from catalog and stated premise; source inputs unchanged.</x:v>
      </x:c>
      <x:c r="X241" s="492" t="str">
        <x:v>Biblical Events — Shared Canon</x:v>
      </x:c>
      <x:c r="Y241" s="492" t="str">
        <x:v>fixed-v17: Final Card Catalog!A212:S212; Rarity Calibration!C503:S503. No external source verification.</x:v>
      </x:c>
      <x:c r="Z241" s="492" t="str">
        <x:v>Nehemiah 3–6 | Persian period | Shared canon</x:v>
      </x:c>
      <x:c r="AA241" s="492" t="str">
        <x:v>Approved v20 baseline - applied to master</x:v>
      </x:c>
      <x:c r="AB241" s="492" t="str">
        <x:v>None</x:v>
      </x:c>
    </x:row>
    <x:row r="242" ht="122" customHeight="1">
      <x:c r="A242" s="492" t="str">
        <x:v>BE-125</x:v>
      </x:c>
      <x:c r="B242" s="492" t="str">
        <x:v>Jonah Delivered from the Great Fish</x:v>
      </x:c>
      <x:c r="C242" s="492" t="str">
        <x:v>Rare</x:v>
      </x:c>
      <x:c r="D242" s="500" t="str">
        <x:v>Extraordinary</x:v>
      </x:c>
      <x:c r="E242" s="492" t="str">
        <x:f>IF(F242="Fixed by approved decision","Fixed",IF(C242=D242,"Keep",IF(MATCH(D242,$A$12:$A$16,0)&lt;MATCH(C242,$A$12:$A$16,0),"Promote","Demote")))</x:f>
        <x:v>Promote</x:v>
      </x:c>
      <x:c r="F242" s="492" t="str">
        <x:v>Reviewed - change proposed</x:v>
      </x:c>
      <x:c r="G242" s="492" t="str">
        <x:v>High</x:v>
      </x:c>
      <x:c r="H242" s="492" t="str">
        <x:v>Recommend Extraordinary for a coherent scale contrast and mercy-focused aftermath, not for making the creature more monstrous.</x:v>
      </x:c>
      <x:c r="I242" s="492" t="str">
        <x:v>BE-080 Shipwreck on Malta; BE-036 Daniel in the Lions' Den</x:v>
      </x:c>
      <x:c r="J242" s="492" t="str">
        <x:v>Place Jonah low in the foreground on wet sand, gathering himself after being cast ashore. Behind him, the immense creature remains partly submerged with retreating water linking the fish to the exhausted man. Let the difference in scale tell the story without turning the scene into monster spectacle or graphic action.</x:v>
      </x:c>
      <x:c r="K242" s="492" t="str">
        <x:v>Deliverance, humility, and exhausted gratitude. The image should feel like survival received as mercy, not triumph over a beast or a sensational sea-horror scene.</x:v>
      </x:c>
      <x:c r="L242" s="492" t="str">
        <x:v>Existing master brief - retained verbatim</x:v>
      </x:c>
      <x:c r="M242" s="492" t="str">
        <x:v>No unresolved tier condition identified in this baseline review.</x:v>
      </x:c>
      <x:c r="N242" s="504" t="n">
        <x:v>8.5</x:v>
      </x:c>
      <x:c r="O242" s="504" t="n">
        <x:v>9</x:v>
      </x:c>
      <x:c r="P242" s="504" t="n">
        <x:v>8.5</x:v>
      </x:c>
      <x:c r="Q242" s="504" t="n">
        <x:v>8</x:v>
      </x:c>
      <x:c r="R242" s="505" t="n">
        <x:f>IF(COUNT(N242:Q242)&lt;COUNT('Rarity Calibration'!$B$4:$B$7),"",ROUND(('Rarity Calibration'!$B$11/'Rarity Calibration'!$B$9)*(N242*'Rarity Calibration'!$B$4+O242*'Rarity Calibration'!$B$5+P242*'Rarity Calibration'!$B$6+Q242*'Rarity Calibration'!$B$7),1))</x:f>
        <x:v>86</x:v>
      </x:c>
      <x:c r="S242" s="492" t="str">
        <x:f>IF(R242="","",IF(R242&gt;='Rarity Calibration'!$E$4,'Rarity Calibration'!$D$4,IF(R242&gt;='Rarity Calibration'!$E$5,'Rarity Calibration'!$D$5,IF(R242&gt;='Rarity Calibration'!$E$6,'Rarity Calibration'!$D$6,IF(R242&gt;='Rarity Calibration'!$E$7,'Rarity Calibration'!$D$7,'Rarity Calibration'!$D$8)))))</x:f>
        <x:v>Extraordinary</x:v>
      </x:c>
      <x:c r="T242" s="492" t="str"/>
      <x:c r="U242" s="505"/>
      <x:c r="V242" s="492" t="str">
        <x:v>blank / blank / blank / blank</x:v>
      </x:c>
      <x:c r="W242" s="492" t="str">
        <x:v>First proposed component estimates for a previously unscored identity; subjective, not measured.</x:v>
      </x:c>
      <x:c r="X242" s="492" t="str">
        <x:v>Biblical Events — Shared Canon</x:v>
      </x:c>
      <x:c r="Y242" s="492" t="str">
        <x:v>fixed-v17: Final Card Catalog!A213:S213; Rarity Calibration!C507:S507. No external source verification.</x:v>
      </x:c>
      <x:c r="Z242" s="492" t="str">
        <x:v>Jonah 1:17–2:10 | Prophetic narrative | Shared canon</x:v>
      </x:c>
      <x:c r="AA242" s="492" t="str">
        <x:v>Approved v20 baseline - applied to master</x:v>
      </x:c>
      <x:c r="AB242" s="492" t="str">
        <x:v>None</x:v>
      </x:c>
    </x:row>
    <x:row r="243" ht="150" customHeight="1">
      <x:c r="A243" s="492" t="str">
        <x:v>BE-126</x:v>
      </x:c>
      <x:c r="B243" s="492" t="str">
        <x:v>Judah Offers Himself for Benjamin</x:v>
      </x:c>
      <x:c r="C243" s="492" t="str">
        <x:v>Rare</x:v>
      </x:c>
      <x:c r="D243" s="500" t="str">
        <x:v>Rare</x:v>
      </x:c>
      <x:c r="E243" s="492" t="str">
        <x:f>IF(F243="Fixed by approved decision","Fixed",IF(C243=D243,"Keep",IF(MATCH(D243,$A$12:$A$16,0)&lt;MATCH(C243,$A$12:$A$16,0),"Promote","Demote")))</x:f>
        <x:v>Keep</x:v>
      </x:c>
      <x:c r="F243" s="492" t="str">
        <x:v>Reviewed - keep</x:v>
      </x:c>
      <x:c r="G243" s="492" t="str">
        <x:v>High</x:v>
      </x:c>
      <x:c r="H243" s="492" t="str">
        <x:v>Retain Rare: the costly decision is legible in the interposition gesture and differs from Joseph's reunion.</x:v>
      </x:c>
      <x:c r="I243" s="492" t="str">
        <x:v>BE-009 Joseph Reveals Himself; PDV-055 The Camel and the Eye of the Needle</x:v>
      </x:c>
      <x:c r="J243" s="492" t="str">
        <x:v>Judah steps out from the group toward Joseph while Benjamin remains behind his shoulder. Use Judah's body to occupy the space between Benjamin and the authority deciding his fate; one open hand can indicate himself in the act of substitution. Keep Joseph partly at the edge of the frame so the focus stays on Judah's costly offer rather than on royal spectacle.</x:v>
      </x:c>
      <x:c r="K243" s="492" t="str">
        <x:v>Fear overcome by sacrificial resolve. The mood should feel tense and costly, with Judah acting before he knows the situation will end in reconciliation.</x:v>
      </x:c>
      <x:c r="L243" s="492" t="str">
        <x:v>Existing master brief - retained verbatim</x:v>
      </x:c>
      <x:c r="M243" s="492" t="str">
        <x:v>No unresolved tier condition identified in this baseline review.</x:v>
      </x:c>
      <x:c r="N243" s="504" t="n">
        <x:v>7.5</x:v>
      </x:c>
      <x:c r="O243" s="504" t="n">
        <x:v>8</x:v>
      </x:c>
      <x:c r="P243" s="504" t="n">
        <x:v>8.5</x:v>
      </x:c>
      <x:c r="Q243" s="504" t="n">
        <x:v>7.5</x:v>
      </x:c>
      <x:c r="R243" s="505" t="n">
        <x:f>IF(COUNT(N243:Q243)&lt;COUNT('Rarity Calibration'!$B$4:$B$7),"",ROUND(('Rarity Calibration'!$B$11/'Rarity Calibration'!$B$9)*(N243*'Rarity Calibration'!$B$4+O243*'Rarity Calibration'!$B$5+P243*'Rarity Calibration'!$B$6+Q243*'Rarity Calibration'!$B$7),1))</x:f>
        <x:v>78.5</x:v>
      </x:c>
      <x:c r="S243" s="492" t="str">
        <x:f>IF(R243="","",IF(R243&gt;='Rarity Calibration'!$E$4,'Rarity Calibration'!$D$4,IF(R243&gt;='Rarity Calibration'!$E$5,'Rarity Calibration'!$D$5,IF(R243&gt;='Rarity Calibration'!$E$6,'Rarity Calibration'!$D$6,IF(R243&gt;='Rarity Calibration'!$E$7,'Rarity Calibration'!$D$7,'Rarity Calibration'!$D$8)))))</x:f>
        <x:v>Rare</x:v>
      </x:c>
      <x:c r="T243" s="492" t="str"/>
      <x:c r="U243" s="505"/>
      <x:c r="V243" s="492" t="str">
        <x:v>blank / blank / blank / blank</x:v>
      </x:c>
      <x:c r="W243" s="492" t="str">
        <x:v>First proposed component estimates for a previously unscored identity; subjective, not measured.</x:v>
      </x:c>
      <x:c r="X243" s="492" t="str">
        <x:v>Biblical Events — Shared Canon</x:v>
      </x:c>
      <x:c r="Y243" s="492" t="str">
        <x:v>fixed-v17: Final Card Catalog!A214:S214; Rarity Calibration!C508:S508. No external source verification.</x:v>
      </x:c>
      <x:c r="Z243" s="492" t="str">
        <x:v>Genesis 44:18–34 | Patriarchal period | Shared canon</x:v>
      </x:c>
      <x:c r="AA243" s="492" t="str">
        <x:v>Approved v20 baseline - applied to master</x:v>
      </x:c>
      <x:c r="AB243" s="492" t="str">
        <x:v>None</x:v>
      </x:c>
    </x:row>
    <x:row r="244" ht="192" customHeight="1">
      <x:c r="A244" s="492" t="str">
        <x:v>BE-127</x:v>
      </x:c>
      <x:c r="B244" s="492" t="str">
        <x:v>The Temple Veil Is Torn</x:v>
      </x:c>
      <x:c r="C244" s="492" t="str">
        <x:v>Legendary</x:v>
      </x:c>
      <x:c r="D244" s="500" t="str">
        <x:v>Legendary</x:v>
      </x:c>
      <x:c r="E244" s="492" t="str">
        <x:f>IF(F244="Fixed by approved decision","Fixed",IF(C244=D244,"Keep",IF(MATCH(D244,$A$12:$A$16,0)&lt;MATCH(C244,$A$12:$A$16,0),"Promote","Demote")))</x:f>
        <x:v>Fixed</x:v>
      </x:c>
      <x:c r="F244" s="492" t="str">
        <x:v>Fixed by approved decision</x:v>
      </x:c>
      <x:c r="G244" s="492" t="str">
        <x:v>High - decision fixed</x:v>
      </x:c>
      <x:c r="H244" s="492" t="str">
        <x:v>Approved Legendary despite missing historical components; do not invent numbers to manufacture agreement.</x:v>
      </x:c>
      <x:c r="I244" s="492" t="str">
        <x:v>BI-008 Ark of the Covenant; BE-063 The Crucifixion</x:v>
      </x:c>
      <x:c r="J244" s="492" t="str">
        <x:v>Use a tall interior composition dominated by the immense veil tearing from top to bottom. Place a small, overwhelmed witness low in the foreground to establish scale, with the opening forming the main vertical and controlled light crossing the floor. Keep the rupture and human response primary rather than a general temple disaster; the witness and illumination are illustrative choices, not asserted details of the account. Do not add a visible divine figure or the Ark merely to fill the opening.</x:v>
      </x:c>
      <x:c r="K244" s="492" t="str">
        <x:v>Reverent awe and holy dread, with an unsettling sense of rupture and a barrier opening. The viewer should feel the significance of a sacred turning point, not excitement at destruction, a magical treasure reveal, or a triumphant action scene.</x:v>
      </x:c>
      <x:c r="L244" s="492" t="str">
        <x:v>Existing master brief - retained verbatim</x:v>
      </x:c>
      <x:c r="M244" s="492" t="str">
        <x:v>No unresolved tier condition identified in this baseline review.</x:v>
      </x:c>
      <x:c r="N244" s="504"/>
      <x:c r="O244" s="504"/>
      <x:c r="P244" s="504"/>
      <x:c r="Q244" s="504"/>
      <x:c r="R244" s="505" t="str">
        <x:f>IF(COUNT(N244:Q244)&lt;COUNT('Rarity Calibration'!$B$4:$B$7),"",ROUND(('Rarity Calibration'!$B$11/'Rarity Calibration'!$B$9)*(N244*'Rarity Calibration'!$B$4+O244*'Rarity Calibration'!$B$5+P244*'Rarity Calibration'!$B$6+Q244*'Rarity Calibration'!$B$7),1))</x:f>
      </x:c>
      <x:c r="S244" s="492" t="str">
        <x:f>IF(R244="","",IF(R244&gt;='Rarity Calibration'!$E$4,'Rarity Calibration'!$D$4,IF(R244&gt;='Rarity Calibration'!$E$5,'Rarity Calibration'!$D$5,IF(R244&gt;='Rarity Calibration'!$E$6,'Rarity Calibration'!$D$6,IF(R244&gt;='Rarity Calibration'!$E$7,'Rarity Calibration'!$D$7,'Rarity Calibration'!$D$8)))))</x:f>
      </x:c>
      <x:c r="T244" s="492" t="str">
        <x:v>Fixed by prior approval; no new component scoring. Historical inputs remain in Rarity Calibration and do not override the approved tier.</x:v>
      </x:c>
      <x:c r="U244" s="505"/>
      <x:c r="V244" s="492" t="str">
        <x:v>blank / blank / blank / blank</x:v>
      </x:c>
      <x:c r="W244" s="492" t="str">
        <x:v>Fixed by prior approval; not rescored. Legacy inputs remain historical.</x:v>
      </x:c>
      <x:c r="X244" s="492" t="str">
        <x:v>Biblical Events — Shared Canon</x:v>
      </x:c>
      <x:c r="Y244" s="492" t="str">
        <x:v>fixed-v17: Final Card Catalog!A215:S215; Rarity Calibration!C388:S388. No external source verification.</x:v>
      </x:c>
      <x:c r="Z244" s="492" t="str">
        <x:v>Matthew 27:50–54; Mark 15:37–39; Luke 23:44–46 | Passion Week | Shared canon</x:v>
      </x:c>
      <x:c r="AA244" s="492" t="str">
        <x:v>Already approved - preserved</x:v>
      </x:c>
      <x:c r="AB244" s="492" t="str">
        <x:v>None</x:v>
      </x:c>
    </x:row>
    <x:row r="245" ht="122" customHeight="1">
      <x:c r="A245" s="492" t="str">
        <x:v>BPL-001</x:v>
      </x:c>
      <x:c r="B245" s="492" t="str">
        <x:v>The Garden of Eden</x:v>
      </x:c>
      <x:c r="C245" s="492" t="str">
        <x:v>Rare</x:v>
      </x:c>
      <x:c r="D245" s="500" t="str">
        <x:v>Rare</x:v>
      </x:c>
      <x:c r="E245" s="492" t="str">
        <x:f>IF(F245="Fixed by approved decision","Fixed",IF(C245=D245,"Keep",IF(MATCH(D245,$A$12:$A$16,0)&lt;MATCH(C245,$A$12:$A$16,0),"Promote","Demote")))</x:f>
        <x:v>Keep</x:v>
      </x:c>
      <x:c r="F245" s="492" t="str">
        <x:v>Reviewed - provisional</x:v>
      </x:c>
      <x:c r="G245" s="492" t="str">
        <x:v>Medium</x:v>
      </x:c>
      <x:c r="H245" s="492" t="str">
        <x:v>Diagnostic score reaches Extraordinary, but retain Rare for a landscape whose symbolic/geographic treatment remains provisional; do not copy the locked Fall.</x:v>
      </x:c>
      <x:c r="I245" s="492" t="str">
        <x:v>BE-002 The Fall; BI-001 Tree of Life</x:v>
      </x:c>
      <x:c r="J245" s="492" t="str">
        <x:v>An inviting garden path and living growth form the scene; omit the temptation action and identifiable modern geography.</x:v>
      </x:c>
      <x:c r="K245" s="492" t="str">
        <x:v>Wonder and belonging</x:v>
      </x:c>
      <x:c r="L245" s="492" t="str">
        <x:v>Proposed staging based on the catalog; not approved artwork</x:v>
      </x:c>
      <x:c r="M245" s="492" t="str">
        <x:v>Agree symbolic/narrative garden boundaries without claiming a precise physical map.</x:v>
      </x:c>
      <x:c r="N245" s="504" t="n">
        <x:v>9</x:v>
      </x:c>
      <x:c r="O245" s="504" t="n">
        <x:v>8.5</x:v>
      </x:c>
      <x:c r="P245" s="504" t="n">
        <x:v>7</x:v>
      </x:c>
      <x:c r="Q245" s="504" t="n">
        <x:v>7.5</x:v>
      </x:c>
      <x:c r="R245" s="505" t="n">
        <x:f>IF(COUNT(N245:Q245)&lt;COUNT('Rarity Calibration'!$B$4:$B$7),"",ROUND(('Rarity Calibration'!$B$11/'Rarity Calibration'!$B$9)*(N245*'Rarity Calibration'!$B$4+O245*'Rarity Calibration'!$B$5+P245*'Rarity Calibration'!$B$6+Q245*'Rarity Calibration'!$B$7),1))</x:f>
        <x:v>83</x:v>
      </x:c>
      <x:c r="S245" s="492" t="str">
        <x:f>IF(R245="","",IF(R245&gt;='Rarity Calibration'!$E$4,'Rarity Calibration'!$D$4,IF(R245&gt;='Rarity Calibration'!$E$5,'Rarity Calibration'!$D$5,IF(R245&gt;='Rarity Calibration'!$E$6,'Rarity Calibration'!$D$6,IF(R245&gt;='Rarity Calibration'!$E$7,'Rarity Calibration'!$D$7,'Rarity Calibration'!$D$8)))))</x:f>
        <x:v>Extraordinary</x:v>
      </x:c>
      <x:c r="T245" s="492" t="str">
        <x:v>Diagnostic score reaches Extraordinary, but retain Rare for a landscape whose symbolic/geographic treatment remains provisional; do not copy the locked Fall.</x:v>
      </x:c>
      <x:c r="U245" s="505" t="n">
        <x:v>78</x:v>
      </x:c>
      <x:c r="V245" s="492" t="str">
        <x:v>9.0 / 9.3 / 4.2 / 5.7</x:v>
      </x:c>
      <x:c r="W245" s="492" t="str">
        <x:v>New review-only component estimates from catalog and stated premise; source inputs unchanged.</x:v>
      </x:c>
      <x:c r="X245" s="492" t="str">
        <x:v>Biblical Places — Shared Canon</x:v>
      </x:c>
      <x:c r="Y245" s="492" t="str">
        <x:v>fixed-v17: Final Card Catalog!A216:S216; Rarity Calibration!C184:S184. No external source verification.</x:v>
      </x:c>
      <x:c r="Z245" s="492" t="str">
        <x:v>Genesis 2–3 | Primeval history | Shared canon</x:v>
      </x:c>
      <x:c r="AA245" s="492" t="str">
        <x:v>Approved v20 working tier - original condition retained</x:v>
      </x:c>
      <x:c r="AB245" s="492" t="str">
        <x:v>Tier / interpretation condition</x:v>
      </x:c>
    </x:row>
    <x:row r="246" ht="122" customHeight="1">
      <x:c r="A246" s="492" t="str">
        <x:v>BPL-002</x:v>
      </x:c>
      <x:c r="B246" s="492" t="str">
        <x:v>Mountains of Ararat</x:v>
      </x:c>
      <x:c r="C246" s="492" t="str">
        <x:v>Common</x:v>
      </x:c>
      <x:c r="D246" s="500" t="str">
        <x:v>Common</x:v>
      </x:c>
      <x:c r="E246" s="492" t="str">
        <x:f>IF(F246="Fixed by approved decision","Fixed",IF(C246=D246,"Keep",IF(MATCH(D246,$A$12:$A$16,0)&lt;MATCH(C246,$A$12:$A$16,0),"Promote","Demote")))</x:f>
        <x:v>Keep</x:v>
      </x:c>
      <x:c r="F246" s="492" t="str">
        <x:v>Reviewed - keep</x:v>
      </x:c>
      <x:c r="G246" s="492" t="str">
        <x:v>Medium</x:v>
      </x:c>
      <x:c r="H246" s="492" t="str">
        <x:v>Keep a distinctive Common landscape; the source explicitly does not identify one modern peak.</x:v>
      </x:c>
      <x:c r="I246" s="492" t="str">
        <x:v>BE-003 The Flood; BPL-022 Mount Nebo / Pisgah</x:v>
      </x:c>
      <x:c r="J246" s="492" t="str">
        <x:v>A mountain-region panorama with receding water implied and no close ark narrative.</x:v>
      </x:c>
      <x:c r="K246" s="492" t="str">
        <x:v>Rest and renewed possibility</x:v>
      </x:c>
      <x:c r="L246" s="492" t="str">
        <x:v>Proposed staging based on the catalog; not approved artwork</x:v>
      </x:c>
      <x:c r="M246" s="492" t="str">
        <x:v>No unresolved tier condition identified in this baseline review.</x:v>
      </x:c>
      <x:c r="N246" s="504" t="n">
        <x:v>6</x:v>
      </x:c>
      <x:c r="O246" s="504" t="n">
        <x:v>7</x:v>
      </x:c>
      <x:c r="P246" s="504" t="n">
        <x:v>5.5</x:v>
      </x:c>
      <x:c r="Q246" s="504" t="n">
        <x:v>6</x:v>
      </x:c>
      <x:c r="R246" s="505" t="n">
        <x:f>IF(COUNT(N246:Q246)&lt;COUNT('Rarity Calibration'!$B$4:$B$7),"",ROUND(('Rarity Calibration'!$B$11/'Rarity Calibration'!$B$9)*(N246*'Rarity Calibration'!$B$4+O246*'Rarity Calibration'!$B$5+P246*'Rarity Calibration'!$B$6+Q246*'Rarity Calibration'!$B$7),1))</x:f>
        <x:v>62</x:v>
      </x:c>
      <x:c r="S246" s="492" t="str">
        <x:f>IF(R246="","",IF(R246&gt;='Rarity Calibration'!$E$4,'Rarity Calibration'!$D$4,IF(R246&gt;='Rarity Calibration'!$E$5,'Rarity Calibration'!$D$5,IF(R246&gt;='Rarity Calibration'!$E$6,'Rarity Calibration'!$D$6,IF(R246&gt;='Rarity Calibration'!$E$7,'Rarity Calibration'!$D$7,'Rarity Calibration'!$D$8)))))</x:f>
        <x:v>Common</x:v>
      </x:c>
      <x:c r="T246" s="492" t="str"/>
      <x:c r="U246" s="505" t="n">
        <x:v>58.9</x:v>
      </x:c>
      <x:c r="V246" s="492" t="str">
        <x:v>4.8 / 8.5 / 4.6 / 5.0</x:v>
      </x:c>
      <x:c r="W246" s="492" t="str">
        <x:v>New review-only component estimates from catalog and stated premise; source inputs unchanged.</x:v>
      </x:c>
      <x:c r="X246" s="492" t="str">
        <x:v>Biblical Places — Shared Canon</x:v>
      </x:c>
      <x:c r="Y246" s="492" t="str">
        <x:v>fixed-v17: Final Card Catalog!A217:S217; Rarity Calibration!C454:S454. No external source verification.</x:v>
      </x:c>
      <x:c r="Z246" s="492" t="str">
        <x:v>Genesis 8:4 | Primeval history | Shared canon</x:v>
      </x:c>
      <x:c r="AA246" s="492" t="str">
        <x:v>Approved v20 baseline - applied to master</x:v>
      </x:c>
      <x:c r="AB246" s="492" t="str">
        <x:v>None</x:v>
      </x:c>
    </x:row>
    <x:row r="247" ht="122" customHeight="1">
      <x:c r="A247" s="492" t="str">
        <x:v>BPL-003</x:v>
      </x:c>
      <x:c r="B247" s="492" t="str">
        <x:v>Ur of the Chaldeans</x:v>
      </x:c>
      <x:c r="C247" s="492" t="str">
        <x:v>Common</x:v>
      </x:c>
      <x:c r="D247" s="500" t="str">
        <x:v>Common</x:v>
      </x:c>
      <x:c r="E247" s="492" t="str">
        <x:f>IF(F247="Fixed by approved decision","Fixed",IF(C247=D247,"Keep",IF(MATCH(D247,$A$12:$A$16,0)&lt;MATCH(C247,$A$12:$A$16,0),"Promote","Demote")))</x:f>
        <x:v>Keep</x:v>
      </x:c>
      <x:c r="F247" s="492" t="str">
        <x:v>Reviewed - keep</x:v>
      </x:c>
      <x:c r="G247" s="492" t="str">
        <x:v>Medium</x:v>
      </x:c>
      <x:c r="H247" s="492" t="str">
        <x:v>Common is sufficient for background geography; exact ancient street reconstruction is not supported by this row.</x:v>
      </x:c>
      <x:c r="I247" s="492" t="str">
        <x:v>BPL-009 Hebron; BE-005 Call and Covenant of Abraham</x:v>
      </x:c>
      <x:c r="J247" s="492" t="str">
        <x:v>A settlement edge opening toward a travel route, with architecture subordinate to the idea of departure.</x:v>
      </x:c>
      <x:c r="K247" s="492" t="str">
        <x:v>Distance and beginning</x:v>
      </x:c>
      <x:c r="L247" s="492" t="str">
        <x:v>Proposed staging based on the catalog; not approved artwork</x:v>
      </x:c>
      <x:c r="M247" s="492" t="str">
        <x:v>No unresolved tier condition identified in this baseline review.</x:v>
      </x:c>
      <x:c r="N247" s="504" t="n">
        <x:v>6</x:v>
      </x:c>
      <x:c r="O247" s="504" t="n">
        <x:v>6.5</x:v>
      </x:c>
      <x:c r="P247" s="504" t="n">
        <x:v>5.5</x:v>
      </x:c>
      <x:c r="Q247" s="504" t="n">
        <x:v>5.5</x:v>
      </x:c>
      <x:c r="R247" s="505" t="n">
        <x:f>IF(COUNT(N247:Q247)&lt;COUNT('Rarity Calibration'!$B$4:$B$7),"",ROUND(('Rarity Calibration'!$B$11/'Rarity Calibration'!$B$9)*(N247*'Rarity Calibration'!$B$4+O247*'Rarity Calibration'!$B$5+P247*'Rarity Calibration'!$B$6+Q247*'Rarity Calibration'!$B$7),1))</x:f>
        <x:v>60</x:v>
      </x:c>
      <x:c r="S247" s="492" t="str">
        <x:f>IF(R247="","",IF(R247&gt;='Rarity Calibration'!$E$4,'Rarity Calibration'!$D$4,IF(R247&gt;='Rarity Calibration'!$E$5,'Rarity Calibration'!$D$5,IF(R247&gt;='Rarity Calibration'!$E$6,'Rarity Calibration'!$D$6,IF(R247&gt;='Rarity Calibration'!$E$7,'Rarity Calibration'!$D$7,'Rarity Calibration'!$D$8)))))</x:f>
        <x:v>Common</x:v>
      </x:c>
      <x:c r="T247" s="492" t="str"/>
      <x:c r="U247" s="505" t="n">
        <x:v>60.9</x:v>
      </x:c>
      <x:c r="V247" s="492" t="str">
        <x:v>5.7 / 8.5 / 3.8 / 5.0</x:v>
      </x:c>
      <x:c r="W247" s="492" t="str">
        <x:v>New review-only component estimates from catalog and stated premise; source inputs unchanged.</x:v>
      </x:c>
      <x:c r="X247" s="492" t="str">
        <x:v>Biblical Places — Shared Canon</x:v>
      </x:c>
      <x:c r="Y247" s="492" t="str">
        <x:v>fixed-v17: Final Card Catalog!A218:S218; Rarity Calibration!C428:S428. No external source verification.</x:v>
      </x:c>
      <x:c r="Z247" s="492" t="str">
        <x:v>Genesis 11:28–31; 15:7 | Patriarchal period | Shared canon</x:v>
      </x:c>
      <x:c r="AA247" s="492" t="str">
        <x:v>Approved v20 baseline - applied to master</x:v>
      </x:c>
      <x:c r="AB247" s="492" t="str">
        <x:v>None</x:v>
      </x:c>
    </x:row>
    <x:row r="248" ht="122" customHeight="1">
      <x:c r="A248" s="492" t="str">
        <x:v>BPL-005</x:v>
      </x:c>
      <x:c r="B248" s="492" t="str">
        <x:v>Canaan</x:v>
      </x:c>
      <x:c r="C248" s="492" t="str">
        <x:v>Common</x:v>
      </x:c>
      <x:c r="D248" s="500" t="str">
        <x:v>Common</x:v>
      </x:c>
      <x:c r="E248" s="492" t="str">
        <x:f>IF(F248="Fixed by approved decision","Fixed",IF(C248=D248,"Keep",IF(MATCH(D248,$A$12:$A$16,0)&lt;MATCH(C248,$A$12:$A$16,0),"Promote","Demote")))</x:f>
        <x:v>Keep</x:v>
      </x:c>
      <x:c r="F248" s="492" t="str">
        <x:v>Reviewed - keep</x:v>
      </x:c>
      <x:c r="G248" s="492" t="str">
        <x:v>Medium</x:v>
      </x:c>
      <x:c r="H248" s="492" t="str">
        <x:v>Retain Common as broad geographic context; the promises do not themselves supply a unique premium scene.</x:v>
      </x:c>
      <x:c r="I248" s="492" t="str">
        <x:v>BPL-055 Judea; BPL-056 Galilee</x:v>
      </x:c>
      <x:c r="J248" s="492" t="str">
        <x:v>A broad inhabited-land panorama with travel paths, without a literal map of promised boundaries.</x:v>
      </x:c>
      <x:c r="K248" s="492" t="str">
        <x:v>Promise and possibility</x:v>
      </x:c>
      <x:c r="L248" s="492" t="str">
        <x:v>Proposed staging based on the catalog; not approved artwork</x:v>
      </x:c>
      <x:c r="M248" s="492" t="str">
        <x:v>No unresolved tier condition identified in this baseline review.</x:v>
      </x:c>
      <x:c r="N248" s="504" t="n">
        <x:v>7</x:v>
      </x:c>
      <x:c r="O248" s="504" t="n">
        <x:v>7</x:v>
      </x:c>
      <x:c r="P248" s="504" t="n">
        <x:v>5.5</x:v>
      </x:c>
      <x:c r="Q248" s="504" t="n">
        <x:v>5.5</x:v>
      </x:c>
      <x:c r="R248" s="505" t="n">
        <x:f>IF(COUNT(N248:Q248)&lt;COUNT('Rarity Calibration'!$B$4:$B$7),"",ROUND(('Rarity Calibration'!$B$11/'Rarity Calibration'!$B$9)*(N248*'Rarity Calibration'!$B$4+O248*'Rarity Calibration'!$B$5+P248*'Rarity Calibration'!$B$6+Q248*'Rarity Calibration'!$B$7),1))</x:f>
        <x:v>65.5</x:v>
      </x:c>
      <x:c r="S248" s="492" t="str">
        <x:f>IF(R248="","",IF(R248&gt;='Rarity Calibration'!$E$4,'Rarity Calibration'!$D$4,IF(R248&gt;='Rarity Calibration'!$E$5,'Rarity Calibration'!$D$5,IF(R248&gt;='Rarity Calibration'!$E$6,'Rarity Calibration'!$D$6,IF(R248&gt;='Rarity Calibration'!$E$7,'Rarity Calibration'!$D$7,'Rarity Calibration'!$D$8)))))</x:f>
        <x:v>Common</x:v>
      </x:c>
      <x:c r="T248" s="492" t="str"/>
      <x:c r="U248" s="505" t="n">
        <x:v>65.3</x:v>
      </x:c>
      <x:c r="V248" s="492" t="str">
        <x:v>6.8 / 8.5 / 3.8 / 5.0</x:v>
      </x:c>
      <x:c r="W248" s="492" t="str">
        <x:v>New review-only component estimates from catalog and stated premise; source inputs unchanged.</x:v>
      </x:c>
      <x:c r="X248" s="492" t="str">
        <x:v>Biblical Places — Shared Canon</x:v>
      </x:c>
      <x:c r="Y248" s="492" t="str">
        <x:v>fixed-v17: Final Card Catalog!A219:S219; Rarity Calibration!C344:S344. No external source verification.</x:v>
      </x:c>
      <x:c r="Z248" s="492" t="str">
        <x:v>Genesis–Joshua and throughout Scripture | Patriarchal through monarchy | Shared canon</x:v>
      </x:c>
      <x:c r="AA248" s="492" t="str">
        <x:v>Approved v20 baseline - applied to master</x:v>
      </x:c>
      <x:c r="AB248" s="492" t="str">
        <x:v>None</x:v>
      </x:c>
    </x:row>
    <x:row r="249" ht="122" customHeight="1">
      <x:c r="A249" s="492" t="str">
        <x:v>BPL-006</x:v>
      </x:c>
      <x:c r="B249" s="492" t="str">
        <x:v>Shechem</x:v>
      </x:c>
      <x:c r="C249" s="492" t="str">
        <x:v>Common</x:v>
      </x:c>
      <x:c r="D249" s="500" t="str">
        <x:v>Common</x:v>
      </x:c>
      <x:c r="E249" s="492" t="str">
        <x:f>IF(F249="Fixed by approved decision","Fixed",IF(C249=D249,"Keep",IF(MATCH(D249,$A$12:$A$16,0)&lt;MATCH(C249,$A$12:$A$16,0),"Promote","Demote")))</x:f>
        <x:v>Keep</x:v>
      </x:c>
      <x:c r="F249" s="492" t="str">
        <x:v>Reviewed - keep</x:v>
      </x:c>
      <x:c r="G249" s="492" t="str">
        <x:v>Medium</x:v>
      </x:c>
      <x:c r="H249" s="492" t="str">
        <x:v>Common is a sound multi-era place treatment rather than a montage of historic importance.</x:v>
      </x:c>
      <x:c r="I249" s="492" t="str">
        <x:v>BPL-007 Bethel; BPL-009 Hebron</x:v>
      </x:c>
      <x:c r="J249" s="492" t="str">
        <x:v>A meeting-place landscape with human scale secondary, not all covenant episodes combined.</x:v>
      </x:c>
      <x:c r="K249" s="492" t="str">
        <x:v>Continuity and gathering</x:v>
      </x:c>
      <x:c r="L249" s="492" t="str">
        <x:v>Proposed staging based on the catalog; not approved artwork</x:v>
      </x:c>
      <x:c r="M249" s="492" t="str">
        <x:v>No unresolved tier condition identified in this baseline review.</x:v>
      </x:c>
      <x:c r="N249" s="504" t="n">
        <x:v>6.5</x:v>
      </x:c>
      <x:c r="O249" s="504" t="n">
        <x:v>6.5</x:v>
      </x:c>
      <x:c r="P249" s="504" t="n">
        <x:v>5.5</x:v>
      </x:c>
      <x:c r="Q249" s="504" t="n">
        <x:v>5.5</x:v>
      </x:c>
      <x:c r="R249" s="505" t="n">
        <x:f>IF(COUNT(N249:Q249)&lt;COUNT('Rarity Calibration'!$B$4:$B$7),"",ROUND(('Rarity Calibration'!$B$11/'Rarity Calibration'!$B$9)*(N249*'Rarity Calibration'!$B$4+O249*'Rarity Calibration'!$B$5+P249*'Rarity Calibration'!$B$6+Q249*'Rarity Calibration'!$B$7),1))</x:f>
        <x:v>62</x:v>
      </x:c>
      <x:c r="S249" s="492" t="str">
        <x:f>IF(R249="","",IF(R249&gt;='Rarity Calibration'!$E$4,'Rarity Calibration'!$D$4,IF(R249&gt;='Rarity Calibration'!$E$5,'Rarity Calibration'!$D$5,IF(R249&gt;='Rarity Calibration'!$E$6,'Rarity Calibration'!$D$6,IF(R249&gt;='Rarity Calibration'!$E$7,'Rarity Calibration'!$D$7,'Rarity Calibration'!$D$8)))))</x:f>
        <x:v>Common</x:v>
      </x:c>
      <x:c r="T249" s="492" t="str"/>
      <x:c r="U249" s="505" t="n">
        <x:v>62.3</x:v>
      </x:c>
      <x:c r="V249" s="492" t="str">
        <x:v>5.7 / 8.5 / 4.5 / 5.0</x:v>
      </x:c>
      <x:c r="W249" s="492" t="str">
        <x:v>New review-only component estimates from catalog and stated premise; source inputs unchanged.</x:v>
      </x:c>
      <x:c r="X249" s="492" t="str">
        <x:v>Biblical Places — Shared Canon</x:v>
      </x:c>
      <x:c r="Y249" s="492" t="str">
        <x:v>fixed-v17: Final Card Catalog!A220:S220; Rarity Calibration!C403:S403. No external source verification.</x:v>
      </x:c>
      <x:c r="Z249" s="492" t="str">
        <x:v>Genesis 12:6–7; 33–35; Joshua 24; 1 Kings 12 | Multiple periods | Shared canon</x:v>
      </x:c>
      <x:c r="AA249" s="492" t="str">
        <x:v>Approved v20 baseline - applied to master</x:v>
      </x:c>
      <x:c r="AB249" s="492" t="str">
        <x:v>None</x:v>
      </x:c>
    </x:row>
    <x:row r="250" ht="122" customHeight="1">
      <x:c r="A250" s="492" t="str">
        <x:v>BPL-007</x:v>
      </x:c>
      <x:c r="B250" s="492" t="str">
        <x:v>Bethel</x:v>
      </x:c>
      <x:c r="C250" s="492" t="str">
        <x:v>Common</x:v>
      </x:c>
      <x:c r="D250" s="500" t="str">
        <x:v>Common</x:v>
      </x:c>
      <x:c r="E250" s="492" t="str">
        <x:f>IF(F250="Fixed by approved decision","Fixed",IF(C250=D250,"Keep",IF(MATCH(D250,$A$12:$A$16,0)&lt;MATCH(C250,$A$12:$A$16,0),"Promote","Demote")))</x:f>
        <x:v>Keep</x:v>
      </x:c>
      <x:c r="F250" s="492" t="str">
        <x:v>Reviewed - keep</x:v>
      </x:c>
      <x:c r="G250" s="492" t="str">
        <x:v>Medium</x:v>
      </x:c>
      <x:c r="H250" s="492" t="str">
        <x:v>Common keeps the place separate from Jacob's specific Extraordinary dream.</x:v>
      </x:c>
      <x:c r="I250" s="492" t="str">
        <x:v>PDV-031 Jacob's Dream at Bethel; BPL-006 Shechem</x:v>
      </x:c>
      <x:c r="J250" s="492" t="str">
        <x:v>An austere place-of-worship landscape with no ladder or visiting heavenly figures.</x:v>
      </x:c>
      <x:c r="K250" s="492" t="str">
        <x:v>Memory and encounter</x:v>
      </x:c>
      <x:c r="L250" s="492" t="str">
        <x:v>Proposed staging based on the catalog; not approved artwork</x:v>
      </x:c>
      <x:c r="M250" s="492" t="str">
        <x:v>No unresolved tier condition identified in this baseline review.</x:v>
      </x:c>
      <x:c r="N250" s="504" t="n">
        <x:v>6.5</x:v>
      </x:c>
      <x:c r="O250" s="504" t="n">
        <x:v>6.5</x:v>
      </x:c>
      <x:c r="P250" s="504" t="n">
        <x:v>5.5</x:v>
      </x:c>
      <x:c r="Q250" s="504" t="n">
        <x:v>5.5</x:v>
      </x:c>
      <x:c r="R250" s="505" t="n">
        <x:f>IF(COUNT(N250:Q250)&lt;COUNT('Rarity Calibration'!$B$4:$B$7),"",ROUND(('Rarity Calibration'!$B$11/'Rarity Calibration'!$B$9)*(N250*'Rarity Calibration'!$B$4+O250*'Rarity Calibration'!$B$5+P250*'Rarity Calibration'!$B$6+Q250*'Rarity Calibration'!$B$7),1))</x:f>
        <x:v>62</x:v>
      </x:c>
      <x:c r="S250" s="492" t="str">
        <x:f>IF(R250="","",IF(R250&gt;='Rarity Calibration'!$E$4,'Rarity Calibration'!$D$4,IF(R250&gt;='Rarity Calibration'!$E$5,'Rarity Calibration'!$D$5,IF(R250&gt;='Rarity Calibration'!$E$6,'Rarity Calibration'!$D$6,IF(R250&gt;='Rarity Calibration'!$E$7,'Rarity Calibration'!$D$7,'Rarity Calibration'!$D$8)))))</x:f>
        <x:v>Common</x:v>
      </x:c>
      <x:c r="T250" s="492" t="str"/>
      <x:c r="U250" s="505" t="n">
        <x:v>62.1</x:v>
      </x:c>
      <x:c r="V250" s="492" t="str">
        <x:v>5.7 / 8.5 / 4.4 / 5.0</x:v>
      </x:c>
      <x:c r="W250" s="492" t="str">
        <x:v>New review-only component estimates from catalog and stated premise; source inputs unchanged.</x:v>
      </x:c>
      <x:c r="X250" s="492" t="str">
        <x:v>Biblical Places — Shared Canon</x:v>
      </x:c>
      <x:c r="Y250" s="492" t="str">
        <x:v>fixed-v17: Final Card Catalog!A221:S221; Rarity Calibration!C405:S405. No external source verification.</x:v>
      </x:c>
      <x:c r="Z250" s="492" t="str">
        <x:v>Genesis 12:8; 28:10–22; 35:1–15; 1 Kings 12 | Patriarchal and monarchy | Shared canon</x:v>
      </x:c>
      <x:c r="AA250" s="492" t="str">
        <x:v>Approved v20 baseline - applied to master</x:v>
      </x:c>
      <x:c r="AB250" s="492" t="str">
        <x:v>None</x:v>
      </x:c>
    </x:row>
    <x:row r="251" ht="122" customHeight="1">
      <x:c r="A251" s="492" t="str">
        <x:v>BPL-008</x:v>
      </x:c>
      <x:c r="B251" s="492" t="str">
        <x:v>Egypt</x:v>
      </x:c>
      <x:c r="C251" s="492" t="str">
        <x:v>Uncommon</x:v>
      </x:c>
      <x:c r="D251" s="500" t="str">
        <x:v>Uncommon</x:v>
      </x:c>
      <x:c r="E251" s="492" t="str">
        <x:f>IF(F251="Fixed by approved decision","Fixed",IF(C251=D251,"Keep",IF(MATCH(D251,$A$12:$A$16,0)&lt;MATCH(C251,$A$12:$A$16,0),"Promote","Demote")))</x:f>
        <x:v>Keep</x:v>
      </x:c>
      <x:c r="F251" s="492" t="str">
        <x:v>Reviewed - keep</x:v>
      </x:c>
      <x:c r="G251" s="492" t="str">
        <x:v>Medium</x:v>
      </x:c>
      <x:c r="H251" s="492" t="str">
        <x:v>Uncommon reflects the recurring setting; refuge and bondage need not be collapsed into a single spectacular event.</x:v>
      </x:c>
      <x:c r="I251" s="492" t="str">
        <x:v>BPL-017 The Nile River; BE-013 The Exodus</x:v>
      </x:c>
      <x:c r="J251" s="492" t="str">
        <x:v>River, inhabited land and monumental distance form a regional landscape rather than an Exodus reenactment.</x:v>
      </x:c>
      <x:c r="K251" s="492" t="str">
        <x:v>Scale and ambivalence</x:v>
      </x:c>
      <x:c r="L251" s="492" t="str">
        <x:v>Proposed staging based on the catalog; not approved artwork</x:v>
      </x:c>
      <x:c r="M251" s="492" t="str">
        <x:v>No unresolved tier condition identified in this baseline review.</x:v>
      </x:c>
      <x:c r="N251" s="504" t="n">
        <x:v>8</x:v>
      </x:c>
      <x:c r="O251" s="504" t="n">
        <x:v>8</x:v>
      </x:c>
      <x:c r="P251" s="504" t="n">
        <x:v>6</x:v>
      </x:c>
      <x:c r="Q251" s="504" t="n">
        <x:v>6.5</x:v>
      </x:c>
      <x:c r="R251" s="505" t="n">
        <x:f>IF(COUNT(N251:Q251)&lt;COUNT('Rarity Calibration'!$B$4:$B$7),"",ROUND(('Rarity Calibration'!$B$11/'Rarity Calibration'!$B$9)*(N251*'Rarity Calibration'!$B$4+O251*'Rarity Calibration'!$B$5+P251*'Rarity Calibration'!$B$6+Q251*'Rarity Calibration'!$B$7),1))</x:f>
        <x:v>74.5</x:v>
      </x:c>
      <x:c r="S251" s="492" t="str">
        <x:f>IF(R251="","",IF(R251&gt;='Rarity Calibration'!$E$4,'Rarity Calibration'!$D$4,IF(R251&gt;='Rarity Calibration'!$E$5,'Rarity Calibration'!$D$5,IF(R251&gt;='Rarity Calibration'!$E$6,'Rarity Calibration'!$D$6,IF(R251&gt;='Rarity Calibration'!$E$7,'Rarity Calibration'!$D$7,'Rarity Calibration'!$D$8)))))</x:f>
        <x:v>Uncommon</x:v>
      </x:c>
      <x:c r="T251" s="492" t="str"/>
      <x:c r="U251" s="505" t="n">
        <x:v>72.3</x:v>
      </x:c>
      <x:c r="V251" s="492" t="str">
        <x:v>8.0 / 8.5 / 4.9 / 5.0</x:v>
      </x:c>
      <x:c r="W251" s="492" t="str">
        <x:v>New review-only component estimates from catalog and stated premise; source inputs unchanged.</x:v>
      </x:c>
      <x:c r="X251" s="492" t="str">
        <x:v>Biblical Places — Shared Canon</x:v>
      </x:c>
      <x:c r="Y251" s="492" t="str">
        <x:v>fixed-v17: Final Card Catalog!A222:S222; Rarity Calibration!C256:S256. No external source verification.</x:v>
      </x:c>
      <x:c r="Z251" s="492" t="str">
        <x:v>Genesis 12, 37–50; Exodus 1–15; Matthew 2 | Multiple periods | Shared canon</x:v>
      </x:c>
      <x:c r="AA251" s="492" t="str">
        <x:v>Approved v20 baseline - applied to master</x:v>
      </x:c>
      <x:c r="AB251" s="492" t="str">
        <x:v>None</x:v>
      </x:c>
    </x:row>
    <x:row r="252" ht="122" customHeight="1">
      <x:c r="A252" s="492" t="str">
        <x:v>BPL-009</x:v>
      </x:c>
      <x:c r="B252" s="492" t="str">
        <x:v>Hebron</x:v>
      </x:c>
      <x:c r="C252" s="492" t="str">
        <x:v>Common</x:v>
      </x:c>
      <x:c r="D252" s="500" t="str">
        <x:v>Common</x:v>
      </x:c>
      <x:c r="E252" s="492" t="str">
        <x:f>IF(F252="Fixed by approved decision","Fixed",IF(C252=D252,"Keep",IF(MATCH(D252,$A$12:$A$16,0)&lt;MATCH(C252,$A$12:$A$16,0),"Promote","Demote")))</x:f>
        <x:v>Keep</x:v>
      </x:c>
      <x:c r="F252" s="492" t="str">
        <x:v>Reviewed - keep</x:v>
      </x:c>
      <x:c r="G252" s="492" t="str">
        <x:v>Medium</x:v>
      </x:c>
      <x:c r="H252" s="492" t="str">
        <x:v>Keep Common for a broad patriarchal/royal setting whose specific events are represented elsewhere.</x:v>
      </x:c>
      <x:c r="I252" s="492" t="str">
        <x:v>BPL-014 Cave of Machpelah; BPL-006 Shechem</x:v>
      </x:c>
      <x:c r="J252" s="492" t="str">
        <x:v>A hill-country settlement at human scale, with a path connecting foreground and dwellings.</x:v>
      </x:c>
      <x:c r="K252" s="492" t="str">
        <x:v>Continuity and rootedness</x:v>
      </x:c>
      <x:c r="L252" s="492" t="str">
        <x:v>Proposed staging based on the catalog; not approved artwork</x:v>
      </x:c>
      <x:c r="M252" s="492" t="str">
        <x:v>No unresolved tier condition identified in this baseline review.</x:v>
      </x:c>
      <x:c r="N252" s="504" t="n">
        <x:v>6.5</x:v>
      </x:c>
      <x:c r="O252" s="504" t="n">
        <x:v>6.5</x:v>
      </x:c>
      <x:c r="P252" s="504" t="n">
        <x:v>5.5</x:v>
      </x:c>
      <x:c r="Q252" s="504" t="n">
        <x:v>5.5</x:v>
      </x:c>
      <x:c r="R252" s="505" t="n">
        <x:f>IF(COUNT(N252:Q252)&lt;COUNT('Rarity Calibration'!$B$4:$B$7),"",ROUND(('Rarity Calibration'!$B$11/'Rarity Calibration'!$B$9)*(N252*'Rarity Calibration'!$B$4+O252*'Rarity Calibration'!$B$5+P252*'Rarity Calibration'!$B$6+Q252*'Rarity Calibration'!$B$7),1))</x:f>
        <x:v>62</x:v>
      </x:c>
      <x:c r="S252" s="492" t="str">
        <x:f>IF(R252="","",IF(R252&gt;='Rarity Calibration'!$E$4,'Rarity Calibration'!$D$4,IF(R252&gt;='Rarity Calibration'!$E$5,'Rarity Calibration'!$D$5,IF(R252&gt;='Rarity Calibration'!$E$6,'Rarity Calibration'!$D$6,IF(R252&gt;='Rarity Calibration'!$E$7,'Rarity Calibration'!$D$7,'Rarity Calibration'!$D$8)))))</x:f>
        <x:v>Common</x:v>
      </x:c>
      <x:c r="T252" s="492" t="str"/>
      <x:c r="U252" s="505" t="n">
        <x:v>60.9</x:v>
      </x:c>
      <x:c r="V252" s="492" t="str">
        <x:v>5.7 / 8.5 / 3.8 / 5.0</x:v>
      </x:c>
      <x:c r="W252" s="492" t="str">
        <x:v>New review-only component estimates from catalog and stated premise; source inputs unchanged.</x:v>
      </x:c>
      <x:c r="X252" s="492" t="str">
        <x:v>Biblical Places — Shared Canon</x:v>
      </x:c>
      <x:c r="Y252" s="492" t="str">
        <x:v>fixed-v17: Final Card Catalog!A223:S223; Rarity Calibration!C420:S420. No external source verification.</x:v>
      </x:c>
      <x:c r="Z252" s="492" t="str">
        <x:v>Genesis 13:18; 23; 2 Samuel 2–5 | Patriarchal and monarchy | Shared canon</x:v>
      </x:c>
      <x:c r="AA252" s="492" t="str">
        <x:v>Approved v20 baseline - applied to master</x:v>
      </x:c>
      <x:c r="AB252" s="492" t="str">
        <x:v>None</x:v>
      </x:c>
    </x:row>
    <x:row r="253" ht="122" customHeight="1">
      <x:c r="A253" s="492" t="str">
        <x:v>BPL-011</x:v>
      </x:c>
      <x:c r="B253" s="492" t="str">
        <x:v>Sodom</x:v>
      </x:c>
      <x:c r="C253" s="492" t="str">
        <x:v>Common</x:v>
      </x:c>
      <x:c r="D253" s="500" t="str">
        <x:v>Common</x:v>
      </x:c>
      <x:c r="E253" s="492" t="str">
        <x:f>IF(F253="Fixed by approved decision","Fixed",IF(C253=D253,"Keep",IF(MATCH(D253,$A$12:$A$16,0)&lt;MATCH(C253,$A$12:$A$16,0),"Promote","Demote")))</x:f>
        <x:v>Keep</x:v>
      </x:c>
      <x:c r="F253" s="492" t="str">
        <x:v>Reviewed - keep</x:v>
      </x:c>
      <x:c r="G253" s="492" t="str">
        <x:v>Medium</x:v>
      </x:c>
      <x:c r="H253" s="492" t="str">
        <x:v>Common supports the location while avoiding unbounded judgment spectacle or moral caricature.</x:v>
      </x:c>
      <x:c r="I253" s="492" t="str">
        <x:v>BPL-051 Babylon; BPL-024 Jericho</x:v>
      </x:c>
      <x:c r="J253" s="492" t="str">
        <x:v>A sober settlement view with an uneasy atmosphere, not a storm of fire presented as the place's only identity.</x:v>
      </x:c>
      <x:c r="K253" s="492" t="str">
        <x:v>Unease and consequence</x:v>
      </x:c>
      <x:c r="L253" s="492" t="str">
        <x:v>Proposed staging based on the catalog; not approved artwork</x:v>
      </x:c>
      <x:c r="M253" s="492" t="str">
        <x:v>No unresolved tier condition identified in this baseline review.</x:v>
      </x:c>
      <x:c r="N253" s="504" t="n">
        <x:v>6.5</x:v>
      </x:c>
      <x:c r="O253" s="504" t="n">
        <x:v>7</x:v>
      </x:c>
      <x:c r="P253" s="504" t="n">
        <x:v>6</x:v>
      </x:c>
      <x:c r="Q253" s="504" t="n">
        <x:v>5.5</x:v>
      </x:c>
      <x:c r="R253" s="505" t="n">
        <x:f>IF(COUNT(N253:Q253)&lt;COUNT('Rarity Calibration'!$B$4:$B$7),"",ROUND(('Rarity Calibration'!$B$11/'Rarity Calibration'!$B$9)*(N253*'Rarity Calibration'!$B$4+O253*'Rarity Calibration'!$B$5+P253*'Rarity Calibration'!$B$6+Q253*'Rarity Calibration'!$B$7),1))</x:f>
        <x:v>64.5</x:v>
      </x:c>
      <x:c r="S253" s="492" t="str">
        <x:f>IF(R253="","",IF(R253&gt;='Rarity Calibration'!$E$4,'Rarity Calibration'!$D$4,IF(R253&gt;='Rarity Calibration'!$E$5,'Rarity Calibration'!$D$5,IF(R253&gt;='Rarity Calibration'!$E$6,'Rarity Calibration'!$D$6,IF(R253&gt;='Rarity Calibration'!$E$7,'Rarity Calibration'!$D$7,'Rarity Calibration'!$D$8)))))</x:f>
        <x:v>Common</x:v>
      </x:c>
      <x:c r="T253" s="492" t="str"/>
      <x:c r="U253" s="505" t="n">
        <x:v>60.9</x:v>
      </x:c>
      <x:c r="V253" s="492" t="str">
        <x:v>5.7 / 8.5 / 3.8 / 5.0</x:v>
      </x:c>
      <x:c r="W253" s="492" t="str">
        <x:v>New review-only component estimates from catalog and stated premise; source inputs unchanged.</x:v>
      </x:c>
      <x:c r="X253" s="492" t="str">
        <x:v>Biblical Places — Shared Canon</x:v>
      </x:c>
      <x:c r="Y253" s="492" t="str">
        <x:v>fixed-v17: Final Card Catalog!A224:S224; Rarity Calibration!C424:S424. No external source verification.</x:v>
      </x:c>
      <x:c r="Z253" s="492" t="str">
        <x:v>Genesis 13–19; later biblical references | Patriarchal period | Shared canon</x:v>
      </x:c>
      <x:c r="AA253" s="492" t="str">
        <x:v>Approved v20 baseline - applied to master</x:v>
      </x:c>
      <x:c r="AB253" s="492" t="str">
        <x:v>None</x:v>
      </x:c>
    </x:row>
    <x:row r="254" ht="122" customHeight="1">
      <x:c r="A254" s="492" t="str">
        <x:v>BPL-012</x:v>
      </x:c>
      <x:c r="B254" s="492" t="str">
        <x:v>Mount Moriah</x:v>
      </x:c>
      <x:c r="C254" s="492" t="str">
        <x:v>Common</x:v>
      </x:c>
      <x:c r="D254" s="500" t="str">
        <x:v>Common</x:v>
      </x:c>
      <x:c r="E254" s="492" t="str">
        <x:f>IF(F254="Fixed by approved decision","Fixed",IF(C254=D254,"Keep",IF(MATCH(D254,$A$12:$A$16,0)&lt;MATCH(C254,$A$12:$A$16,0),"Promote","Demote")))</x:f>
        <x:v>Keep</x:v>
      </x:c>
      <x:c r="F254" s="492" t="str">
        <x:v>Reviewed - keep</x:v>
      </x:c>
      <x:c r="G254" s="492" t="str">
        <x:v>Medium</x:v>
      </x:c>
      <x:c r="H254" s="492" t="str">
        <x:v>Common is a defensible place baseline; the catalog warns against equating early and later site descriptions.</x:v>
      </x:c>
      <x:c r="I254" s="492" t="str">
        <x:v>BE-006 Binding of Isaac; BE-027 Solomon Builds and Dedicates the Temple</x:v>
      </x:c>
      <x:c r="J254" s="492" t="str">
        <x:v>A mountain-region outlook kept free of a fully specified later temple or binding tableau.</x:v>
      </x:c>
      <x:c r="K254" s="492" t="str">
        <x:v>Solemn expectation</x:v>
      </x:c>
      <x:c r="L254" s="492" t="str">
        <x:v>Proposed staging based on the catalog; not approved artwork</x:v>
      </x:c>
      <x:c r="M254" s="492" t="str">
        <x:v>Choose the intended period and retain the land/site distinction in the source.</x:v>
      </x:c>
      <x:c r="N254" s="504" t="n">
        <x:v>7</x:v>
      </x:c>
      <x:c r="O254" s="504" t="n">
        <x:v>7</x:v>
      </x:c>
      <x:c r="P254" s="504" t="n">
        <x:v>5.5</x:v>
      </x:c>
      <x:c r="Q254" s="504" t="n">
        <x:v>5.5</x:v>
      </x:c>
      <x:c r="R254" s="505" t="n">
        <x:f>IF(COUNT(N254:Q254)&lt;COUNT('Rarity Calibration'!$B$4:$B$7),"",ROUND(('Rarity Calibration'!$B$11/'Rarity Calibration'!$B$9)*(N254*'Rarity Calibration'!$B$4+O254*'Rarity Calibration'!$B$5+P254*'Rarity Calibration'!$B$6+Q254*'Rarity Calibration'!$B$7),1))</x:f>
        <x:v>65.5</x:v>
      </x:c>
      <x:c r="S254" s="492" t="str">
        <x:f>IF(R254="","",IF(R254&gt;='Rarity Calibration'!$E$4,'Rarity Calibration'!$D$4,IF(R254&gt;='Rarity Calibration'!$E$5,'Rarity Calibration'!$D$5,IF(R254&gt;='Rarity Calibration'!$E$6,'Rarity Calibration'!$D$6,IF(R254&gt;='Rarity Calibration'!$E$7,'Rarity Calibration'!$D$7,'Rarity Calibration'!$D$8)))))</x:f>
        <x:v>Common</x:v>
      </x:c>
      <x:c r="T254" s="492" t="str"/>
      <x:c r="U254" s="505" t="n">
        <x:v>65.3</x:v>
      </x:c>
      <x:c r="V254" s="492" t="str">
        <x:v>6.8 / 8.5 / 3.8 / 5.0</x:v>
      </x:c>
      <x:c r="W254" s="492" t="str">
        <x:v>New review-only component estimates from catalog and stated premise; source inputs unchanged.</x:v>
      </x:c>
      <x:c r="X254" s="492" t="str">
        <x:v>Biblical Places — Shared Canon</x:v>
      </x:c>
      <x:c r="Y254" s="492" t="str">
        <x:v>fixed-v17: Final Card Catalog!A225:S225; Rarity Calibration!C358:S358. No external source verification.</x:v>
      </x:c>
      <x:c r="Z254" s="492" t="str">
        <x:v>Genesis 22; 2 Chronicles 3:1 | Patriarchal and monarchy | Shared canon</x:v>
      </x:c>
      <x:c r="AA254" s="492" t="str">
        <x:v>Approved v20 baseline - applied to master</x:v>
      </x:c>
      <x:c r="AB254" s="492" t="str">
        <x:v>Production detail / source check</x:v>
      </x:c>
    </x:row>
    <x:row r="255" ht="122" customHeight="1">
      <x:c r="A255" s="492" t="str">
        <x:v>BPL-014</x:v>
      </x:c>
      <x:c r="B255" s="492" t="str">
        <x:v>Cave of Machpelah</x:v>
      </x:c>
      <x:c r="C255" s="492" t="str">
        <x:v>Common</x:v>
      </x:c>
      <x:c r="D255" s="500" t="str">
        <x:v>Common</x:v>
      </x:c>
      <x:c r="E255" s="492" t="str">
        <x:f>IF(F255="Fixed by approved decision","Fixed",IF(C255=D255,"Keep",IF(MATCH(D255,$A$12:$A$16,0)&lt;MATCH(C255,$A$12:$A$16,0),"Promote","Demote")))</x:f>
        <x:v>Keep</x:v>
      </x:c>
      <x:c r="F255" s="492" t="str">
        <x:v>Reviewed - keep</x:v>
      </x:c>
      <x:c r="G255" s="492" t="str">
        <x:v>Medium</x:v>
      </x:c>
      <x:c r="H255" s="492" t="str">
        <x:v>Common can carry burial and possession symbolism without becoming a royal tomb spectacle.</x:v>
      </x:c>
      <x:c r="I255" s="492" t="str">
        <x:v>BPL-009 Hebron; BE-064 Burial of Jesus</x:v>
      </x:c>
      <x:c r="J255" s="492" t="str">
        <x:v>A quiet cave entrance with human-scale approach and restrained surroundings, no invented lavish monument.</x:v>
      </x:c>
      <x:c r="K255" s="492" t="str">
        <x:v>Remembrance and continuity</x:v>
      </x:c>
      <x:c r="L255" s="492" t="str">
        <x:v>Proposed staging based on the catalog; not approved artwork</x:v>
      </x:c>
      <x:c r="M255" s="492" t="str">
        <x:v>No unresolved tier condition identified in this baseline review.</x:v>
      </x:c>
      <x:c r="N255" s="504" t="n">
        <x:v>6</x:v>
      </x:c>
      <x:c r="O255" s="504" t="n">
        <x:v>6.5</x:v>
      </x:c>
      <x:c r="P255" s="504" t="n">
        <x:v>6</x:v>
      </x:c>
      <x:c r="Q255" s="504" t="n">
        <x:v>6</x:v>
      </x:c>
      <x:c r="R255" s="505" t="n">
        <x:f>IF(COUNT(N255:Q255)&lt;COUNT('Rarity Calibration'!$B$4:$B$7),"",ROUND(('Rarity Calibration'!$B$11/'Rarity Calibration'!$B$9)*(N255*'Rarity Calibration'!$B$4+O255*'Rarity Calibration'!$B$5+P255*'Rarity Calibration'!$B$6+Q255*'Rarity Calibration'!$B$7),1))</x:f>
        <x:v>61.5</x:v>
      </x:c>
      <x:c r="S255" s="492" t="str">
        <x:f>IF(R255="","",IF(R255&gt;='Rarity Calibration'!$E$4,'Rarity Calibration'!$D$4,IF(R255&gt;='Rarity Calibration'!$E$5,'Rarity Calibration'!$D$5,IF(R255&gt;='Rarity Calibration'!$E$6,'Rarity Calibration'!$D$6,IF(R255&gt;='Rarity Calibration'!$E$7,'Rarity Calibration'!$D$7,'Rarity Calibration'!$D$8)))))</x:f>
        <x:v>Common</x:v>
      </x:c>
      <x:c r="T255" s="492" t="str"/>
      <x:c r="U255" s="505" t="n">
        <x:v>60.9</x:v>
      </x:c>
      <x:c r="V255" s="492" t="str">
        <x:v>5.7 / 8.5 / 3.8 / 5.0</x:v>
      </x:c>
      <x:c r="W255" s="492" t="str">
        <x:v>New review-only component estimates from catalog and stated premise; source inputs unchanged.</x:v>
      </x:c>
      <x:c r="X255" s="492" t="str">
        <x:v>Biblical Places — Shared Canon</x:v>
      </x:c>
      <x:c r="Y255" s="492" t="str">
        <x:v>fixed-v17: Final Card Catalog!A226:S226; Rarity Calibration!C417:S417. No external source verification.</x:v>
      </x:c>
      <x:c r="Z255" s="492" t="str">
        <x:v>Genesis 23; 25:9; 49:29–32; 50:13 | Patriarchal period | Shared canon</x:v>
      </x:c>
      <x:c r="AA255" s="492" t="str">
        <x:v>Approved v20 baseline - applied to master</x:v>
      </x:c>
      <x:c r="AB255" s="492" t="str">
        <x:v>None</x:v>
      </x:c>
    </x:row>
    <x:row r="256" ht="122" customHeight="1">
      <x:c r="A256" s="492" t="str">
        <x:v>BPL-017</x:v>
      </x:c>
      <x:c r="B256" s="492" t="str">
        <x:v>The Nile River</x:v>
      </x:c>
      <x:c r="C256" s="492" t="str">
        <x:v>Common</x:v>
      </x:c>
      <x:c r="D256" s="500" t="str">
        <x:v>Common</x:v>
      </x:c>
      <x:c r="E256" s="492" t="str">
        <x:f>IF(F256="Fixed by approved decision","Fixed",IF(C256=D256,"Keep",IF(MATCH(D256,$A$12:$A$16,0)&lt;MATCH(C256,$A$12:$A$16,0),"Promote","Demote")))</x:f>
        <x:v>Keep</x:v>
      </x:c>
      <x:c r="F256" s="492" t="str">
        <x:v>Reviewed - keep</x:v>
      </x:c>
      <x:c r="G256" s="492" t="str">
        <x:v>Medium</x:v>
      </x:c>
      <x:c r="H256" s="492" t="str">
        <x:v>Keep Common: a readable river setting remains useful without duplicating Moses' object or plague cards.</x:v>
      </x:c>
      <x:c r="I256" s="492" t="str">
        <x:v>BI-005 Moses' Basket; BPL-023 The Jordan River</x:v>
      </x:c>
      <x:c r="J256" s="492" t="str">
        <x:v>A river-level view follows water through inhabited banks, without a baby basket or plague transformation.</x:v>
      </x:c>
      <x:c r="K256" s="492" t="str">
        <x:v>Continuity and dependence</x:v>
      </x:c>
      <x:c r="L256" s="492" t="str">
        <x:v>Proposed staging based on the catalog; not approved artwork</x:v>
      </x:c>
      <x:c r="M256" s="492" t="str">
        <x:v>No unresolved tier condition identified in this baseline review.</x:v>
      </x:c>
      <x:c r="N256" s="504" t="n">
        <x:v>6.5</x:v>
      </x:c>
      <x:c r="O256" s="504" t="n">
        <x:v>7</x:v>
      </x:c>
      <x:c r="P256" s="504" t="n">
        <x:v>6</x:v>
      </x:c>
      <x:c r="Q256" s="504" t="n">
        <x:v>6</x:v>
      </x:c>
      <x:c r="R256" s="505" t="n">
        <x:f>IF(COUNT(N256:Q256)&lt;COUNT('Rarity Calibration'!$B$4:$B$7),"",ROUND(('Rarity Calibration'!$B$11/'Rarity Calibration'!$B$9)*(N256*'Rarity Calibration'!$B$4+O256*'Rarity Calibration'!$B$5+P256*'Rarity Calibration'!$B$6+Q256*'Rarity Calibration'!$B$7),1))</x:f>
        <x:v>65</x:v>
      </x:c>
      <x:c r="S256" s="492" t="str">
        <x:f>IF(R256="","",IF(R256&gt;='Rarity Calibration'!$E$4,'Rarity Calibration'!$D$4,IF(R256&gt;='Rarity Calibration'!$E$5,'Rarity Calibration'!$D$5,IF(R256&gt;='Rarity Calibration'!$E$6,'Rarity Calibration'!$D$6,IF(R256&gt;='Rarity Calibration'!$E$7,'Rarity Calibration'!$D$7,'Rarity Calibration'!$D$8)))))</x:f>
        <x:v>Common</x:v>
      </x:c>
      <x:c r="T256" s="492" t="str"/>
      <x:c r="U256" s="505" t="n">
        <x:v>60.9</x:v>
      </x:c>
      <x:c r="V256" s="492" t="str">
        <x:v>5.7 / 8.5 / 3.8 / 5.0</x:v>
      </x:c>
      <x:c r="W256" s="492" t="str">
        <x:v>New review-only component estimates from catalog and stated premise; source inputs unchanged.</x:v>
      </x:c>
      <x:c r="X256" s="492" t="str">
        <x:v>Biblical Places — Shared Canon</x:v>
      </x:c>
      <x:c r="Y256" s="492" t="str">
        <x:v>fixed-v17: Final Card Catalog!A227:S227; Rarity Calibration!C426:S426. No external source verification.</x:v>
      </x:c>
      <x:c r="Z256" s="492" t="str">
        <x:v>Exodus 1–2; 7–8 | Exodus period | Shared canon</x:v>
      </x:c>
      <x:c r="AA256" s="492" t="str">
        <x:v>Approved v20 baseline - applied to master</x:v>
      </x:c>
      <x:c r="AB256" s="492" t="str">
        <x:v>None</x:v>
      </x:c>
    </x:row>
    <x:row r="257" ht="122" customHeight="1">
      <x:c r="A257" s="492" t="str">
        <x:v>BPL-022</x:v>
      </x:c>
      <x:c r="B257" s="492" t="str">
        <x:v>Mount Nebo / Pisgah</x:v>
      </x:c>
      <x:c r="C257" s="492" t="str">
        <x:v>Common</x:v>
      </x:c>
      <x:c r="D257" s="500" t="str">
        <x:v>Common</x:v>
      </x:c>
      <x:c r="E257" s="492" t="str">
        <x:f>IF(F257="Fixed by approved decision","Fixed",IF(C257=D257,"Keep",IF(MATCH(D257,$A$12:$A$16,0)&lt;MATCH(C257,$A$12:$A$16,0),"Promote","Demote")))</x:f>
        <x:v>Keep</x:v>
      </x:c>
      <x:c r="F257" s="492" t="str">
        <x:v>Reviewed - keep</x:v>
      </x:c>
      <x:c r="G257" s="492" t="str">
        <x:v>Medium</x:v>
      </x:c>
      <x:c r="H257" s="492" t="str">
        <x:v>Common can deliver poignant geography; the Death of Moses event must retain its own narrative focus.</x:v>
      </x:c>
      <x:c r="I257" s="492" t="str">
        <x:v>BE-020 Death of Moses; BPL-002 Mountains of Ararat</x:v>
      </x:c>
      <x:c r="J257" s="492" t="str">
        <x:v>A high viewpoint opens toward the land below, with a small path rather than Moses dominating.</x:v>
      </x:c>
      <x:c r="K257" s="492" t="str">
        <x:v>Longing and distance</x:v>
      </x:c>
      <x:c r="L257" s="492" t="str">
        <x:v>Proposed staging based on the catalog; not approved artwork</x:v>
      </x:c>
      <x:c r="M257" s="492" t="str">
        <x:v>No unresolved tier condition identified in this baseline review.</x:v>
      </x:c>
      <x:c r="N257" s="504" t="n">
        <x:v>6.5</x:v>
      </x:c>
      <x:c r="O257" s="504" t="n">
        <x:v>7</x:v>
      </x:c>
      <x:c r="P257" s="504" t="n">
        <x:v>6</x:v>
      </x:c>
      <x:c r="Q257" s="504" t="n">
        <x:v>6</x:v>
      </x:c>
      <x:c r="R257" s="505" t="n">
        <x:f>IF(COUNT(N257:Q257)&lt;COUNT('Rarity Calibration'!$B$4:$B$7),"",ROUND(('Rarity Calibration'!$B$11/'Rarity Calibration'!$B$9)*(N257*'Rarity Calibration'!$B$4+O257*'Rarity Calibration'!$B$5+P257*'Rarity Calibration'!$B$6+Q257*'Rarity Calibration'!$B$7),1))</x:f>
        <x:v>65</x:v>
      </x:c>
      <x:c r="S257" s="492" t="str">
        <x:f>IF(R257="","",IF(R257&gt;='Rarity Calibration'!$E$4,'Rarity Calibration'!$D$4,IF(R257&gt;='Rarity Calibration'!$E$5,'Rarity Calibration'!$D$5,IF(R257&gt;='Rarity Calibration'!$E$6,'Rarity Calibration'!$D$6,IF(R257&gt;='Rarity Calibration'!$E$7,'Rarity Calibration'!$D$7,'Rarity Calibration'!$D$8)))))</x:f>
        <x:v>Common</x:v>
      </x:c>
      <x:c r="T257" s="492" t="str"/>
      <x:c r="U257" s="505" t="n">
        <x:v>66.5</x:v>
      </x:c>
      <x:c r="V257" s="492" t="str">
        <x:v>6.8 / 8.5 / 4.4 / 5.0</x:v>
      </x:c>
      <x:c r="W257" s="492" t="str">
        <x:v>New review-only component estimates from catalog and stated premise; source inputs unchanged.</x:v>
      </x:c>
      <x:c r="X257" s="492" t="str">
        <x:v>Biblical Places — Shared Canon</x:v>
      </x:c>
      <x:c r="Y257" s="492" t="str">
        <x:v>fixed-v17: Final Card Catalog!A228:S228; Rarity Calibration!C335:S335. No external source verification.</x:v>
      </x:c>
      <x:c r="Z257" s="492" t="str">
        <x:v>Deuteronomy 3:27; 34:1–8 | Wilderness period | Shared canon</x:v>
      </x:c>
      <x:c r="AA257" s="492" t="str">
        <x:v>Approved v20 baseline - applied to master</x:v>
      </x:c>
      <x:c r="AB257" s="492" t="str">
        <x:v>None</x:v>
      </x:c>
    </x:row>
    <x:row r="258" ht="122" customHeight="1">
      <x:c r="A258" s="492" t="str">
        <x:v>BPL-023</x:v>
      </x:c>
      <x:c r="B258" s="492" t="str">
        <x:v>The Jordan River</x:v>
      </x:c>
      <x:c r="C258" s="492" t="str">
        <x:v>Uncommon</x:v>
      </x:c>
      <x:c r="D258" s="500" t="str">
        <x:v>Uncommon</x:v>
      </x:c>
      <x:c r="E258" s="492" t="str">
        <x:f>IF(F258="Fixed by approved decision","Fixed",IF(C258=D258,"Keep",IF(MATCH(D258,$A$12:$A$16,0)&lt;MATCH(C258,$A$12:$A$16,0),"Promote","Demote")))</x:f>
        <x:v>Keep</x:v>
      </x:c>
      <x:c r="F258" s="492" t="str">
        <x:v>Reviewed - keep</x:v>
      </x:c>
      <x:c r="G258" s="492" t="str">
        <x:v>Medium</x:v>
      </x:c>
      <x:c r="H258" s="492" t="str">
        <x:v>Retain Uncommon for repeated sacred geography while preserving distinct event cards.</x:v>
      </x:c>
      <x:c r="I258" s="492" t="str">
        <x:v>BE-021 Crossing the Jordan; BE-040 The Baptism of Jesus</x:v>
      </x:c>
      <x:c r="J258" s="492" t="str">
        <x:v>River bends and crossing points create a readable natural setting; omit a specific baptism.</x:v>
      </x:c>
      <x:c r="K258" s="492" t="str">
        <x:v>Passage and renewal</x:v>
      </x:c>
      <x:c r="L258" s="492" t="str">
        <x:v>Proposed staging based on the catalog; not approved artwork</x:v>
      </x:c>
      <x:c r="M258" s="492" t="str">
        <x:v>No unresolved tier condition identified in this baseline review.</x:v>
      </x:c>
      <x:c r="N258" s="504" t="n">
        <x:v>7.5</x:v>
      </x:c>
      <x:c r="O258" s="504" t="n">
        <x:v>8</x:v>
      </x:c>
      <x:c r="P258" s="504" t="n">
        <x:v>6.5</x:v>
      </x:c>
      <x:c r="Q258" s="504" t="n">
        <x:v>6</x:v>
      </x:c>
      <x:c r="R258" s="505" t="n">
        <x:f>IF(COUNT(N258:Q258)&lt;COUNT('Rarity Calibration'!$B$4:$B$7),"",ROUND(('Rarity Calibration'!$B$11/'Rarity Calibration'!$B$9)*(N258*'Rarity Calibration'!$B$4+O258*'Rarity Calibration'!$B$5+P258*'Rarity Calibration'!$B$6+Q258*'Rarity Calibration'!$B$7),1))</x:f>
        <x:v>73</x:v>
      </x:c>
      <x:c r="S258" s="492" t="str">
        <x:f>IF(R258="","",IF(R258&gt;='Rarity Calibration'!$E$4,'Rarity Calibration'!$D$4,IF(R258&gt;='Rarity Calibration'!$E$5,'Rarity Calibration'!$D$5,IF(R258&gt;='Rarity Calibration'!$E$6,'Rarity Calibration'!$D$6,IF(R258&gt;='Rarity Calibration'!$E$7,'Rarity Calibration'!$D$7,'Rarity Calibration'!$D$8)))))</x:f>
        <x:v>Uncommon</x:v>
      </x:c>
      <x:c r="T258" s="492" t="str"/>
      <x:c r="U258" s="505" t="n">
        <x:v>70.1</x:v>
      </x:c>
      <x:c r="V258" s="492" t="str">
        <x:v>7.7 / 8.5 / 4.4 / 5.0</x:v>
      </x:c>
      <x:c r="W258" s="492" t="str">
        <x:v>New review-only component estimates from catalog and stated premise; source inputs unchanged.</x:v>
      </x:c>
      <x:c r="X258" s="492" t="str">
        <x:v>Biblical Places — Shared Canon</x:v>
      </x:c>
      <x:c r="Y258" s="492" t="str">
        <x:v>fixed-v17: Final Card Catalog!A229:S229; Rarity Calibration!C281:S281. No external source verification.</x:v>
      </x:c>
      <x:c r="Z258" s="492" t="str">
        <x:v>Joshua 3–4; 2 Kings 2, 5; Matthew 3 | Multiple periods | Shared canon</x:v>
      </x:c>
      <x:c r="AA258" s="492" t="str">
        <x:v>Approved v20 baseline - applied to master</x:v>
      </x:c>
      <x:c r="AB258" s="492" t="str">
        <x:v>None</x:v>
      </x:c>
    </x:row>
    <x:row r="259" ht="122" customHeight="1">
      <x:c r="A259" s="492" t="str">
        <x:v>BPL-024</x:v>
      </x:c>
      <x:c r="B259" s="492" t="str">
        <x:v>Jericho</x:v>
      </x:c>
      <x:c r="C259" s="492" t="str">
        <x:v>Common</x:v>
      </x:c>
      <x:c r="D259" s="500" t="str">
        <x:v>Common</x:v>
      </x:c>
      <x:c r="E259" s="492" t="str">
        <x:f>IF(F259="Fixed by approved decision","Fixed",IF(C259=D259,"Keep",IF(MATCH(D259,$A$12:$A$16,0)&lt;MATCH(C259,$A$12:$A$16,0),"Promote","Demote")))</x:f>
        <x:v>Keep</x:v>
      </x:c>
      <x:c r="F259" s="492" t="str">
        <x:v>Reviewed - keep</x:v>
      </x:c>
      <x:c r="G259" s="492" t="str">
        <x:v>Medium</x:v>
      </x:c>
      <x:c r="H259" s="492" t="str">
        <x:v>Common is appropriate for the place; the Fall of Jericho owns the dramatic action.</x:v>
      </x:c>
      <x:c r="I259" s="492" t="str">
        <x:v>BE-022 Fall of Jericho; BPL-049 Lachish</x:v>
      </x:c>
      <x:c r="J259" s="492" t="str">
        <x:v>A walled settlement seen at a calm moment, without falling masonry or an encircling ritual crowd.</x:v>
      </x:c>
      <x:c r="K259" s="492" t="str">
        <x:v>Anticipation and place</x:v>
      </x:c>
      <x:c r="L259" s="492" t="str">
        <x:v>Proposed staging based on the catalog; not approved artwork</x:v>
      </x:c>
      <x:c r="M259" s="492" t="str">
        <x:v>No unresolved tier condition identified in this baseline review.</x:v>
      </x:c>
      <x:c r="N259" s="504" t="n">
        <x:v>7</x:v>
      </x:c>
      <x:c r="O259" s="504" t="n">
        <x:v>6.5</x:v>
      </x:c>
      <x:c r="P259" s="504" t="n">
        <x:v>5.5</x:v>
      </x:c>
      <x:c r="Q259" s="504" t="n">
        <x:v>5.5</x:v>
      </x:c>
      <x:c r="R259" s="505" t="n">
        <x:f>IF(COUNT(N259:Q259)&lt;COUNT('Rarity Calibration'!$B$4:$B$7),"",ROUND(('Rarity Calibration'!$B$11/'Rarity Calibration'!$B$9)*(N259*'Rarity Calibration'!$B$4+O259*'Rarity Calibration'!$B$5+P259*'Rarity Calibration'!$B$6+Q259*'Rarity Calibration'!$B$7),1))</x:f>
        <x:v>64</x:v>
      </x:c>
      <x:c r="S259" s="492" t="str">
        <x:f>IF(R259="","",IF(R259&gt;='Rarity Calibration'!$E$4,'Rarity Calibration'!$D$4,IF(R259&gt;='Rarity Calibration'!$E$5,'Rarity Calibration'!$D$5,IF(R259&gt;='Rarity Calibration'!$E$6,'Rarity Calibration'!$D$6,IF(R259&gt;='Rarity Calibration'!$E$7,'Rarity Calibration'!$D$7,'Rarity Calibration'!$D$8)))))</x:f>
        <x:v>Common</x:v>
      </x:c>
      <x:c r="T259" s="492" t="str"/>
      <x:c r="U259" s="505" t="n">
        <x:v>65.3</x:v>
      </x:c>
      <x:c r="V259" s="492" t="str">
        <x:v>6.8 / 8.5 / 3.8 / 5.0</x:v>
      </x:c>
      <x:c r="W259" s="492" t="str">
        <x:v>New review-only component estimates from catalog and stated premise; source inputs unchanged.</x:v>
      </x:c>
      <x:c r="X259" s="492" t="str">
        <x:v>Biblical Places — Shared Canon</x:v>
      </x:c>
      <x:c r="Y259" s="492" t="str">
        <x:v>fixed-v17: Final Card Catalog!A230:S230; Rarity Calibration!C353:S353. No external source verification.</x:v>
      </x:c>
      <x:c r="Z259" s="492" t="str">
        <x:v>Joshua 2–6; 2 Kings 2; Luke 18–19 | Multiple periods | Shared canon</x:v>
      </x:c>
      <x:c r="AA259" s="492" t="str">
        <x:v>Approved v20 baseline - applied to master</x:v>
      </x:c>
      <x:c r="AB259" s="492" t="str">
        <x:v>None</x:v>
      </x:c>
    </x:row>
    <x:row r="260" ht="122" customHeight="1">
      <x:c r="A260" s="492" t="str">
        <x:v>BPL-026</x:v>
      </x:c>
      <x:c r="B260" s="492" t="str">
        <x:v>Mount Gerizim</x:v>
      </x:c>
      <x:c r="C260" s="492" t="str">
        <x:v>Common</x:v>
      </x:c>
      <x:c r="D260" s="500" t="str">
        <x:v>Common</x:v>
      </x:c>
      <x:c r="E260" s="492" t="str">
        <x:f>IF(F260="Fixed by approved decision","Fixed",IF(C260=D260,"Keep",IF(MATCH(D260,$A$12:$A$16,0)&lt;MATCH(C260,$A$12:$A$16,0),"Promote","Demote")))</x:f>
        <x:v>Keep</x:v>
      </x:c>
      <x:c r="F260" s="492" t="str">
        <x:v>Reviewed - keep</x:v>
      </x:c>
      <x:c r="G260" s="492" t="str">
        <x:v>Medium</x:v>
      </x:c>
      <x:c r="H260" s="492" t="str">
        <x:v>Common supports the learning context; no need to borrow the Samaritan encounter or a disputed reconstruction.</x:v>
      </x:c>
      <x:c r="I260" s="492" t="str">
        <x:v>BE-046 Jesus and the Samaritan Woman; BPL-012 Mount Moriah</x:v>
      </x:c>
      <x:c r="J260" s="492" t="str">
        <x:v>A mountain slope and gathering space emphasize sacred geography without staging a definitive ancient sanctuary.</x:v>
      </x:c>
      <x:c r="K260" s="492" t="str">
        <x:v>Memory and devotion</x:v>
      </x:c>
      <x:c r="L260" s="492" t="str">
        <x:v>Proposed staging based on the catalog; not approved artwork</x:v>
      </x:c>
      <x:c r="M260" s="492" t="str">
        <x:v>No unresolved tier condition identified in this baseline review.</x:v>
      </x:c>
      <x:c r="N260" s="504" t="n">
        <x:v>6.5</x:v>
      </x:c>
      <x:c r="O260" s="504" t="n">
        <x:v>6.5</x:v>
      </x:c>
      <x:c r="P260" s="504" t="n">
        <x:v>5.5</x:v>
      </x:c>
      <x:c r="Q260" s="504" t="n">
        <x:v>6</x:v>
      </x:c>
      <x:c r="R260" s="505" t="n">
        <x:f>IF(COUNT(N260:Q260)&lt;COUNT('Rarity Calibration'!$B$4:$B$7),"",ROUND(('Rarity Calibration'!$B$11/'Rarity Calibration'!$B$9)*(N260*'Rarity Calibration'!$B$4+O260*'Rarity Calibration'!$B$5+P260*'Rarity Calibration'!$B$6+Q260*'Rarity Calibration'!$B$7),1))</x:f>
        <x:v>62.5</x:v>
      </x:c>
      <x:c r="S260" s="492" t="str">
        <x:f>IF(R260="","",IF(R260&gt;='Rarity Calibration'!$E$4,'Rarity Calibration'!$D$4,IF(R260&gt;='Rarity Calibration'!$E$5,'Rarity Calibration'!$D$5,IF(R260&gt;='Rarity Calibration'!$E$6,'Rarity Calibration'!$D$6,IF(R260&gt;='Rarity Calibration'!$E$7,'Rarity Calibration'!$D$7,'Rarity Calibration'!$D$8)))))</x:f>
        <x:v>Common</x:v>
      </x:c>
      <x:c r="T260" s="492" t="str"/>
      <x:c r="U260" s="505" t="n">
        <x:v>60.9</x:v>
      </x:c>
      <x:c r="V260" s="492" t="str">
        <x:v>5.7 / 8.5 / 3.8 / 5.0</x:v>
      </x:c>
      <x:c r="W260" s="492" t="str">
        <x:v>New review-only component estimates from catalog and stated premise; source inputs unchanged.</x:v>
      </x:c>
      <x:c r="X260" s="492" t="str">
        <x:v>Biblical Places — Shared Canon</x:v>
      </x:c>
      <x:c r="Y260" s="492" t="str">
        <x:v>fixed-v17: Final Card Catalog!A231:S231; Rarity Calibration!C422:S422. No external source verification.</x:v>
      </x:c>
      <x:c r="Z260" s="492" t="str">
        <x:v>Deuteronomy 11; 27; John 4 | Conquest and first century | Shared canon</x:v>
      </x:c>
      <x:c r="AA260" s="492" t="str">
        <x:v>Approved v20 baseline - applied to master</x:v>
      </x:c>
      <x:c r="AB260" s="492" t="str">
        <x:v>None</x:v>
      </x:c>
    </x:row>
    <x:row r="261" ht="122" customHeight="1">
      <x:c r="A261" s="492" t="str">
        <x:v>BPL-030</x:v>
      </x:c>
      <x:c r="B261" s="492" t="str">
        <x:v>Jezreel Valley</x:v>
      </x:c>
      <x:c r="C261" s="492" t="str">
        <x:v>Common</x:v>
      </x:c>
      <x:c r="D261" s="500" t="str">
        <x:v>Common</x:v>
      </x:c>
      <x:c r="E261" s="492" t="str">
        <x:f>IF(F261="Fixed by approved decision","Fixed",IF(C261=D261,"Keep",IF(MATCH(D261,$A$12:$A$16,0)&lt;MATCH(C261,$A$12:$A$16,0),"Promote","Demote")))</x:f>
        <x:v>Keep</x:v>
      </x:c>
      <x:c r="F261" s="492" t="str">
        <x:v>Reviewed - keep</x:v>
      </x:c>
      <x:c r="G261" s="492" t="str">
        <x:v>Medium</x:v>
      </x:c>
      <x:c r="H261" s="492" t="str">
        <x:v>Common earns an environmental slot but should not acquire premium drama by inserting unrelated battles.</x:v>
      </x:c>
      <x:c r="I261" s="492" t="str">
        <x:v>BPL-039 Mount Gilboa; BPL-050 Megiddo</x:v>
      </x:c>
      <x:c r="J261" s="492" t="str">
        <x:v>A broad valley corridor leads the eye through cultivated and traversable land, with no single army dominant.</x:v>
      </x:c>
      <x:c r="K261" s="492" t="str">
        <x:v>Openness and vulnerability</x:v>
      </x:c>
      <x:c r="L261" s="492" t="str">
        <x:v>Proposed staging based on the catalog; not approved artwork</x:v>
      </x:c>
      <x:c r="M261" s="492" t="str">
        <x:v>No unresolved tier condition identified in this baseline review.</x:v>
      </x:c>
      <x:c r="N261" s="504" t="n">
        <x:v>6</x:v>
      </x:c>
      <x:c r="O261" s="504" t="n">
        <x:v>7</x:v>
      </x:c>
      <x:c r="P261" s="504" t="n">
        <x:v>5.5</x:v>
      </x:c>
      <x:c r="Q261" s="504" t="n">
        <x:v>6</x:v>
      </x:c>
      <x:c r="R261" s="505" t="n">
        <x:f>IF(COUNT(N261:Q261)&lt;COUNT('Rarity Calibration'!$B$4:$B$7),"",ROUND(('Rarity Calibration'!$B$11/'Rarity Calibration'!$B$9)*(N261*'Rarity Calibration'!$B$4+O261*'Rarity Calibration'!$B$5+P261*'Rarity Calibration'!$B$6+Q261*'Rarity Calibration'!$B$7),1))</x:f>
        <x:v>62</x:v>
      </x:c>
      <x:c r="S261" s="492" t="str">
        <x:f>IF(R261="","",IF(R261&gt;='Rarity Calibration'!$E$4,'Rarity Calibration'!$D$4,IF(R261&gt;='Rarity Calibration'!$E$5,'Rarity Calibration'!$D$5,IF(R261&gt;='Rarity Calibration'!$E$6,'Rarity Calibration'!$D$6,IF(R261&gt;='Rarity Calibration'!$E$7,'Rarity Calibration'!$D$7,'Rarity Calibration'!$D$8)))))</x:f>
        <x:v>Common</x:v>
      </x:c>
      <x:c r="T261" s="492" t="str"/>
      <x:c r="U261" s="505" t="n">
        <x:v>62.1</x:v>
      </x:c>
      <x:c r="V261" s="492" t="str">
        <x:v>5.7 / 8.5 / 4.4 / 5.0</x:v>
      </x:c>
      <x:c r="W261" s="492" t="str">
        <x:v>New review-only component estimates from catalog and stated premise; source inputs unchanged.</x:v>
      </x:c>
      <x:c r="X261" s="492" t="str">
        <x:v>Biblical Places — Shared Canon</x:v>
      </x:c>
      <x:c r="Y261" s="492" t="str">
        <x:v>fixed-v17: Final Card Catalog!A232:S232; Rarity Calibration!C407:S407. No external source verification.</x:v>
      </x:c>
      <x:c r="Z261" s="492" t="str">
        <x:v>Judges 4–7; 1 Samuel 29; 2 Kings 9 | Multiple periods | Shared canon</x:v>
      </x:c>
      <x:c r="AA261" s="492" t="str">
        <x:v>Approved v20 baseline - applied to master</x:v>
      </x:c>
      <x:c r="AB261" s="492" t="str">
        <x:v>None</x:v>
      </x:c>
    </x:row>
    <x:row r="262" ht="122" customHeight="1">
      <x:c r="A262" s="492" t="str">
        <x:v>BPL-032</x:v>
      </x:c>
      <x:c r="B262" s="492" t="str">
        <x:v>Gaza</x:v>
      </x:c>
      <x:c r="C262" s="492" t="str">
        <x:v>Common</x:v>
      </x:c>
      <x:c r="D262" s="500" t="str">
        <x:v>Common</x:v>
      </x:c>
      <x:c r="E262" s="492" t="str">
        <x:f>IF(F262="Fixed by approved decision","Fixed",IF(C262=D262,"Keep",IF(MATCH(D262,$A$12:$A$16,0)&lt;MATCH(C262,$A$12:$A$16,0),"Promote","Demote")))</x:f>
        <x:v>Keep</x:v>
      </x:c>
      <x:c r="F262" s="492" t="str">
        <x:v>Reviewed - keep</x:v>
      </x:c>
      <x:c r="G262" s="492" t="str">
        <x:v>Medium</x:v>
      </x:c>
      <x:c r="H262" s="492" t="str">
        <x:v>Common retains geography independent of Samson's event family.</x:v>
      </x:c>
      <x:c r="I262" s="492" t="str">
        <x:v>BE-095 Death of Samson; BPL-024 Jericho</x:v>
      </x:c>
      <x:c r="J262" s="492" t="str">
        <x:v>A city approach at ordinary scale, not Samson carrying gates or a temple collapsing.</x:v>
      </x:c>
      <x:c r="K262" s="492" t="str">
        <x:v>Movement and distance</x:v>
      </x:c>
      <x:c r="L262" s="492" t="str">
        <x:v>Proposed staging based on the catalog; not approved artwork</x:v>
      </x:c>
      <x:c r="M262" s="492" t="str">
        <x:v>No unresolved tier condition identified in this baseline review.</x:v>
      </x:c>
      <x:c r="N262" s="504" t="n">
        <x:v>6.5</x:v>
      </x:c>
      <x:c r="O262" s="504" t="n">
        <x:v>6.5</x:v>
      </x:c>
      <x:c r="P262" s="504" t="n">
        <x:v>5.5</x:v>
      </x:c>
      <x:c r="Q262" s="504" t="n">
        <x:v>5.5</x:v>
      </x:c>
      <x:c r="R262" s="505" t="n">
        <x:f>IF(COUNT(N262:Q262)&lt;COUNT('Rarity Calibration'!$B$4:$B$7),"",ROUND(('Rarity Calibration'!$B$11/'Rarity Calibration'!$B$9)*(N262*'Rarity Calibration'!$B$4+O262*'Rarity Calibration'!$B$5+P262*'Rarity Calibration'!$B$6+Q262*'Rarity Calibration'!$B$7),1))</x:f>
        <x:v>62</x:v>
      </x:c>
      <x:c r="S262" s="492" t="str">
        <x:f>IF(R262="","",IF(R262&gt;='Rarity Calibration'!$E$4,'Rarity Calibration'!$D$4,IF(R262&gt;='Rarity Calibration'!$E$5,'Rarity Calibration'!$D$5,IF(R262&gt;='Rarity Calibration'!$E$6,'Rarity Calibration'!$D$6,IF(R262&gt;='Rarity Calibration'!$E$7,'Rarity Calibration'!$D$7,'Rarity Calibration'!$D$8)))))</x:f>
        <x:v>Common</x:v>
      </x:c>
      <x:c r="T262" s="492" t="str"/>
      <x:c r="U262" s="505" t="n">
        <x:v>60.9</x:v>
      </x:c>
      <x:c r="V262" s="492" t="str">
        <x:v>5.7 / 8.5 / 3.8 / 5.0</x:v>
      </x:c>
      <x:c r="W262" s="492" t="str">
        <x:v>New review-only component estimates from catalog and stated premise; source inputs unchanged.</x:v>
      </x:c>
      <x:c r="X262" s="492" t="str">
        <x:v>Biblical Places — Shared Canon</x:v>
      </x:c>
      <x:c r="Y262" s="492" t="str">
        <x:v>fixed-v17: Final Card Catalog!A233:S233; Rarity Calibration!C419:S419. No external source verification.</x:v>
      </x:c>
      <x:c r="Z262" s="492" t="str">
        <x:v>Judges 16; Acts 8:26 | Judges and apostolic age | Shared canon</x:v>
      </x:c>
      <x:c r="AA262" s="492" t="str">
        <x:v>Approved v20 baseline - applied to master</x:v>
      </x:c>
      <x:c r="AB262" s="492" t="str">
        <x:v>None</x:v>
      </x:c>
    </x:row>
    <x:row r="263" ht="122" customHeight="1">
      <x:c r="A263" s="492" t="str">
        <x:v>BPL-034</x:v>
      </x:c>
      <x:c r="B263" s="492" t="str">
        <x:v>Shiloh</x:v>
      </x:c>
      <x:c r="C263" s="492" t="str">
        <x:v>Common</x:v>
      </x:c>
      <x:c r="D263" s="500" t="str">
        <x:v>Common</x:v>
      </x:c>
      <x:c r="E263" s="492" t="str">
        <x:f>IF(F263="Fixed by approved decision","Fixed",IF(C263=D263,"Keep",IF(MATCH(D263,$A$12:$A$16,0)&lt;MATCH(C263,$A$12:$A$16,0),"Promote","Demote")))</x:f>
        <x:v>Keep</x:v>
      </x:c>
      <x:c r="F263" s="492" t="str">
        <x:v>Reviewed - keep</x:v>
      </x:c>
      <x:c r="G263" s="492" t="str">
        <x:v>Medium</x:v>
      </x:c>
      <x:c r="H263" s="492" t="str">
        <x:v>Retain Common while Call of Samuel owns the intimate nocturnal encounter.</x:v>
      </x:c>
      <x:c r="I263" s="492" t="str">
        <x:v>BE-119 Call of Samuel; BP-065 Eli</x:v>
      </x:c>
      <x:c r="J263" s="492" t="str">
        <x:v>A quiet sanctuary settlement with dwellings secondary; no child listening in the foreground.</x:v>
      </x:c>
      <x:c r="K263" s="492" t="str">
        <x:v>Memory and quiet devotion</x:v>
      </x:c>
      <x:c r="L263" s="492" t="str">
        <x:v>Proposed staging based on the catalog; not approved artwork</x:v>
      </x:c>
      <x:c r="M263" s="492" t="str">
        <x:v>No unresolved tier condition identified in this baseline review.</x:v>
      </x:c>
      <x:c r="N263" s="504" t="n">
        <x:v>7</x:v>
      </x:c>
      <x:c r="O263" s="504" t="n">
        <x:v>6.5</x:v>
      </x:c>
      <x:c r="P263" s="504" t="n">
        <x:v>6</x:v>
      </x:c>
      <x:c r="Q263" s="504" t="n">
        <x:v>6</x:v>
      </x:c>
      <x:c r="R263" s="505" t="n">
        <x:f>IF(COUNT(N263:Q263)&lt;COUNT('Rarity Calibration'!$B$4:$B$7),"",ROUND(('Rarity Calibration'!$B$11/'Rarity Calibration'!$B$9)*(N263*'Rarity Calibration'!$B$4+O263*'Rarity Calibration'!$B$5+P263*'Rarity Calibration'!$B$6+Q263*'Rarity Calibration'!$B$7),1))</x:f>
        <x:v>65.5</x:v>
      </x:c>
      <x:c r="S263" s="492" t="str">
        <x:f>IF(R263="","",IF(R263&gt;='Rarity Calibration'!$E$4,'Rarity Calibration'!$D$4,IF(R263&gt;='Rarity Calibration'!$E$5,'Rarity Calibration'!$D$5,IF(R263&gt;='Rarity Calibration'!$E$6,'Rarity Calibration'!$D$6,IF(R263&gt;='Rarity Calibration'!$E$7,'Rarity Calibration'!$D$7,'Rarity Calibration'!$D$8)))))</x:f>
        <x:v>Common</x:v>
      </x:c>
      <x:c r="T263" s="492" t="str"/>
      <x:c r="U263" s="505" t="n">
        <x:v>65.3</x:v>
      </x:c>
      <x:c r="V263" s="492" t="str">
        <x:v>6.8 / 8.5 / 3.8 / 5.0</x:v>
      </x:c>
      <x:c r="W263" s="492" t="str">
        <x:v>New review-only component estimates from catalog and stated premise; source inputs unchanged.</x:v>
      </x:c>
      <x:c r="X263" s="492" t="str">
        <x:v>Biblical Places — Shared Canon</x:v>
      </x:c>
      <x:c r="Y263" s="492" t="str">
        <x:v>fixed-v17: Final Card Catalog!A234:S234; Rarity Calibration!C366:S366. No external source verification.</x:v>
      </x:c>
      <x:c r="Z263" s="492" t="str">
        <x:v>Joshua 18; 1 Samuel 1–4; Jeremiah 7 | Conquest to monarchy | Shared canon</x:v>
      </x:c>
      <x:c r="AA263" s="492" t="str">
        <x:v>Approved v20 baseline - applied to master</x:v>
      </x:c>
      <x:c r="AB263" s="492" t="str">
        <x:v>None</x:v>
      </x:c>
    </x:row>
    <x:row r="264" ht="122" customHeight="1">
      <x:c r="A264" s="492" t="str">
        <x:v>BPL-035</x:v>
      </x:c>
      <x:c r="B264" s="492" t="str">
        <x:v>Bethlehem</x:v>
      </x:c>
      <x:c r="C264" s="492" t="str">
        <x:v>Uncommon</x:v>
      </x:c>
      <x:c r="D264" s="500" t="str">
        <x:v>Uncommon</x:v>
      </x:c>
      <x:c r="E264" s="492" t="str">
        <x:f>IF(F264="Fixed by approved decision","Fixed",IF(C264=D264,"Keep",IF(MATCH(D264,$A$12:$A$16,0)&lt;MATCH(C264,$A$12:$A$16,0),"Promote","Demote")))</x:f>
        <x:v>Keep</x:v>
      </x:c>
      <x:c r="F264" s="492" t="str">
        <x:v>Reviewed - keep</x:v>
      </x:c>
      <x:c r="G264" s="492" t="str">
        <x:v>Medium</x:v>
      </x:c>
      <x:c r="H264" s="492" t="str">
        <x:v>Uncommon has strong recognition but should stay a place rather than a disguised Nativity event.</x:v>
      </x:c>
      <x:c r="I264" s="492" t="str">
        <x:v>BE-039 The Nativity; BPL-057 Nazareth</x:v>
      </x:c>
      <x:c r="J264" s="492" t="str">
        <x:v>A small-town approach with domestic scale, no manger group or golden birth spectacle.</x:v>
      </x:c>
      <x:c r="K264" s="492" t="str">
        <x:v>Humility and expectation</x:v>
      </x:c>
      <x:c r="L264" s="492" t="str">
        <x:v>Proposed staging based on the catalog; not approved artwork</x:v>
      </x:c>
      <x:c r="M264" s="492" t="str">
        <x:v>No unresolved tier condition identified in this baseline review.</x:v>
      </x:c>
      <x:c r="N264" s="504" t="n">
        <x:v>8</x:v>
      </x:c>
      <x:c r="O264" s="504" t="n">
        <x:v>7.5</x:v>
      </x:c>
      <x:c r="P264" s="504" t="n">
        <x:v>6.5</x:v>
      </x:c>
      <x:c r="Q264" s="504" t="n">
        <x:v>6</x:v>
      </x:c>
      <x:c r="R264" s="505" t="n">
        <x:f>IF(COUNT(N264:Q264)&lt;COUNT('Rarity Calibration'!$B$4:$B$7),"",ROUND(('Rarity Calibration'!$B$11/'Rarity Calibration'!$B$9)*(N264*'Rarity Calibration'!$B$4+O264*'Rarity Calibration'!$B$5+P264*'Rarity Calibration'!$B$6+Q264*'Rarity Calibration'!$B$7),1))</x:f>
        <x:v>73.5</x:v>
      </x:c>
      <x:c r="S264" s="492" t="str">
        <x:f>IF(R264="","",IF(R264&gt;='Rarity Calibration'!$E$4,'Rarity Calibration'!$D$4,IF(R264&gt;='Rarity Calibration'!$E$5,'Rarity Calibration'!$D$5,IF(R264&gt;='Rarity Calibration'!$E$6,'Rarity Calibration'!$D$6,IF(R264&gt;='Rarity Calibration'!$E$7,'Rarity Calibration'!$D$7,'Rarity Calibration'!$D$8)))))</x:f>
        <x:v>Uncommon</x:v>
      </x:c>
      <x:c r="T264" s="492" t="str"/>
      <x:c r="U264" s="505" t="n">
        <x:v>73.7</x:v>
      </x:c>
      <x:c r="V264" s="492" t="str">
        <x:v>8.9 / 8.5 / 3.8 / 5.0</x:v>
      </x:c>
      <x:c r="W264" s="492" t="str">
        <x:v>New review-only component estimates from catalog and stated premise; source inputs unchanged.</x:v>
      </x:c>
      <x:c r="X264" s="492" t="str">
        <x:v>Biblical Places — Shared Canon</x:v>
      </x:c>
      <x:c r="Y264" s="492" t="str">
        <x:v>fixed-v17: Final Card Catalog!A235:S235; Rarity Calibration!C243:S243. No external source verification.</x:v>
      </x:c>
      <x:c r="Z264" s="492" t="str">
        <x:v>Ruth 1–4; 1 Samuel 16–17; Micah 5:2; Luke 2 | Multiple periods | Shared canon</x:v>
      </x:c>
      <x:c r="AA264" s="492" t="str">
        <x:v>Approved v20 baseline - applied to master</x:v>
      </x:c>
      <x:c r="AB264" s="492" t="str">
        <x:v>None</x:v>
      </x:c>
    </x:row>
    <x:row r="265" ht="122" customHeight="1">
      <x:c r="A265" s="492" t="str">
        <x:v>BPL-036</x:v>
      </x:c>
      <x:c r="B265" s="492" t="str">
        <x:v>Jerusalem</x:v>
      </x:c>
      <x:c r="C265" s="492" t="str">
        <x:v>Rare</x:v>
      </x:c>
      <x:c r="D265" s="500" t="str">
        <x:v>Rare</x:v>
      </x:c>
      <x:c r="E265" s="492" t="str">
        <x:f>IF(F265="Fixed by approved decision","Fixed",IF(C265=D265,"Keep",IF(MATCH(D265,$A$12:$A$16,0)&lt;MATCH(C265,$A$12:$A$16,0),"Promote","Demote")))</x:f>
        <x:v>Keep</x:v>
      </x:c>
      <x:c r="F265" s="492" t="str">
        <x:v>Reviewed - keep</x:v>
      </x:c>
      <x:c r="G265" s="492" t="str">
        <x:v>Medium</x:v>
      </x:c>
      <x:c r="H265" s="492" t="str">
        <x:v>Retain Rare for major geographic presence; a specific era is needed to avoid false architectural certainty.</x:v>
      </x:c>
      <x:c r="I265" s="492" t="str">
        <x:v>BPL-064 The Jerusalem Temple; BE-121 Rebuilding Jerusalem's Wall</x:v>
      </x:c>
      <x:c r="J265" s="492" t="str">
        <x:v>A coherent city panorama with approach and human scale, not multiple temples from different periods.</x:v>
      </x:c>
      <x:c r="K265" s="492" t="str">
        <x:v>Reverence and layered memory</x:v>
      </x:c>
      <x:c r="L265" s="492" t="str">
        <x:v>Proposed staging based on the catalog; not approved artwork</x:v>
      </x:c>
      <x:c r="M265" s="492" t="str">
        <x:v>Choose one period for the cityscape; keep other eras in explanatory context.</x:v>
      </x:c>
      <x:c r="N265" s="504" t="n">
        <x:v>9.5</x:v>
      </x:c>
      <x:c r="O265" s="504" t="n">
        <x:v>8</x:v>
      </x:c>
      <x:c r="P265" s="504" t="n">
        <x:v>6.5</x:v>
      </x:c>
      <x:c r="Q265" s="504" t="n">
        <x:v>6.5</x:v>
      </x:c>
      <x:c r="R265" s="505" t="n">
        <x:f>IF(COUNT(N265:Q265)&lt;COUNT('Rarity Calibration'!$B$4:$B$7),"",ROUND(('Rarity Calibration'!$B$11/'Rarity Calibration'!$B$9)*(N265*'Rarity Calibration'!$B$4+O265*'Rarity Calibration'!$B$5+P265*'Rarity Calibration'!$B$6+Q265*'Rarity Calibration'!$B$7),1))</x:f>
        <x:v>81.5</x:v>
      </x:c>
      <x:c r="S265" s="492" t="str">
        <x:f>IF(R265="","",IF(R265&gt;='Rarity Calibration'!$E$4,'Rarity Calibration'!$D$4,IF(R265&gt;='Rarity Calibration'!$E$5,'Rarity Calibration'!$D$5,IF(R265&gt;='Rarity Calibration'!$E$6,'Rarity Calibration'!$D$6,IF(R265&gt;='Rarity Calibration'!$E$7,'Rarity Calibration'!$D$7,'Rarity Calibration'!$D$8)))))</x:f>
        <x:v>Rare</x:v>
      </x:c>
      <x:c r="T265" s="492" t="str"/>
      <x:c r="U265" s="505" t="n">
        <x:v>81.4</x:v>
      </x:c>
      <x:c r="V265" s="492" t="str">
        <x:v>10.0 / 8.5 / 4.8 / 6.3</x:v>
      </x:c>
      <x:c r="W265" s="492" t="str">
        <x:v>New review-only component estimates from catalog and stated premise; source inputs unchanged.</x:v>
      </x:c>
      <x:c r="X265" s="492" t="str">
        <x:v>Biblical Places — Shared Canon</x:v>
      </x:c>
      <x:c r="Y265" s="492" t="str">
        <x:v>fixed-v17: Final Card Catalog!A236:S236; Rarity Calibration!C109:S109. No external source verification.</x:v>
      </x:c>
      <x:c r="Z265" s="492" t="str">
        <x:v>2 Samuel 5 onward; Gospels; Acts | Multiple periods | Shared canon</x:v>
      </x:c>
      <x:c r="AA265" s="492" t="str">
        <x:v>Approved v20 baseline - applied to master</x:v>
      </x:c>
      <x:c r="AB265" s="492" t="str">
        <x:v>Production detail / source check</x:v>
      </x:c>
    </x:row>
    <x:row r="266" ht="122" customHeight="1">
      <x:c r="A266" s="492" t="str">
        <x:v>BPL-037</x:v>
      </x:c>
      <x:c r="B266" s="492" t="str">
        <x:v>Cave of Adullam</x:v>
      </x:c>
      <x:c r="C266" s="492" t="str">
        <x:v>Common</x:v>
      </x:c>
      <x:c r="D266" s="500" t="str">
        <x:v>Common</x:v>
      </x:c>
      <x:c r="E266" s="492" t="str">
        <x:f>IF(F266="Fixed by approved decision","Fixed",IF(C266=D266,"Keep",IF(MATCH(D266,$A$12:$A$16,0)&lt;MATCH(C266,$A$12:$A$16,0),"Promote","Demote")))</x:f>
        <x:v>Keep</x:v>
      </x:c>
      <x:c r="F266" s="492" t="str">
        <x:v>Reviewed - keep</x:v>
      </x:c>
      <x:c r="G266" s="492" t="str">
        <x:v>Medium</x:v>
      </x:c>
      <x:c r="H266" s="492" t="str">
        <x:v>Common is adequate; David's cave encounter should not be re-created here.</x:v>
      </x:c>
      <x:c r="I266" s="492" t="str">
        <x:v>BE-101 David Spares Saul at En-gedi; BPL-014 Cave of Machpelah</x:v>
      </x:c>
      <x:c r="J266" s="492" t="str">
        <x:v>An inviting but austere cave refuge, small approaching figures secondary to shelter and enclosure.</x:v>
      </x:c>
      <x:c r="K266" s="492" t="str">
        <x:v>Shelter and precarious safety</x:v>
      </x:c>
      <x:c r="L266" s="492" t="str">
        <x:v>Proposed staging based on the catalog; not approved artwork</x:v>
      </x:c>
      <x:c r="M266" s="492" t="str">
        <x:v>No unresolved tier condition identified in this baseline review.</x:v>
      </x:c>
      <x:c r="N266" s="504" t="n">
        <x:v>5.5</x:v>
      </x:c>
      <x:c r="O266" s="504" t="n">
        <x:v>6.5</x:v>
      </x:c>
      <x:c r="P266" s="504" t="n">
        <x:v>6</x:v>
      </x:c>
      <x:c r="Q266" s="504" t="n">
        <x:v>6</x:v>
      </x:c>
      <x:c r="R266" s="505" t="n">
        <x:f>IF(COUNT(N266:Q266)&lt;COUNT('Rarity Calibration'!$B$4:$B$7),"",ROUND(('Rarity Calibration'!$B$11/'Rarity Calibration'!$B$9)*(N266*'Rarity Calibration'!$B$4+O266*'Rarity Calibration'!$B$5+P266*'Rarity Calibration'!$B$6+Q266*'Rarity Calibration'!$B$7),1))</x:f>
        <x:v>59.5</x:v>
      </x:c>
      <x:c r="S266" s="492" t="str">
        <x:f>IF(R266="","",IF(R266&gt;='Rarity Calibration'!$E$4,'Rarity Calibration'!$D$4,IF(R266&gt;='Rarity Calibration'!$E$5,'Rarity Calibration'!$D$5,IF(R266&gt;='Rarity Calibration'!$E$6,'Rarity Calibration'!$D$6,IF(R266&gt;='Rarity Calibration'!$E$7,'Rarity Calibration'!$D$7,'Rarity Calibration'!$D$8)))))</x:f>
        <x:v>Common</x:v>
      </x:c>
      <x:c r="T266" s="492" t="str"/>
      <x:c r="U266" s="505" t="n">
        <x:v>57.3</x:v>
      </x:c>
      <x:c r="V266" s="492" t="str">
        <x:v>4.8 / 8.5 / 3.8 / 5.0</x:v>
      </x:c>
      <x:c r="W266" s="492" t="str">
        <x:v>New review-only component estimates from catalog and stated premise; source inputs unchanged.</x:v>
      </x:c>
      <x:c r="X266" s="492" t="str">
        <x:v>Biblical Places — Shared Canon</x:v>
      </x:c>
      <x:c r="Y266" s="492" t="str">
        <x:v>fixed-v17: Final Card Catalog!A237:S237; Rarity Calibration!C458:S458. No external source verification.</x:v>
      </x:c>
      <x:c r="Z266" s="492" t="str">
        <x:v>1 Samuel 22:1–2; 2 Samuel 23 | Monarchy period | Shared canon</x:v>
      </x:c>
      <x:c r="AA266" s="492" t="str">
        <x:v>Approved v20 baseline - applied to master</x:v>
      </x:c>
      <x:c r="AB266" s="492" t="str">
        <x:v>None</x:v>
      </x:c>
    </x:row>
    <x:row r="267" ht="122" customHeight="1">
      <x:c r="A267" s="492" t="str">
        <x:v>BPL-039</x:v>
      </x:c>
      <x:c r="B267" s="492" t="str">
        <x:v>Mount Gilboa</x:v>
      </x:c>
      <x:c r="C267" s="492" t="str">
        <x:v>Common</x:v>
      </x:c>
      <x:c r="D267" s="500" t="str">
        <x:v>Common</x:v>
      </x:c>
      <x:c r="E267" s="492" t="str">
        <x:f>IF(F267="Fixed by approved decision","Fixed",IF(C267=D267,"Keep",IF(MATCH(D267,$A$12:$A$16,0)&lt;MATCH(C267,$A$12:$A$16,0),"Promote","Demote")))</x:f>
        <x:v>Keep</x:v>
      </x:c>
      <x:c r="F267" s="492" t="str">
        <x:v>Reviewed - keep</x:v>
      </x:c>
      <x:c r="G267" s="492" t="str">
        <x:v>Medium</x:v>
      </x:c>
      <x:c r="H267" s="492" t="str">
        <x:v>Common can evoke tragic geography without borrowing an absent battle event's spectacle.</x:v>
      </x:c>
      <x:c r="I267" s="492" t="str">
        <x:v>BPL-030 Jezreel Valley; BP-032 Saul</x:v>
      </x:c>
      <x:c r="J267" s="492" t="str">
        <x:v>A subdued mountain ridge under heavy atmosphere, without bodies or a staged death scene.</x:v>
      </x:c>
      <x:c r="K267" s="492" t="str">
        <x:v>Loss and remembrance</x:v>
      </x:c>
      <x:c r="L267" s="492" t="str">
        <x:v>Proposed staging based on the catalog; not approved artwork</x:v>
      </x:c>
      <x:c r="M267" s="492" t="str">
        <x:v>No unresolved tier condition identified in this baseline review.</x:v>
      </x:c>
      <x:c r="N267" s="504" t="n">
        <x:v>6</x:v>
      </x:c>
      <x:c r="O267" s="504" t="n">
        <x:v>7</x:v>
      </x:c>
      <x:c r="P267" s="504" t="n">
        <x:v>6</x:v>
      </x:c>
      <x:c r="Q267" s="504" t="n">
        <x:v>6</x:v>
      </x:c>
      <x:c r="R267" s="505" t="n">
        <x:f>IF(COUNT(N267:Q267)&lt;COUNT('Rarity Calibration'!$B$4:$B$7),"",ROUND(('Rarity Calibration'!$B$11/'Rarity Calibration'!$B$9)*(N267*'Rarity Calibration'!$B$4+O267*'Rarity Calibration'!$B$5+P267*'Rarity Calibration'!$B$6+Q267*'Rarity Calibration'!$B$7),1))</x:f>
        <x:v>63</x:v>
      </x:c>
      <x:c r="S267" s="492" t="str">
        <x:f>IF(R267="","",IF(R267&gt;='Rarity Calibration'!$E$4,'Rarity Calibration'!$D$4,IF(R267&gt;='Rarity Calibration'!$E$5,'Rarity Calibration'!$D$5,IF(R267&gt;='Rarity Calibration'!$E$6,'Rarity Calibration'!$D$6,IF(R267&gt;='Rarity Calibration'!$E$7,'Rarity Calibration'!$D$7,'Rarity Calibration'!$D$8)))))</x:f>
        <x:v>Common</x:v>
      </x:c>
      <x:c r="T267" s="492" t="str"/>
      <x:c r="U267" s="505" t="n">
        <x:v>62.1</x:v>
      </x:c>
      <x:c r="V267" s="492" t="str">
        <x:v>5.7 / 8.5 / 4.4 / 5.0</x:v>
      </x:c>
      <x:c r="W267" s="492" t="str">
        <x:v>New review-only component estimates from catalog and stated premise; source inputs unchanged.</x:v>
      </x:c>
      <x:c r="X267" s="492" t="str">
        <x:v>Biblical Places — Shared Canon</x:v>
      </x:c>
      <x:c r="Y267" s="492" t="str">
        <x:v>fixed-v17: Final Card Catalog!A238:S238; Rarity Calibration!C408:S408. No external source verification.</x:v>
      </x:c>
      <x:c r="Z267" s="492" t="str">
        <x:v>1 Samuel 28:4; 31; 2 Samuel 1 | Monarchy period | Shared canon</x:v>
      </x:c>
      <x:c r="AA267" s="492" t="str">
        <x:v>Approved v20 baseline - applied to master</x:v>
      </x:c>
      <x:c r="AB267" s="492" t="str">
        <x:v>None</x:v>
      </x:c>
    </x:row>
    <x:row r="268" ht="122" customHeight="1">
      <x:c r="A268" s="492" t="str">
        <x:v>BPL-040</x:v>
      </x:c>
      <x:c r="B268" s="492" t="str">
        <x:v>Tyre</x:v>
      </x:c>
      <x:c r="C268" s="492" t="str">
        <x:v>Common</x:v>
      </x:c>
      <x:c r="D268" s="500" t="str">
        <x:v>Common</x:v>
      </x:c>
      <x:c r="E268" s="492" t="str">
        <x:f>IF(F268="Fixed by approved decision","Fixed",IF(C268=D268,"Keep",IF(MATCH(D268,$A$12:$A$16,0)&lt;MATCH(C268,$A$12:$A$16,0),"Promote","Demote")))</x:f>
        <x:v>Keep</x:v>
      </x:c>
      <x:c r="F268" s="492" t="str">
        <x:v>Reviewed - keep</x:v>
      </x:c>
      <x:c r="G268" s="492" t="str">
        <x:v>Medium</x:v>
      </x:c>
      <x:c r="H268" s="492" t="str">
        <x:v>Common has independent coastal value; wealth and ancient power do not automatically mean Rare.</x:v>
      </x:c>
      <x:c r="I268" s="492" t="str">
        <x:v>BPL-041 Sidon; BPL-054 Joppa</x:v>
      </x:c>
      <x:c r="J268" s="492" t="str">
        <x:v>Maritime trade and harbor forms create an outward-facing port landscape, with no specific undocumented skyline.</x:v>
      </x:c>
      <x:c r="K268" s="492" t="str">
        <x:v>Exchange and scale</x:v>
      </x:c>
      <x:c r="L268" s="492" t="str">
        <x:v>Proposed staging based on the catalog; not approved artwork</x:v>
      </x:c>
      <x:c r="M268" s="492" t="str">
        <x:v>No unresolved tier condition identified in this baseline review.</x:v>
      </x:c>
      <x:c r="N268" s="504" t="n">
        <x:v>6.5</x:v>
      </x:c>
      <x:c r="O268" s="504" t="n">
        <x:v>7</x:v>
      </x:c>
      <x:c r="P268" s="504" t="n">
        <x:v>5.5</x:v>
      </x:c>
      <x:c r="Q268" s="504" t="n">
        <x:v>6</x:v>
      </x:c>
      <x:c r="R268" s="505" t="n">
        <x:f>IF(COUNT(N268:Q268)&lt;COUNT('Rarity Calibration'!$B$4:$B$7),"",ROUND(('Rarity Calibration'!$B$11/'Rarity Calibration'!$B$9)*(N268*'Rarity Calibration'!$B$4+O268*'Rarity Calibration'!$B$5+P268*'Rarity Calibration'!$B$6+Q268*'Rarity Calibration'!$B$7),1))</x:f>
        <x:v>64</x:v>
      </x:c>
      <x:c r="S268" s="492" t="str">
        <x:f>IF(R268="","",IF(R268&gt;='Rarity Calibration'!$E$4,'Rarity Calibration'!$D$4,IF(R268&gt;='Rarity Calibration'!$E$5,'Rarity Calibration'!$D$5,IF(R268&gt;='Rarity Calibration'!$E$6,'Rarity Calibration'!$D$6,IF(R268&gt;='Rarity Calibration'!$E$7,'Rarity Calibration'!$D$7,'Rarity Calibration'!$D$8)))))</x:f>
        <x:v>Common</x:v>
      </x:c>
      <x:c r="T268" s="492" t="str"/>
      <x:c r="U268" s="505" t="n">
        <x:v>60.9</x:v>
      </x:c>
      <x:c r="V268" s="492" t="str">
        <x:v>5.7 / 8.5 / 3.8 / 5.0</x:v>
      </x:c>
      <x:c r="W268" s="492" t="str">
        <x:v>New review-only component estimates from catalog and stated premise; source inputs unchanged.</x:v>
      </x:c>
      <x:c r="X268" s="492" t="str">
        <x:v>Biblical Places — Shared Canon</x:v>
      </x:c>
      <x:c r="Y268" s="492" t="str">
        <x:v>fixed-v17: Final Card Catalog!A239:S239; Rarity Calibration!C427:S427. No external source verification.</x:v>
      </x:c>
      <x:c r="Z268" s="492" t="str">
        <x:v>1 Kings 5; Ezekiel 26–28; Mark 7 | Multiple periods | Shared canon</x:v>
      </x:c>
      <x:c r="AA268" s="492" t="str">
        <x:v>Approved v20 baseline - applied to master</x:v>
      </x:c>
      <x:c r="AB268" s="492" t="str">
        <x:v>None</x:v>
      </x:c>
    </x:row>
    <x:row r="269" ht="122" customHeight="1">
      <x:c r="A269" s="492" t="str">
        <x:v>BPL-041</x:v>
      </x:c>
      <x:c r="B269" s="492" t="str">
        <x:v>Sidon</x:v>
      </x:c>
      <x:c r="C269" s="492" t="str">
        <x:v>Common</x:v>
      </x:c>
      <x:c r="D269" s="500" t="str">
        <x:v>Common</x:v>
      </x:c>
      <x:c r="E269" s="492" t="str">
        <x:f>IF(F269="Fixed by approved decision","Fixed",IF(C269=D269,"Keep",IF(MATCH(D269,$A$12:$A$16,0)&lt;MATCH(C269,$A$12:$A$16,0),"Promote","Demote")))</x:f>
        <x:v>Keep</x:v>
      </x:c>
      <x:c r="F269" s="492" t="str">
        <x:v>Reviewed - provisional</x:v>
      </x:c>
      <x:c r="G269" s="492" t="str">
        <x:v>Medium</x:v>
      </x:c>
      <x:c r="H269" s="492" t="str">
        <x:v>Keep Common but require an environmental distinction from Tyre rather than another interchangeable harbor.</x:v>
      </x:c>
      <x:c r="I269" s="492" t="str">
        <x:v>BPL-040 Tyre; BPL-044 Zarephath</x:v>
      </x:c>
      <x:c r="J269" s="492" t="str">
        <x:v>A quieter human-scale coastal town view distinct from Tyre's busier port emphasis.</x:v>
      </x:c>
      <x:c r="K269" s="492" t="str">
        <x:v>Distance and encounter</x:v>
      </x:c>
      <x:c r="L269" s="492" t="str">
        <x:v>Proposed staging based on the catalog; not approved artwork</x:v>
      </x:c>
      <x:c r="M269" s="492" t="str">
        <x:v>Approve a site-informed visual difference before final art; no new historical reconstruction is supplied here.</x:v>
      </x:c>
      <x:c r="N269" s="504" t="n">
        <x:v>6</x:v>
      </x:c>
      <x:c r="O269" s="504" t="n">
        <x:v>6.5</x:v>
      </x:c>
      <x:c r="P269" s="504" t="n">
        <x:v>5.5</x:v>
      </x:c>
      <x:c r="Q269" s="504" t="n">
        <x:v>5.5</x:v>
      </x:c>
      <x:c r="R269" s="505" t="n">
        <x:f>IF(COUNT(N269:Q269)&lt;COUNT('Rarity Calibration'!$B$4:$B$7),"",ROUND(('Rarity Calibration'!$B$11/'Rarity Calibration'!$B$9)*(N269*'Rarity Calibration'!$B$4+O269*'Rarity Calibration'!$B$5+P269*'Rarity Calibration'!$B$6+Q269*'Rarity Calibration'!$B$7),1))</x:f>
        <x:v>60</x:v>
      </x:c>
      <x:c r="S269" s="492" t="str">
        <x:f>IF(R269="","",IF(R269&gt;='Rarity Calibration'!$E$4,'Rarity Calibration'!$D$4,IF(R269&gt;='Rarity Calibration'!$E$5,'Rarity Calibration'!$D$5,IF(R269&gt;='Rarity Calibration'!$E$6,'Rarity Calibration'!$D$6,IF(R269&gt;='Rarity Calibration'!$E$7,'Rarity Calibration'!$D$7,'Rarity Calibration'!$D$8)))))</x:f>
        <x:v>Common</x:v>
      </x:c>
      <x:c r="T269" s="492" t="str"/>
      <x:c r="U269" s="505" t="n">
        <x:v>60.9</x:v>
      </x:c>
      <x:c r="V269" s="492" t="str">
        <x:v>5.7 / 8.5 / 3.8 / 5.0</x:v>
      </x:c>
      <x:c r="W269" s="492" t="str">
        <x:v>New review-only component estimates from catalog and stated premise; source inputs unchanged.</x:v>
      </x:c>
      <x:c r="X269" s="492" t="str">
        <x:v>Biblical Places — Shared Canon</x:v>
      </x:c>
      <x:c r="Y269" s="492" t="str">
        <x:v>fixed-v17: Final Card Catalog!A240:S240; Rarity Calibration!C423:S423. No external source verification.</x:v>
      </x:c>
      <x:c r="Z269" s="492" t="str">
        <x:v>1 Kings 16–17; Isaiah 23; Mark 7 | Multiple periods | Shared canon</x:v>
      </x:c>
      <x:c r="AA269" s="492" t="str">
        <x:v>Approved v20 working tier - original condition retained</x:v>
      </x:c>
      <x:c r="AB269" s="492" t="str">
        <x:v>Tier / interpretation condition</x:v>
      </x:c>
    </x:row>
    <x:row r="270" ht="122" customHeight="1">
      <x:c r="A270" s="492" t="str">
        <x:v>BPL-042</x:v>
      </x:c>
      <x:c r="B270" s="492" t="str">
        <x:v>Samaria</x:v>
      </x:c>
      <x:c r="C270" s="492" t="str">
        <x:v>Common</x:v>
      </x:c>
      <x:c r="D270" s="500" t="str">
        <x:v>Common</x:v>
      </x:c>
      <x:c r="E270" s="492" t="str">
        <x:f>IF(F270="Fixed by approved decision","Fixed",IF(C270=D270,"Keep",IF(MATCH(D270,$A$12:$A$16,0)&lt;MATCH(C270,$A$12:$A$16,0),"Promote","Demote")))</x:f>
        <x:v>Keep</x:v>
      </x:c>
      <x:c r="F270" s="492" t="str">
        <x:v>Reviewed - keep</x:v>
      </x:c>
      <x:c r="G270" s="492" t="str">
        <x:v>Medium</x:v>
      </x:c>
      <x:c r="H270" s="492" t="str">
        <x:v>Common is appropriate for broad regional context; specific events supply clearer narratives.</x:v>
      </x:c>
      <x:c r="I270" s="492" t="str">
        <x:v>BE-031 Fall of Samaria; BE-046 Jesus and the Samaritan Woman</x:v>
      </x:c>
      <x:c r="J270" s="492" t="str">
        <x:v>A hill-city/regional view, no siege or well-side dialogue dominating the landscape.</x:v>
      </x:c>
      <x:c r="K270" s="492" t="str">
        <x:v>History and separation</x:v>
      </x:c>
      <x:c r="L270" s="492" t="str">
        <x:v>Proposed staging based on the catalog; not approved artwork</x:v>
      </x:c>
      <x:c r="M270" s="492" t="str">
        <x:v>No unresolved tier condition identified in this baseline review.</x:v>
      </x:c>
      <x:c r="N270" s="504" t="n">
        <x:v>7</x:v>
      </x:c>
      <x:c r="O270" s="504" t="n">
        <x:v>6.5</x:v>
      </x:c>
      <x:c r="P270" s="504" t="n">
        <x:v>6</x:v>
      </x:c>
      <x:c r="Q270" s="504" t="n">
        <x:v>5.5</x:v>
      </x:c>
      <x:c r="R270" s="505" t="n">
        <x:f>IF(COUNT(N270:Q270)&lt;COUNT('Rarity Calibration'!$B$4:$B$7),"",ROUND(('Rarity Calibration'!$B$11/'Rarity Calibration'!$B$9)*(N270*'Rarity Calibration'!$B$4+O270*'Rarity Calibration'!$B$5+P270*'Rarity Calibration'!$B$6+Q270*'Rarity Calibration'!$B$7),1))</x:f>
        <x:v>65</x:v>
      </x:c>
      <x:c r="S270" s="492" t="str">
        <x:f>IF(R270="","",IF(R270&gt;='Rarity Calibration'!$E$4,'Rarity Calibration'!$D$4,IF(R270&gt;='Rarity Calibration'!$E$5,'Rarity Calibration'!$D$5,IF(R270&gt;='Rarity Calibration'!$E$6,'Rarity Calibration'!$D$6,IF(R270&gt;='Rarity Calibration'!$E$7,'Rarity Calibration'!$D$7,'Rarity Calibration'!$D$8)))))</x:f>
        <x:v>Common</x:v>
      </x:c>
      <x:c r="T270" s="492" t="str"/>
      <x:c r="U270" s="505" t="n">
        <x:v>65.3</x:v>
      </x:c>
      <x:c r="V270" s="492" t="str">
        <x:v>6.8 / 8.5 / 3.8 / 5.0</x:v>
      </x:c>
      <x:c r="W270" s="492" t="str">
        <x:v>New review-only component estimates from catalog and stated premise; source inputs unchanged.</x:v>
      </x:c>
      <x:c r="X270" s="492" t="str">
        <x:v>Biblical Places — Shared Canon</x:v>
      </x:c>
      <x:c r="Y270" s="492" t="str">
        <x:v>fixed-v17: Final Card Catalog!A241:S241; Rarity Calibration!C363:S363. No external source verification.</x:v>
      </x:c>
      <x:c r="Z270" s="492" t="str">
        <x:v>1 Kings 16 onward; 2 Kings; John 4; Acts 8 | Multiple periods | Shared canon</x:v>
      </x:c>
      <x:c r="AA270" s="492" t="str">
        <x:v>Approved v20 baseline - applied to master</x:v>
      </x:c>
      <x:c r="AB270" s="492" t="str">
        <x:v>None</x:v>
      </x:c>
    </x:row>
    <x:row r="271" ht="122" customHeight="1">
      <x:c r="A271" s="492" t="str">
        <x:v>BPL-044</x:v>
      </x:c>
      <x:c r="B271" s="492" t="str">
        <x:v>Zarephath</x:v>
      </x:c>
      <x:c r="C271" s="492" t="str">
        <x:v>Common</x:v>
      </x:c>
      <x:c r="D271" s="500" t="str">
        <x:v>Common</x:v>
      </x:c>
      <x:c r="E271" s="492" t="str">
        <x:f>IF(F271="Fixed by approved decision","Fixed",IF(C271=D271,"Keep",IF(MATCH(D271,$A$12:$A$16,0)&lt;MATCH(C271,$A$12:$A$16,0),"Promote","Demote")))</x:f>
        <x:v>Keep</x:v>
      </x:c>
      <x:c r="F271" s="492" t="str">
        <x:v>Reviewed - keep</x:v>
      </x:c>
      <x:c r="G271" s="492" t="str">
        <x:v>Medium</x:v>
      </x:c>
      <x:c r="H271" s="492" t="str">
        <x:v>Retain Common for a supporting place; a generic coastal view alone should not gain premium weight.</x:v>
      </x:c>
      <x:c r="I271" s="492" t="str">
        <x:v>BPL-041 Sidon; BP-013 Elijah</x:v>
      </x:c>
      <x:c r="J271" s="492" t="str">
        <x:v>A modest town threshold and household scale, not Elijah's household miracle enacted again.</x:v>
      </x:c>
      <x:c r="K271" s="492" t="str">
        <x:v>Scarcity and hospitality</x:v>
      </x:c>
      <x:c r="L271" s="492" t="str">
        <x:v>Proposed staging based on the catalog; not approved artwork</x:v>
      </x:c>
      <x:c r="M271" s="492" t="str">
        <x:v>No unresolved tier condition identified in this baseline review.</x:v>
      </x:c>
      <x:c r="N271" s="504" t="n">
        <x:v>6</x:v>
      </x:c>
      <x:c r="O271" s="504" t="n">
        <x:v>6.5</x:v>
      </x:c>
      <x:c r="P271" s="504" t="n">
        <x:v>6</x:v>
      </x:c>
      <x:c r="Q271" s="504" t="n">
        <x:v>5.5</x:v>
      </x:c>
      <x:c r="R271" s="505" t="n">
        <x:f>IF(COUNT(N271:Q271)&lt;COUNT('Rarity Calibration'!$B$4:$B$7),"",ROUND(('Rarity Calibration'!$B$11/'Rarity Calibration'!$B$9)*(N271*'Rarity Calibration'!$B$4+O271*'Rarity Calibration'!$B$5+P271*'Rarity Calibration'!$B$6+Q271*'Rarity Calibration'!$B$7),1))</x:f>
        <x:v>61</x:v>
      </x:c>
      <x:c r="S271" s="492" t="str">
        <x:f>IF(R271="","",IF(R271&gt;='Rarity Calibration'!$E$4,'Rarity Calibration'!$D$4,IF(R271&gt;='Rarity Calibration'!$E$5,'Rarity Calibration'!$D$5,IF(R271&gt;='Rarity Calibration'!$E$6,'Rarity Calibration'!$D$6,IF(R271&gt;='Rarity Calibration'!$E$7,'Rarity Calibration'!$D$7,'Rarity Calibration'!$D$8)))))</x:f>
        <x:v>Common</x:v>
      </x:c>
      <x:c r="T271" s="492" t="str"/>
      <x:c r="U271" s="505" t="n">
        <x:v>60.9</x:v>
      </x:c>
      <x:c r="V271" s="492" t="str">
        <x:v>5.7 / 8.5 / 3.8 / 5.0</x:v>
      </x:c>
      <x:c r="W271" s="492" t="str">
        <x:v>New review-only component estimates from catalog and stated premise; source inputs unchanged.</x:v>
      </x:c>
      <x:c r="X271" s="492" t="str">
        <x:v>Biblical Places — Shared Canon</x:v>
      </x:c>
      <x:c r="Y271" s="492" t="str">
        <x:v>fixed-v17: Final Card Catalog!A242:S242; Rarity Calibration!C429:S429. No external source verification.</x:v>
      </x:c>
      <x:c r="Z271" s="492" t="str">
        <x:v>1 Kings 17:8–24; Luke 4:26 | Divided monarchy | Shared canon</x:v>
      </x:c>
      <x:c r="AA271" s="492" t="str">
        <x:v>Approved v20 baseline - applied to master</x:v>
      </x:c>
      <x:c r="AB271" s="492" t="str">
        <x:v>None</x:v>
      </x:c>
    </x:row>
    <x:row r="272" ht="122" customHeight="1">
      <x:c r="A272" s="492" t="str">
        <x:v>BPL-045</x:v>
      </x:c>
      <x:c r="B272" s="492" t="str">
        <x:v>Damascus</x:v>
      </x:c>
      <x:c r="C272" s="492" t="str">
        <x:v>Common</x:v>
      </x:c>
      <x:c r="D272" s="500" t="str">
        <x:v>Common</x:v>
      </x:c>
      <x:c r="E272" s="492" t="str">
        <x:f>IF(F272="Fixed by approved decision","Fixed",IF(C272=D272,"Keep",IF(MATCH(D272,$A$12:$A$16,0)&lt;MATCH(C272,$A$12:$A$16,0),"Promote","Demote")))</x:f>
        <x:v>Keep</x:v>
      </x:c>
      <x:c r="F272" s="492" t="str">
        <x:v>Reviewed - keep</x:v>
      </x:c>
      <x:c r="G272" s="492" t="str">
        <x:v>Medium</x:v>
      </x:c>
      <x:c r="H272" s="492" t="str">
        <x:v>Keep Common while conversion and proposed escape scenes remain separate subjects.</x:v>
      </x:c>
      <x:c r="I272" s="492" t="str">
        <x:v>BE-074 Conversion of Saul; BPL-071 Tarsus</x:v>
      </x:c>
      <x:c r="J272" s="492" t="str">
        <x:v>A city approach with strong travel lines, omitting Saul's conversion or a basket descent.</x:v>
      </x:c>
      <x:c r="K272" s="492" t="str">
        <x:v>Arrival and transition</x:v>
      </x:c>
      <x:c r="L272" s="492" t="str">
        <x:v>Proposed staging based on the catalog; not approved artwork</x:v>
      </x:c>
      <x:c r="M272" s="492" t="str">
        <x:v>No unresolved tier condition identified in this baseline review.</x:v>
      </x:c>
      <x:c r="N272" s="504" t="n">
        <x:v>7</x:v>
      </x:c>
      <x:c r="O272" s="504" t="n">
        <x:v>6.5</x:v>
      </x:c>
      <x:c r="P272" s="504" t="n">
        <x:v>5.5</x:v>
      </x:c>
      <x:c r="Q272" s="504" t="n">
        <x:v>5.5</x:v>
      </x:c>
      <x:c r="R272" s="505" t="n">
        <x:f>IF(COUNT(N272:Q272)&lt;COUNT('Rarity Calibration'!$B$4:$B$7),"",ROUND(('Rarity Calibration'!$B$11/'Rarity Calibration'!$B$9)*(N272*'Rarity Calibration'!$B$4+O272*'Rarity Calibration'!$B$5+P272*'Rarity Calibration'!$B$6+Q272*'Rarity Calibration'!$B$7),1))</x:f>
        <x:v>64</x:v>
      </x:c>
      <x:c r="S272" s="492" t="str">
        <x:f>IF(R272="","",IF(R272&gt;='Rarity Calibration'!$E$4,'Rarity Calibration'!$D$4,IF(R272&gt;='Rarity Calibration'!$E$5,'Rarity Calibration'!$D$5,IF(R272&gt;='Rarity Calibration'!$E$6,'Rarity Calibration'!$D$6,IF(R272&gt;='Rarity Calibration'!$E$7,'Rarity Calibration'!$D$7,'Rarity Calibration'!$D$8)))))</x:f>
        <x:v>Common</x:v>
      </x:c>
      <x:c r="T272" s="492" t="str"/>
      <x:c r="U272" s="505" t="n">
        <x:v>65.3</x:v>
      </x:c>
      <x:c r="V272" s="492" t="str">
        <x:v>6.8 / 8.5 / 3.8 / 5.0</x:v>
      </x:c>
      <x:c r="W272" s="492" t="str">
        <x:v>New review-only component estimates from catalog and stated premise; source inputs unchanged.</x:v>
      </x:c>
      <x:c r="X272" s="492" t="str">
        <x:v>Biblical Places — Shared Canon</x:v>
      </x:c>
      <x:c r="Y272" s="492" t="str">
        <x:v>fixed-v17: Final Card Catalog!A243:S243; Rarity Calibration!C345:S345. No external source verification.</x:v>
      </x:c>
      <x:c r="Z272" s="492" t="str">
        <x:v>1–2 Kings; Isaiah 7–8; Acts 9 | Multiple periods | Shared canon</x:v>
      </x:c>
      <x:c r="AA272" s="492" t="str">
        <x:v>Approved v20 baseline - applied to master</x:v>
      </x:c>
      <x:c r="AB272" s="492" t="str">
        <x:v>None</x:v>
      </x:c>
    </x:row>
    <x:row r="273" ht="122" customHeight="1">
      <x:c r="A273" s="492" t="str">
        <x:v>BPL-046</x:v>
      </x:c>
      <x:c r="B273" s="492" t="str">
        <x:v>Aram / Syria</x:v>
      </x:c>
      <x:c r="C273" s="492" t="str">
        <x:v>Common</x:v>
      </x:c>
      <x:c r="D273" s="500" t="str">
        <x:v>Common</x:v>
      </x:c>
      <x:c r="E273" s="492" t="str">
        <x:f>IF(F273="Fixed by approved decision","Fixed",IF(C273=D273,"Keep",IF(MATCH(D273,$A$12:$A$16,0)&lt;MATCH(C273,$A$12:$A$16,0),"Promote","Demote")))</x:f>
        <x:v>Keep</x:v>
      </x:c>
      <x:c r="F273" s="492" t="str">
        <x:v>Reviewed - keep</x:v>
      </x:c>
      <x:c r="G273" s="492" t="str">
        <x:v>Medium</x:v>
      </x:c>
      <x:c r="H273" s="492" t="str">
        <x:v>Common is sufficient for background geography; the row is not a defined historical episode.</x:v>
      </x:c>
      <x:c r="I273" s="492" t="str">
        <x:v>BPL-045 Damascus; BPL-053 Persia</x:v>
      </x:c>
      <x:c r="J273" s="492" t="str">
        <x:v>A broad regional landscape with settlement traces, rather than an invented panoramic campaign.</x:v>
      </x:c>
      <x:c r="K273" s="492" t="str">
        <x:v>Distance and neighboring worlds</x:v>
      </x:c>
      <x:c r="L273" s="492" t="str">
        <x:v>Proposed staging based on the catalog; not approved artwork</x:v>
      </x:c>
      <x:c r="M273" s="492" t="str">
        <x:v>No unresolved tier condition identified in this baseline review.</x:v>
      </x:c>
      <x:c r="N273" s="504" t="n">
        <x:v>6</x:v>
      </x:c>
      <x:c r="O273" s="504" t="n">
        <x:v>6.5</x:v>
      </x:c>
      <x:c r="P273" s="504" t="n">
        <x:v>5.5</x:v>
      </x:c>
      <x:c r="Q273" s="504" t="n">
        <x:v>5.5</x:v>
      </x:c>
      <x:c r="R273" s="505" t="n">
        <x:f>IF(COUNT(N273:Q273)&lt;COUNT('Rarity Calibration'!$B$4:$B$7),"",ROUND(('Rarity Calibration'!$B$11/'Rarity Calibration'!$B$9)*(N273*'Rarity Calibration'!$B$4+O273*'Rarity Calibration'!$B$5+P273*'Rarity Calibration'!$B$6+Q273*'Rarity Calibration'!$B$7),1))</x:f>
        <x:v>60</x:v>
      </x:c>
      <x:c r="S273" s="492" t="str">
        <x:f>IF(R273="","",IF(R273&gt;='Rarity Calibration'!$E$4,'Rarity Calibration'!$D$4,IF(R273&gt;='Rarity Calibration'!$E$5,'Rarity Calibration'!$D$5,IF(R273&gt;='Rarity Calibration'!$E$6,'Rarity Calibration'!$D$6,IF(R273&gt;='Rarity Calibration'!$E$7,'Rarity Calibration'!$D$7,'Rarity Calibration'!$D$8)))))</x:f>
        <x:v>Common</x:v>
      </x:c>
      <x:c r="T273" s="492" t="str"/>
      <x:c r="U273" s="505" t="n">
        <x:v>60.9</x:v>
      </x:c>
      <x:c r="V273" s="492" t="str">
        <x:v>5.7 / 8.5 / 3.8 / 5.0</x:v>
      </x:c>
      <x:c r="W273" s="492" t="str">
        <x:v>New review-only component estimates from catalog and stated premise; source inputs unchanged.</x:v>
      </x:c>
      <x:c r="X273" s="492" t="str">
        <x:v>Biblical Places — Shared Canon</x:v>
      </x:c>
      <x:c r="Y273" s="492" t="str">
        <x:v>fixed-v17: Final Card Catalog!A244:S244; Rarity Calibration!C416:S416. No external source verification.</x:v>
      </x:c>
      <x:c r="Z273" s="492" t="str">
        <x:v>1–2 Kings; Isaiah 7–8 | Divided monarchy | Shared canon</x:v>
      </x:c>
      <x:c r="AA273" s="492" t="str">
        <x:v>Approved v20 baseline - applied to master</x:v>
      </x:c>
      <x:c r="AB273" s="492" t="str">
        <x:v>None</x:v>
      </x:c>
    </x:row>
    <x:row r="274" ht="122" customHeight="1">
      <x:c r="A274" s="492" t="str">
        <x:v>BPL-047</x:v>
      </x:c>
      <x:c r="B274" s="492" t="str">
        <x:v>Nineveh</x:v>
      </x:c>
      <x:c r="C274" s="492" t="str">
        <x:v>Uncommon</x:v>
      </x:c>
      <x:c r="D274" s="500" t="str">
        <x:v>Uncommon</x:v>
      </x:c>
      <x:c r="E274" s="492" t="str">
        <x:f>IF(F274="Fixed by approved decision","Fixed",IF(C274=D274,"Keep",IF(MATCH(D274,$A$12:$A$16,0)&lt;MATCH(C274,$A$12:$A$16,0),"Promote","Demote")))</x:f>
        <x:v>Keep</x:v>
      </x:c>
      <x:c r="F274" s="492" t="str">
        <x:v>Reviewed - keep</x:v>
      </x:c>
      <x:c r="G274" s="492" t="str">
        <x:v>Medium</x:v>
      </x:c>
      <x:c r="H274" s="492" t="str">
        <x:v>Uncommon offers strong civic silhouette without turning the place into another judgment vision.</x:v>
      </x:c>
      <x:c r="I274" s="492" t="str">
        <x:v>BP-078 Jonah; BE-125 Jonah Delivered from the Great Fish</x:v>
      </x:c>
      <x:c r="J274" s="492" t="str">
        <x:v>A substantial city approach dwarfs a small traveler, but the person is not Jonah's fish scene.</x:v>
      </x:c>
      <x:c r="K274" s="492" t="str">
        <x:v>Scale and moral unease</x:v>
      </x:c>
      <x:c r="L274" s="492" t="str">
        <x:v>Proposed staging based on the catalog; not approved artwork</x:v>
      </x:c>
      <x:c r="M274" s="492" t="str">
        <x:v>No unresolved tier condition identified in this baseline review.</x:v>
      </x:c>
      <x:c r="N274" s="504" t="n">
        <x:v>7.5</x:v>
      </x:c>
      <x:c r="O274" s="504" t="n">
        <x:v>8</x:v>
      </x:c>
      <x:c r="P274" s="504" t="n">
        <x:v>6</x:v>
      </x:c>
      <x:c r="Q274" s="504" t="n">
        <x:v>6.5</x:v>
      </x:c>
      <x:c r="R274" s="505" t="n">
        <x:f>IF(COUNT(N274:Q274)&lt;COUNT('Rarity Calibration'!$B$4:$B$7),"",ROUND(('Rarity Calibration'!$B$11/'Rarity Calibration'!$B$9)*(N274*'Rarity Calibration'!$B$4+O274*'Rarity Calibration'!$B$5+P274*'Rarity Calibration'!$B$6+Q274*'Rarity Calibration'!$B$7),1))</x:f>
        <x:v>72.5</x:v>
      </x:c>
      <x:c r="S274" s="492" t="str">
        <x:f>IF(R274="","",IF(R274&gt;='Rarity Calibration'!$E$4,'Rarity Calibration'!$D$4,IF(R274&gt;='Rarity Calibration'!$E$5,'Rarity Calibration'!$D$5,IF(R274&gt;='Rarity Calibration'!$E$6,'Rarity Calibration'!$D$6,IF(R274&gt;='Rarity Calibration'!$E$7,'Rarity Calibration'!$D$7,'Rarity Calibration'!$D$8)))))</x:f>
        <x:v>Uncommon</x:v>
      </x:c>
      <x:c r="T274" s="492" t="str"/>
      <x:c r="U274" s="505" t="n">
        <x:v>67.3</x:v>
      </x:c>
      <x:c r="V274" s="492" t="str">
        <x:v>7.3 / 8.5 / 3.8 / 5.0</x:v>
      </x:c>
      <x:c r="W274" s="492" t="str">
        <x:v>New review-only component estimates from catalog and stated premise; source inputs unchanged.</x:v>
      </x:c>
      <x:c r="X274" s="492" t="str">
        <x:v>Biblical Places — Shared Canon</x:v>
      </x:c>
      <x:c r="Y274" s="492" t="str">
        <x:v>fixed-v17: Final Card Catalog!A245:S245; Rarity Calibration!C327:S327. No external source verification.</x:v>
      </x:c>
      <x:c r="Z274" s="492" t="str">
        <x:v>Jonah; Nahum | Assyrian period | Shared canon</x:v>
      </x:c>
      <x:c r="AA274" s="492" t="str">
        <x:v>Approved v20 baseline - applied to master</x:v>
      </x:c>
      <x:c r="AB274" s="492" t="str">
        <x:v>None</x:v>
      </x:c>
    </x:row>
    <x:row r="275" ht="122" customHeight="1">
      <x:c r="A275" s="492" t="str">
        <x:v>BPL-048</x:v>
      </x:c>
      <x:c r="B275" s="492" t="str">
        <x:v>Assyria</x:v>
      </x:c>
      <x:c r="C275" s="492" t="str">
        <x:v>Common</x:v>
      </x:c>
      <x:c r="D275" s="500" t="str">
        <x:v>Common</x:v>
      </x:c>
      <x:c r="E275" s="492" t="str">
        <x:f>IF(F275="Fixed by approved decision","Fixed",IF(C275=D275,"Keep",IF(MATCH(D275,$A$12:$A$16,0)&lt;MATCH(C275,$A$12:$A$16,0),"Promote","Demote")))</x:f>
        <x:v>Keep</x:v>
      </x:c>
      <x:c r="F275" s="492" t="str">
        <x:v>Reviewed - keep</x:v>
      </x:c>
      <x:c r="G275" s="492" t="str">
        <x:v>Medium</x:v>
      </x:c>
      <x:c r="H275" s="492" t="str">
        <x:v>Common is retained; the source's imperial significance is context, not automatically premium composition.</x:v>
      </x:c>
      <x:c r="I275" s="492" t="str">
        <x:v>BPL-047 Nineveh; BE-031 Fall of Samaria</x:v>
      </x:c>
      <x:c r="J275" s="492" t="str">
        <x:v>Regional scale and an understated procession suggest an imperial setting without depicting one conquest.</x:v>
      </x:c>
      <x:c r="K275" s="492" t="str">
        <x:v>Power and distance</x:v>
      </x:c>
      <x:c r="L275" s="492" t="str">
        <x:v>Proposed staging based on the catalog; not approved artwork</x:v>
      </x:c>
      <x:c r="M275" s="492" t="str">
        <x:v>No unresolved tier condition identified in this baseline review.</x:v>
      </x:c>
      <x:c r="N275" s="504" t="n">
        <x:v>7</x:v>
      </x:c>
      <x:c r="O275" s="504" t="n">
        <x:v>6.5</x:v>
      </x:c>
      <x:c r="P275" s="504" t="n">
        <x:v>5.5</x:v>
      </x:c>
      <x:c r="Q275" s="504" t="n">
        <x:v>5.5</x:v>
      </x:c>
      <x:c r="R275" s="505" t="n">
        <x:f>IF(COUNT(N275:Q275)&lt;COUNT('Rarity Calibration'!$B$4:$B$7),"",ROUND(('Rarity Calibration'!$B$11/'Rarity Calibration'!$B$9)*(N275*'Rarity Calibration'!$B$4+O275*'Rarity Calibration'!$B$5+P275*'Rarity Calibration'!$B$6+Q275*'Rarity Calibration'!$B$7),1))</x:f>
        <x:v>64</x:v>
      </x:c>
      <x:c r="S275" s="492" t="str">
        <x:f>IF(R275="","",IF(R275&gt;='Rarity Calibration'!$E$4,'Rarity Calibration'!$D$4,IF(R275&gt;='Rarity Calibration'!$E$5,'Rarity Calibration'!$D$5,IF(R275&gt;='Rarity Calibration'!$E$6,'Rarity Calibration'!$D$6,IF(R275&gt;='Rarity Calibration'!$E$7,'Rarity Calibration'!$D$7,'Rarity Calibration'!$D$8)))))</x:f>
        <x:v>Common</x:v>
      </x:c>
      <x:c r="T275" s="492" t="str"/>
      <x:c r="U275" s="505" t="n">
        <x:v>65.3</x:v>
      </x:c>
      <x:c r="V275" s="492" t="str">
        <x:v>6.8 / 8.5 / 3.8 / 5.0</x:v>
      </x:c>
      <x:c r="W275" s="492" t="str">
        <x:v>New review-only component estimates from catalog and stated premise; source inputs unchanged.</x:v>
      </x:c>
      <x:c r="X275" s="492" t="str">
        <x:v>Biblical Places — Shared Canon</x:v>
      </x:c>
      <x:c r="Y275" s="492" t="str">
        <x:v>fixed-v17: Final Card Catalog!A246:S246; Rarity Calibration!C343:S343. No external source verification.</x:v>
      </x:c>
      <x:c r="Z275" s="492" t="str">
        <x:v>2 Kings 17–19; Isaiah; Nahum | Eighth–seventh centuries BC | Shared canon</x:v>
      </x:c>
      <x:c r="AA275" s="492" t="str">
        <x:v>Approved v20 baseline - applied to master</x:v>
      </x:c>
      <x:c r="AB275" s="492" t="str">
        <x:v>None</x:v>
      </x:c>
    </x:row>
    <x:row r="276" ht="122" customHeight="1">
      <x:c r="A276" s="492" t="str">
        <x:v>BPL-049</x:v>
      </x:c>
      <x:c r="B276" s="492" t="str">
        <x:v>Lachish</x:v>
      </x:c>
      <x:c r="C276" s="492" t="str">
        <x:v>Common</x:v>
      </x:c>
      <x:c r="D276" s="500" t="str">
        <x:v>Common</x:v>
      </x:c>
      <x:c r="E276" s="492" t="str">
        <x:f>IF(F276="Fixed by approved decision","Fixed",IF(C276=D276,"Keep",IF(MATCH(D276,$A$12:$A$16,0)&lt;MATCH(C276,$A$12:$A$16,0),"Promote","Demote")))</x:f>
        <x:v>Keep</x:v>
      </x:c>
      <x:c r="F276" s="492" t="str">
        <x:v>Reviewed - keep</x:v>
      </x:c>
      <x:c r="G276" s="492" t="str">
        <x:v>Medium</x:v>
      </x:c>
      <x:c r="H276" s="492" t="str">
        <x:v>Common can earn architectural distinction but needs period-informed detail before production.</x:v>
      </x:c>
      <x:c r="I276" s="492" t="str">
        <x:v>BPL-024 Jericho; BE-032 Sennacherib Besieges Jerusalem</x:v>
      </x:c>
      <x:c r="J276" s="492" t="str">
        <x:v>A fortified approach with readable elevation and masonry; avoid a generic burning siege.</x:v>
      </x:c>
      <x:c r="K276" s="492" t="str">
        <x:v>Watchfulness</x:v>
      </x:c>
      <x:c r="L276" s="492" t="str">
        <x:v>Proposed staging based on the catalog; not approved artwork</x:v>
      </x:c>
      <x:c r="M276" s="492" t="str">
        <x:v>No unresolved tier condition identified in this baseline review.</x:v>
      </x:c>
      <x:c r="N276" s="504" t="n">
        <x:v>6</x:v>
      </x:c>
      <x:c r="O276" s="504" t="n">
        <x:v>7</x:v>
      </x:c>
      <x:c r="P276" s="504" t="n">
        <x:v>5.5</x:v>
      </x:c>
      <x:c r="Q276" s="504" t="n">
        <x:v>6</x:v>
      </x:c>
      <x:c r="R276" s="505" t="n">
        <x:f>IF(COUNT(N276:Q276)&lt;COUNT('Rarity Calibration'!$B$4:$B$7),"",ROUND(('Rarity Calibration'!$B$11/'Rarity Calibration'!$B$9)*(N276*'Rarity Calibration'!$B$4+O276*'Rarity Calibration'!$B$5+P276*'Rarity Calibration'!$B$6+Q276*'Rarity Calibration'!$B$7),1))</x:f>
        <x:v>62</x:v>
      </x:c>
      <x:c r="S276" s="492" t="str">
        <x:f>IF(R276="","",IF(R276&gt;='Rarity Calibration'!$E$4,'Rarity Calibration'!$D$4,IF(R276&gt;='Rarity Calibration'!$E$5,'Rarity Calibration'!$D$5,IF(R276&gt;='Rarity Calibration'!$E$6,'Rarity Calibration'!$D$6,IF(R276&gt;='Rarity Calibration'!$E$7,'Rarity Calibration'!$D$7,'Rarity Calibration'!$D$8)))))</x:f>
        <x:v>Common</x:v>
      </x:c>
      <x:c r="T276" s="492" t="str"/>
      <x:c r="U276" s="505" t="n">
        <x:v>60.9</x:v>
      </x:c>
      <x:c r="V276" s="492" t="str">
        <x:v>5.7 / 8.5 / 3.8 / 5.0</x:v>
      </x:c>
      <x:c r="W276" s="492" t="str">
        <x:v>New review-only component estimates from catalog and stated premise; source inputs unchanged.</x:v>
      </x:c>
      <x:c r="X276" s="492" t="str">
        <x:v>Biblical Places — Shared Canon</x:v>
      </x:c>
      <x:c r="Y276" s="492" t="str">
        <x:v>fixed-v17: Final Card Catalog!A247:S247; Rarity Calibration!C421:S421. No external source verification.</x:v>
      </x:c>
      <x:c r="Z276" s="492" t="str">
        <x:v>2 Kings 18:13–17; Isaiah 36; Micah 1:13 | Assyrian period | Shared canon</x:v>
      </x:c>
      <x:c r="AA276" s="492" t="str">
        <x:v>Approved v20 baseline - applied to master</x:v>
      </x:c>
      <x:c r="AB276" s="492" t="str">
        <x:v>None</x:v>
      </x:c>
    </x:row>
    <x:row r="277" ht="122" customHeight="1">
      <x:c r="A277" s="492" t="str">
        <x:v>BPL-050</x:v>
      </x:c>
      <x:c r="B277" s="492" t="str">
        <x:v>Megiddo</x:v>
      </x:c>
      <x:c r="C277" s="492" t="str">
        <x:v>Common</x:v>
      </x:c>
      <x:c r="D277" s="500" t="str">
        <x:v>Common</x:v>
      </x:c>
      <x:c r="E277" s="492" t="str">
        <x:f>IF(F277="Fixed by approved decision","Fixed",IF(C277=D277,"Keep",IF(MATCH(D277,$A$12:$A$16,0)&lt;MATCH(C277,$A$12:$A$16,0),"Promote","Demote")))</x:f>
        <x:v>Keep</x:v>
      </x:c>
      <x:c r="F277" s="492" t="str">
        <x:v>Reviewed - keep</x:v>
      </x:c>
      <x:c r="G277" s="492" t="str">
        <x:v>Medium</x:v>
      </x:c>
      <x:c r="H277" s="492" t="str">
        <x:v>Retain Common as geography; later Armageddon associations should not import deferred vision spectacle.</x:v>
      </x:c>
      <x:c r="I277" s="492" t="str">
        <x:v>BPL-030 Jezreel Valley; BPL-049 Lachish</x:v>
      </x:c>
      <x:c r="J277" s="492" t="str">
        <x:v>A route through fortified high ground looks across a valley corridor, with no apocalyptic army.</x:v>
      </x:c>
      <x:c r="K277" s="492" t="str">
        <x:v>Passage and exposure</x:v>
      </x:c>
      <x:c r="L277" s="492" t="str">
        <x:v>Proposed staging based on the catalog; not approved artwork</x:v>
      </x:c>
      <x:c r="M277" s="492" t="str">
        <x:v>No unresolved tier condition identified in this baseline review.</x:v>
      </x:c>
      <x:c r="N277" s="504" t="n">
        <x:v>6.5</x:v>
      </x:c>
      <x:c r="O277" s="504" t="n">
        <x:v>7</x:v>
      </x:c>
      <x:c r="P277" s="504" t="n">
        <x:v>5.5</x:v>
      </x:c>
      <x:c r="Q277" s="504" t="n">
        <x:v>6</x:v>
      </x:c>
      <x:c r="R277" s="505" t="n">
        <x:f>IF(COUNT(N277:Q277)&lt;COUNT('Rarity Calibration'!$B$4:$B$7),"",ROUND(('Rarity Calibration'!$B$11/'Rarity Calibration'!$B$9)*(N277*'Rarity Calibration'!$B$4+O277*'Rarity Calibration'!$B$5+P277*'Rarity Calibration'!$B$6+Q277*'Rarity Calibration'!$B$7),1))</x:f>
        <x:v>64</x:v>
      </x:c>
      <x:c r="S277" s="492" t="str">
        <x:f>IF(R277="","",IF(R277&gt;='Rarity Calibration'!$E$4,'Rarity Calibration'!$D$4,IF(R277&gt;='Rarity Calibration'!$E$5,'Rarity Calibration'!$D$5,IF(R277&gt;='Rarity Calibration'!$E$6,'Rarity Calibration'!$D$6,IF(R277&gt;='Rarity Calibration'!$E$7,'Rarity Calibration'!$D$7,'Rarity Calibration'!$D$8)))))</x:f>
        <x:v>Common</x:v>
      </x:c>
      <x:c r="T277" s="492" t="str"/>
      <x:c r="U277" s="505" t="n">
        <x:v>63.3</x:v>
      </x:c>
      <x:c r="V277" s="492" t="str">
        <x:v>5.7 / 8.5 / 5.0 / 5.0</x:v>
      </x:c>
      <x:c r="W277" s="492" t="str">
        <x:v>New review-only component estimates from catalog and stated premise; source inputs unchanged.</x:v>
      </x:c>
      <x:c r="X277" s="492" t="str">
        <x:v>Biblical Places — Shared Canon</x:v>
      </x:c>
      <x:c r="Y277" s="492" t="str">
        <x:v>fixed-v17: Final Card Catalog!A248:S248; Rarity Calibration!C392:S392. No external source verification.</x:v>
      </x:c>
      <x:c r="Z277" s="492" t="str">
        <x:v>1 Kings 9:15; 2 Kings 23:29–30; Revelation 16:16 | Multiple periods | Shared canon</x:v>
      </x:c>
      <x:c r="AA277" s="492" t="str">
        <x:v>Approved v20 baseline - applied to master</x:v>
      </x:c>
      <x:c r="AB277" s="492" t="str">
        <x:v>None</x:v>
      </x:c>
    </x:row>
    <x:row r="278" ht="122" customHeight="1">
      <x:c r="A278" s="492" t="str">
        <x:v>BPL-051</x:v>
      </x:c>
      <x:c r="B278" s="492" t="str">
        <x:v>Babylon</x:v>
      </x:c>
      <x:c r="C278" s="492" t="str">
        <x:v>Uncommon</x:v>
      </x:c>
      <x:c r="D278" s="500" t="str">
        <x:v>Uncommon</x:v>
      </x:c>
      <x:c r="E278" s="492" t="str">
        <x:f>IF(F278="Fixed by approved decision","Fixed",IF(C278=D278,"Keep",IF(MATCH(D278,$A$12:$A$16,0)&lt;MATCH(C278,$A$12:$A$16,0),"Promote","Demote")))</x:f>
        <x:v>Keep</x:v>
      </x:c>
      <x:c r="F278" s="492" t="str">
        <x:v>Reviewed - keep</x:v>
      </x:c>
      <x:c r="G278" s="492" t="str">
        <x:v>Medium</x:v>
      </x:c>
      <x:c r="H278" s="492" t="str">
        <x:v>Uncommon supports the recurring capital identity without treating it as the physical form of later apocalyptic symbols.</x:v>
      </x:c>
      <x:c r="I278" s="492" t="str">
        <x:v>BP-017 Daniel; BPL-047 Nineveh</x:v>
      </x:c>
      <x:c r="J278" s="492" t="str">
        <x:v>A imposing urban approach encloses small travelers, separating city scale from Daniel's court events.</x:v>
      </x:c>
      <x:c r="K278" s="492" t="str">
        <x:v>Exile and overwhelming power</x:v>
      </x:c>
      <x:c r="L278" s="492" t="str">
        <x:v>Proposed staging based on the catalog; not approved artwork</x:v>
      </x:c>
      <x:c r="M278" s="492" t="str">
        <x:v>Distinguish the historical cityscape from later visionary symbolism.</x:v>
      </x:c>
      <x:c r="N278" s="504" t="n">
        <x:v>8</x:v>
      </x:c>
      <x:c r="O278" s="504" t="n">
        <x:v>8</x:v>
      </x:c>
      <x:c r="P278" s="504" t="n">
        <x:v>6.5</x:v>
      </x:c>
      <x:c r="Q278" s="504" t="n">
        <x:v>6.5</x:v>
      </x:c>
      <x:c r="R278" s="505" t="n">
        <x:f>IF(COUNT(N278:Q278)&lt;COUNT('Rarity Calibration'!$B$4:$B$7),"",ROUND(('Rarity Calibration'!$B$11/'Rarity Calibration'!$B$9)*(N278*'Rarity Calibration'!$B$4+O278*'Rarity Calibration'!$B$5+P278*'Rarity Calibration'!$B$6+Q278*'Rarity Calibration'!$B$7),1))</x:f>
        <x:v>75.5</x:v>
      </x:c>
      <x:c r="S278" s="492" t="str">
        <x:f>IF(R278="","",IF(R278&gt;='Rarity Calibration'!$E$4,'Rarity Calibration'!$D$4,IF(R278&gt;='Rarity Calibration'!$E$5,'Rarity Calibration'!$D$5,IF(R278&gt;='Rarity Calibration'!$E$6,'Rarity Calibration'!$D$6,IF(R278&gt;='Rarity Calibration'!$E$7,'Rarity Calibration'!$D$7,'Rarity Calibration'!$D$8)))))</x:f>
        <x:v>Uncommon</x:v>
      </x:c>
      <x:c r="T278" s="492" t="str"/>
      <x:c r="U278" s="505" t="n">
        <x:v>69.3</x:v>
      </x:c>
      <x:c r="V278" s="492" t="str">
        <x:v>7.8 / 8.5 / 3.8 / 5.0</x:v>
      </x:c>
      <x:c r="W278" s="492" t="str">
        <x:v>New review-only component estimates from catalog and stated premise; source inputs unchanged.</x:v>
      </x:c>
      <x:c r="X278" s="492" t="str">
        <x:v>Biblical Places — Shared Canon</x:v>
      </x:c>
      <x:c r="Y278" s="492" t="str">
        <x:v>fixed-v17: Final Card Catalog!A249:S249; Rarity Calibration!C287:S287. No external source verification.</x:v>
      </x:c>
      <x:c r="Z278" s="492" t="str">
        <x:v>2 Kings 24–25; Daniel; Ezra 1; Revelation 17–18 | Exile and apocalyptic | Shared canon</x:v>
      </x:c>
      <x:c r="AA278" s="492" t="str">
        <x:v>Approved v20 baseline - applied to master</x:v>
      </x:c>
      <x:c r="AB278" s="492" t="str">
        <x:v>Production detail / source check</x:v>
      </x:c>
    </x:row>
    <x:row r="279" ht="122" customHeight="1">
      <x:c r="A279" s="492" t="str">
        <x:v>BPL-053</x:v>
      </x:c>
      <x:c r="B279" s="492" t="str">
        <x:v>Persia</x:v>
      </x:c>
      <x:c r="C279" s="492" t="str">
        <x:v>Common</x:v>
      </x:c>
      <x:c r="D279" s="500" t="str">
        <x:v>Common</x:v>
      </x:c>
      <x:c r="E279" s="492" t="str">
        <x:f>IF(F279="Fixed by approved decision","Fixed",IF(C279=D279,"Keep",IF(MATCH(D279,$A$12:$A$16,0)&lt;MATCH(C279,$A$12:$A$16,0),"Promote","Demote")))</x:f>
        <x:v>Keep</x:v>
      </x:c>
      <x:c r="F279" s="492" t="str">
        <x:v>Reviewed - keep</x:v>
      </x:c>
      <x:c r="G279" s="492" t="str">
        <x:v>Medium</x:v>
      </x:c>
      <x:c r="H279" s="492" t="str">
        <x:v>Common remains useful across Esther and the return narratives without becoming another jeweled palace card.</x:v>
      </x:c>
      <x:c r="I279" s="492" t="str">
        <x:v>BP-093 Ahasuerus (Xerxes); BE-037 Cyrus Decrees the Return</x:v>
      </x:c>
      <x:c r="J279" s="492" t="str">
        <x:v>An expansive imperial setting and travel route, with court material only secondary.</x:v>
      </x:c>
      <x:c r="K279" s="492" t="str">
        <x:v>Distance and possibility</x:v>
      </x:c>
      <x:c r="L279" s="492" t="str">
        <x:v>Proposed staging based on the catalog; not approved artwork</x:v>
      </x:c>
      <x:c r="M279" s="492" t="str">
        <x:v>No unresolved tier condition identified in this baseline review.</x:v>
      </x:c>
      <x:c r="N279" s="504" t="n">
        <x:v>7</x:v>
      </x:c>
      <x:c r="O279" s="504" t="n">
        <x:v>7</x:v>
      </x:c>
      <x:c r="P279" s="504" t="n">
        <x:v>5.5</x:v>
      </x:c>
      <x:c r="Q279" s="504" t="n">
        <x:v>5.5</x:v>
      </x:c>
      <x:c r="R279" s="505" t="n">
        <x:f>IF(COUNT(N279:Q279)&lt;COUNT('Rarity Calibration'!$B$4:$B$7),"",ROUND(('Rarity Calibration'!$B$11/'Rarity Calibration'!$B$9)*(N279*'Rarity Calibration'!$B$4+O279*'Rarity Calibration'!$B$5+P279*'Rarity Calibration'!$B$6+Q279*'Rarity Calibration'!$B$7),1))</x:f>
        <x:v>65.5</x:v>
      </x:c>
      <x:c r="S279" s="492" t="str">
        <x:f>IF(R279="","",IF(R279&gt;='Rarity Calibration'!$E$4,'Rarity Calibration'!$D$4,IF(R279&gt;='Rarity Calibration'!$E$5,'Rarity Calibration'!$D$5,IF(R279&gt;='Rarity Calibration'!$E$6,'Rarity Calibration'!$D$6,IF(R279&gt;='Rarity Calibration'!$E$7,'Rarity Calibration'!$D$7,'Rarity Calibration'!$D$8)))))</x:f>
        <x:v>Common</x:v>
      </x:c>
      <x:c r="T279" s="492" t="str"/>
      <x:c r="U279" s="505" t="n">
        <x:v>65.3</x:v>
      </x:c>
      <x:c r="V279" s="492" t="str">
        <x:v>6.8 / 8.5 / 3.8 / 5.0</x:v>
      </x:c>
      <x:c r="W279" s="492" t="str">
        <x:v>New review-only component estimates from catalog and stated premise; source inputs unchanged.</x:v>
      </x:c>
      <x:c r="X279" s="492" t="str">
        <x:v>Biblical Places — Shared Canon</x:v>
      </x:c>
      <x:c r="Y279" s="492" t="str">
        <x:v>fixed-v17: Final Card Catalog!A250:S250; Rarity Calibration!C362:S362. No external source verification.</x:v>
      </x:c>
      <x:c r="Z279" s="492" t="str">
        <x:v>2 Chronicles 36:22–23; Ezra; Esther; Nehemiah | Persian period | Shared canon</x:v>
      </x:c>
      <x:c r="AA279" s="492" t="str">
        <x:v>Approved v20 baseline - applied to master</x:v>
      </x:c>
      <x:c r="AB279" s="492" t="str">
        <x:v>None</x:v>
      </x:c>
    </x:row>
    <x:row r="280" ht="122" customHeight="1">
      <x:c r="A280" s="492" t="str">
        <x:v>BPL-054</x:v>
      </x:c>
      <x:c r="B280" s="492" t="str">
        <x:v>Joppa</x:v>
      </x:c>
      <x:c r="C280" s="492" t="str">
        <x:v>Common</x:v>
      </x:c>
      <x:c r="D280" s="500" t="str">
        <x:v>Common</x:v>
      </x:c>
      <x:c r="E280" s="492" t="str">
        <x:f>IF(F280="Fixed by approved decision","Fixed",IF(C280=D280,"Keep",IF(MATCH(D280,$A$12:$A$16,0)&lt;MATCH(C280,$A$12:$A$16,0),"Promote","Demote")))</x:f>
        <x:v>Keep</x:v>
      </x:c>
      <x:c r="F280" s="492" t="str">
        <x:v>Reviewed - keep</x:v>
      </x:c>
      <x:c r="G280" s="492" t="str">
        <x:v>Medium</x:v>
      </x:c>
      <x:c r="H280" s="492" t="str">
        <x:v>Keep Common as a grounded port scene, not a platform for several different supernatural stories.</x:v>
      </x:c>
      <x:c r="I280" s="492" t="str">
        <x:v>BPL-040 Tyre; BE-109 Peter Raises Tabitha</x:v>
      </x:c>
      <x:c r="J280" s="492" t="str">
        <x:v>A human-scale harbor approach with boats and threshold activity; omit Peter's vision or Jonah's release.</x:v>
      </x:c>
      <x:c r="K280" s="492" t="str">
        <x:v>Departure and encounter</x:v>
      </x:c>
      <x:c r="L280" s="492" t="str">
        <x:v>Proposed staging based on the catalog; not approved artwork</x:v>
      </x:c>
      <x:c r="M280" s="492" t="str">
        <x:v>No unresolved tier condition identified in this baseline review.</x:v>
      </x:c>
      <x:c r="N280" s="504" t="n">
        <x:v>6.5</x:v>
      </x:c>
      <x:c r="O280" s="504" t="n">
        <x:v>7</x:v>
      </x:c>
      <x:c r="P280" s="504" t="n">
        <x:v>6</x:v>
      </x:c>
      <x:c r="Q280" s="504" t="n">
        <x:v>6</x:v>
      </x:c>
      <x:c r="R280" s="505" t="n">
        <x:f>IF(COUNT(N280:Q280)&lt;COUNT('Rarity Calibration'!$B$4:$B$7),"",ROUND(('Rarity Calibration'!$B$11/'Rarity Calibration'!$B$9)*(N280*'Rarity Calibration'!$B$4+O280*'Rarity Calibration'!$B$5+P280*'Rarity Calibration'!$B$6+Q280*'Rarity Calibration'!$B$7),1))</x:f>
        <x:v>65</x:v>
      </x:c>
      <x:c r="S280" s="492" t="str">
        <x:f>IF(R280="","",IF(R280&gt;='Rarity Calibration'!$E$4,'Rarity Calibration'!$D$4,IF(R280&gt;='Rarity Calibration'!$E$5,'Rarity Calibration'!$D$5,IF(R280&gt;='Rarity Calibration'!$E$6,'Rarity Calibration'!$D$6,IF(R280&gt;='Rarity Calibration'!$E$7,'Rarity Calibration'!$D$7,'Rarity Calibration'!$D$8)))))</x:f>
        <x:v>Common</x:v>
      </x:c>
      <x:c r="T280" s="492" t="str"/>
      <x:c r="U280" s="505" t="n">
        <x:v>62.3</x:v>
      </x:c>
      <x:c r="V280" s="492" t="str">
        <x:v>5.7 / 8.5 / 4.5 / 5.0</x:v>
      </x:c>
      <x:c r="W280" s="492" t="str">
        <x:v>New review-only component estimates from catalog and stated premise; source inputs unchanged.</x:v>
      </x:c>
      <x:c r="X280" s="492" t="str">
        <x:v>Biblical Places — Shared Canon</x:v>
      </x:c>
      <x:c r="Y280" s="492" t="str">
        <x:v>fixed-v17: Final Card Catalog!A251:S251; Rarity Calibration!C401:S401. No external source verification.</x:v>
      </x:c>
      <x:c r="Z280" s="492" t="str">
        <x:v>Jonah 1:3; Acts 9:36–11:18 | Prophetic and apostolic periods | Shared canon</x:v>
      </x:c>
      <x:c r="AA280" s="492" t="str">
        <x:v>Approved v20 baseline - applied to master</x:v>
      </x:c>
      <x:c r="AB280" s="492" t="str">
        <x:v>None</x:v>
      </x:c>
    </x:row>
    <x:row r="281" ht="122" customHeight="1">
      <x:c r="A281" s="492" t="str">
        <x:v>BPL-055</x:v>
      </x:c>
      <x:c r="B281" s="492" t="str">
        <x:v>Judea</x:v>
      </x:c>
      <x:c r="C281" s="492" t="str">
        <x:v>Common</x:v>
      </x:c>
      <x:c r="D281" s="500" t="str">
        <x:v>Common</x:v>
      </x:c>
      <x:c r="E281" s="492" t="str">
        <x:f>IF(F281="Fixed by approved decision","Fixed",IF(C281=D281,"Keep",IF(MATCH(D281,$A$12:$A$16,0)&lt;MATCH(C281,$A$12:$A$16,0),"Promote","Demote")))</x:f>
        <x:v>Keep</x:v>
      </x:c>
      <x:c r="F281" s="492" t="str">
        <x:v>Reviewed - keep</x:v>
      </x:c>
      <x:c r="G281" s="492" t="str">
        <x:v>Medium</x:v>
      </x:c>
      <x:c r="H281" s="492" t="str">
        <x:v>Common serves broad regional context while more specific localities carry higher visual distinction.</x:v>
      </x:c>
      <x:c r="I281" s="492" t="str">
        <x:v>BPL-005 Canaan; BPL-056 Galilee</x:v>
      </x:c>
      <x:c r="J281" s="492" t="str">
        <x:v>Southern-region terrain and paths connect inhabited places without duplicating Jerusalem's city view.</x:v>
      </x:c>
      <x:c r="K281" s="492" t="str">
        <x:v>Journey and continuity</x:v>
      </x:c>
      <x:c r="L281" s="492" t="str">
        <x:v>Proposed staging based on the catalog; not approved artwork</x:v>
      </x:c>
      <x:c r="M281" s="492" t="str">
        <x:v>No unresolved tier condition identified in this baseline review.</x:v>
      </x:c>
      <x:c r="N281" s="504" t="n">
        <x:v>7</x:v>
      </x:c>
      <x:c r="O281" s="504" t="n">
        <x:v>7</x:v>
      </x:c>
      <x:c r="P281" s="504" t="n">
        <x:v>5.5</x:v>
      </x:c>
      <x:c r="Q281" s="504" t="n">
        <x:v>5.5</x:v>
      </x:c>
      <x:c r="R281" s="505" t="n">
        <x:f>IF(COUNT(N281:Q281)&lt;COUNT('Rarity Calibration'!$B$4:$B$7),"",ROUND(('Rarity Calibration'!$B$11/'Rarity Calibration'!$B$9)*(N281*'Rarity Calibration'!$B$4+O281*'Rarity Calibration'!$B$5+P281*'Rarity Calibration'!$B$6+Q281*'Rarity Calibration'!$B$7),1))</x:f>
        <x:v>65.5</x:v>
      </x:c>
      <x:c r="S281" s="492" t="str">
        <x:f>IF(R281="","",IF(R281&gt;='Rarity Calibration'!$E$4,'Rarity Calibration'!$D$4,IF(R281&gt;='Rarity Calibration'!$E$5,'Rarity Calibration'!$D$5,IF(R281&gt;='Rarity Calibration'!$E$6,'Rarity Calibration'!$D$6,IF(R281&gt;='Rarity Calibration'!$E$7,'Rarity Calibration'!$D$7,'Rarity Calibration'!$D$8)))))</x:f>
        <x:v>Common</x:v>
      </x:c>
      <x:c r="T281" s="492" t="str"/>
      <x:c r="U281" s="505" t="n">
        <x:v>65.3</x:v>
      </x:c>
      <x:c r="V281" s="492" t="str">
        <x:v>6.8 / 8.5 / 3.8 / 5.0</x:v>
      </x:c>
      <x:c r="W281" s="492" t="str">
        <x:v>New review-only component estimates from catalog and stated premise; source inputs unchanged.</x:v>
      </x:c>
      <x:c r="X281" s="492" t="str">
        <x:v>Biblical Places — Shared Canon</x:v>
      </x:c>
      <x:c r="Y281" s="492" t="str">
        <x:v>fixed-v17: Final Card Catalog!A252:S252; Rarity Calibration!C357:S357. No external source verification.</x:v>
      </x:c>
      <x:c r="Z281" s="492" t="str">
        <x:v>Gospels; Acts | First century | Shared canon</x:v>
      </x:c>
      <x:c r="AA281" s="492" t="str">
        <x:v>Approved v20 baseline - applied to master</x:v>
      </x:c>
      <x:c r="AB281" s="492" t="str">
        <x:v>None</x:v>
      </x:c>
    </x:row>
    <x:row r="282" ht="122" customHeight="1">
      <x:c r="A282" s="492" t="str">
        <x:v>BPL-056</x:v>
      </x:c>
      <x:c r="B282" s="492" t="str">
        <x:v>Galilee</x:v>
      </x:c>
      <x:c r="C282" s="492" t="str">
        <x:v>Uncommon</x:v>
      </x:c>
      <x:c r="D282" s="500" t="str">
        <x:v>Uncommon</x:v>
      </x:c>
      <x:c r="E282" s="492" t="str">
        <x:f>IF(F282="Fixed by approved decision","Fixed",IF(C282=D282,"Keep",IF(MATCH(D282,$A$12:$A$16,0)&lt;MATCH(C282,$A$12:$A$16,0),"Promote","Demote")))</x:f>
        <x:v>Keep</x:v>
      </x:c>
      <x:c r="F282" s="492" t="str">
        <x:v>Reviewed - keep</x:v>
      </x:c>
      <x:c r="G282" s="492" t="str">
        <x:v>Medium</x:v>
      </x:c>
      <x:c r="H282" s="492" t="str">
        <x:v>Uncommon supports repeated Gospel context; no need to insert a miracle to make the landscape valuable.</x:v>
      </x:c>
      <x:c r="I282" s="492" t="str">
        <x:v>BPL-059 The Sea of Galilee; BPL-055 Judea</x:v>
      </x:c>
      <x:c r="J282" s="492" t="str">
        <x:v>A region-scale landscape with lake and settlements subordinate to an open travel rhythm.</x:v>
      </x:c>
      <x:c r="K282" s="492" t="str">
        <x:v>Openness and expectation</x:v>
      </x:c>
      <x:c r="L282" s="492" t="str">
        <x:v>Proposed staging based on the catalog; not approved artwork</x:v>
      </x:c>
      <x:c r="M282" s="492" t="str">
        <x:v>No unresolved tier condition identified in this baseline review.</x:v>
      </x:c>
      <x:c r="N282" s="504" t="n">
        <x:v>7.5</x:v>
      </x:c>
      <x:c r="O282" s="504" t="n">
        <x:v>7.5</x:v>
      </x:c>
      <x:c r="P282" s="504" t="n">
        <x:v>6</x:v>
      </x:c>
      <x:c r="Q282" s="504" t="n">
        <x:v>6</x:v>
      </x:c>
      <x:c r="R282" s="505" t="n">
        <x:f>IF(COUNT(N282:Q282)&lt;COUNT('Rarity Calibration'!$B$4:$B$7),"",ROUND(('Rarity Calibration'!$B$11/'Rarity Calibration'!$B$9)*(N282*'Rarity Calibration'!$B$4+O282*'Rarity Calibration'!$B$5+P282*'Rarity Calibration'!$B$6+Q282*'Rarity Calibration'!$B$7),1))</x:f>
        <x:v>70.5</x:v>
      </x:c>
      <x:c r="S282" s="492" t="str">
        <x:f>IF(R282="","",IF(R282&gt;='Rarity Calibration'!$E$4,'Rarity Calibration'!$D$4,IF(R282&gt;='Rarity Calibration'!$E$5,'Rarity Calibration'!$D$5,IF(R282&gt;='Rarity Calibration'!$E$6,'Rarity Calibration'!$D$6,IF(R282&gt;='Rarity Calibration'!$E$7,'Rarity Calibration'!$D$7,'Rarity Calibration'!$D$8)))))</x:f>
        <x:v>Uncommon</x:v>
      </x:c>
      <x:c r="T282" s="492" t="str"/>
      <x:c r="U282" s="505" t="n">
        <x:v>68.5</x:v>
      </x:c>
      <x:c r="V282" s="492" t="str">
        <x:v>7.6 / 8.5 / 3.8 / 5.0</x:v>
      </x:c>
      <x:c r="W282" s="492" t="str">
        <x:v>New review-only component estimates from catalog and stated premise; source inputs unchanged.</x:v>
      </x:c>
      <x:c r="X282" s="492" t="str">
        <x:v>Biblical Places — Shared Canon</x:v>
      </x:c>
      <x:c r="Y282" s="492" t="str">
        <x:v>fixed-v17: Final Card Catalog!A253:S253; Rarity Calibration!C302:S302. No external source verification.</x:v>
      </x:c>
      <x:c r="Z282" s="492" t="str">
        <x:v>Matthew–John | First century | Shared canon</x:v>
      </x:c>
      <x:c r="AA282" s="492" t="str">
        <x:v>Approved v20 baseline - applied to master</x:v>
      </x:c>
      <x:c r="AB282" s="492" t="str">
        <x:v>None</x:v>
      </x:c>
    </x:row>
    <x:row r="283" ht="122" customHeight="1">
      <x:c r="A283" s="492" t="str">
        <x:v>BPL-057</x:v>
      </x:c>
      <x:c r="B283" s="492" t="str">
        <x:v>Nazareth</x:v>
      </x:c>
      <x:c r="C283" s="492" t="str">
        <x:v>Uncommon</x:v>
      </x:c>
      <x:c r="D283" s="500" t="str">
        <x:v>Uncommon</x:v>
      </x:c>
      <x:c r="E283" s="492" t="str">
        <x:f>IF(F283="Fixed by approved decision","Fixed",IF(C283=D283,"Keep",IF(MATCH(D283,$A$12:$A$16,0)&lt;MATCH(C283,$A$12:$A$16,0),"Promote","Demote")))</x:f>
        <x:v>Keep</x:v>
      </x:c>
      <x:c r="F283" s="492" t="str">
        <x:v>Reviewed - keep</x:v>
      </x:c>
      <x:c r="G283" s="492" t="str">
        <x:v>Medium</x:v>
      </x:c>
      <x:c r="H283" s="492" t="str">
        <x:v>Retain Uncommon for recognizability and domestic identity, not a premium miracle backdrop.</x:v>
      </x:c>
      <x:c r="I283" s="492" t="str">
        <x:v>BPL-035 Bethlehem; BE-038 The Annunciation</x:v>
      </x:c>
      <x:c r="J283" s="492" t="str">
        <x:v>A modest inhabited-town interior street or doorway gives domestic scale without an Annunciation encounter.</x:v>
      </x:c>
      <x:c r="K283" s="492" t="str">
        <x:v>Familiarity and humility</x:v>
      </x:c>
      <x:c r="L283" s="492" t="str">
        <x:v>Proposed staging based on the catalog; not approved artwork</x:v>
      </x:c>
      <x:c r="M283" s="492" t="str">
        <x:v>No unresolved tier condition identified in this baseline review.</x:v>
      </x:c>
      <x:c r="N283" s="504" t="n">
        <x:v>8</x:v>
      </x:c>
      <x:c r="O283" s="504" t="n">
        <x:v>7</x:v>
      </x:c>
      <x:c r="P283" s="504" t="n">
        <x:v>6.5</x:v>
      </x:c>
      <x:c r="Q283" s="504" t="n">
        <x:v>6</x:v>
      </x:c>
      <x:c r="R283" s="505" t="n">
        <x:f>IF(COUNT(N283:Q283)&lt;COUNT('Rarity Calibration'!$B$4:$B$7),"",ROUND(('Rarity Calibration'!$B$11/'Rarity Calibration'!$B$9)*(N283*'Rarity Calibration'!$B$4+O283*'Rarity Calibration'!$B$5+P283*'Rarity Calibration'!$B$6+Q283*'Rarity Calibration'!$B$7),1))</x:f>
        <x:v>72</x:v>
      </x:c>
      <x:c r="S283" s="492" t="str">
        <x:f>IF(R283="","",IF(R283&gt;='Rarity Calibration'!$E$4,'Rarity Calibration'!$D$4,IF(R283&gt;='Rarity Calibration'!$E$5,'Rarity Calibration'!$D$5,IF(R283&gt;='Rarity Calibration'!$E$6,'Rarity Calibration'!$D$6,IF(R283&gt;='Rarity Calibration'!$E$7,'Rarity Calibration'!$D$7,'Rarity Calibration'!$D$8)))))</x:f>
        <x:v>Uncommon</x:v>
      </x:c>
      <x:c r="T283" s="492" t="str"/>
      <x:c r="U283" s="505" t="n">
        <x:v>70.5</x:v>
      </x:c>
      <x:c r="V283" s="492" t="str">
        <x:v>8.1 / 8.5 / 3.8 / 5.0</x:v>
      </x:c>
      <x:c r="W283" s="492" t="str">
        <x:v>New review-only component estimates from catalog and stated premise; source inputs unchanged.</x:v>
      </x:c>
      <x:c r="X283" s="492" t="str">
        <x:v>Biblical Places — Shared Canon</x:v>
      </x:c>
      <x:c r="Y283" s="492" t="str">
        <x:v>fixed-v17: Final Card Catalog!A254:S254; Rarity Calibration!C276:S276. No external source verification.</x:v>
      </x:c>
      <x:c r="Z283" s="492" t="str">
        <x:v>Matthew 2:23; Luke 1:26–38; 4:16–30 | First century | Shared canon</x:v>
      </x:c>
      <x:c r="AA283" s="492" t="str">
        <x:v>Approved v20 baseline - applied to master</x:v>
      </x:c>
      <x:c r="AB283" s="492" t="str">
        <x:v>None</x:v>
      </x:c>
    </x:row>
    <x:row r="284" ht="122" customHeight="1">
      <x:c r="A284" s="492" t="str">
        <x:v>BPL-058</x:v>
      </x:c>
      <x:c r="B284" s="492" t="str">
        <x:v>Capernaum</x:v>
      </x:c>
      <x:c r="C284" s="492" t="str">
        <x:v>Uncommon</x:v>
      </x:c>
      <x:c r="D284" s="500" t="str">
        <x:v>Uncommon</x:v>
      </x:c>
      <x:c r="E284" s="492" t="str">
        <x:f>IF(F284="Fixed by approved decision","Fixed",IF(C284=D284,"Keep",IF(MATCH(D284,$A$12:$A$16,0)&lt;MATCH(C284,$A$12:$A$16,0),"Promote","Demote")))</x:f>
        <x:v>Keep</x:v>
      </x:c>
      <x:c r="F284" s="492" t="str">
        <x:v>Reviewed - keep</x:v>
      </x:c>
      <x:c r="G284" s="492" t="str">
        <x:v>Medium</x:v>
      </x:c>
      <x:c r="H284" s="492" t="str">
        <x:v>Uncommon can establish a ministry center distinct from broader Galilee if its local setting is researched later.</x:v>
      </x:c>
      <x:c r="I284" s="492" t="str">
        <x:v>BPL-056 Galilee; BE-085 Healing of the Paralytic Lowered Through the Roof</x:v>
      </x:c>
      <x:c r="J284" s="492" t="str">
        <x:v>Human-scale settlement activity around a shared meeting place, with no single healing enacted.</x:v>
      </x:c>
      <x:c r="K284" s="492" t="str">
        <x:v>Community and attentive expectation</x:v>
      </x:c>
      <x:c r="L284" s="492" t="str">
        <x:v>Proposed staging based on the catalog; not approved artwork</x:v>
      </x:c>
      <x:c r="M284" s="492" t="str">
        <x:v>No unresolved tier condition identified in this baseline review.</x:v>
      </x:c>
      <x:c r="N284" s="504" t="n">
        <x:v>7.5</x:v>
      </x:c>
      <x:c r="O284" s="504" t="n">
        <x:v>7.5</x:v>
      </x:c>
      <x:c r="P284" s="504" t="n">
        <x:v>6</x:v>
      </x:c>
      <x:c r="Q284" s="504" t="n">
        <x:v>6</x:v>
      </x:c>
      <x:c r="R284" s="505" t="n">
        <x:f>IF(COUNT(N284:Q284)&lt;COUNT('Rarity Calibration'!$B$4:$B$7),"",ROUND(('Rarity Calibration'!$B$11/'Rarity Calibration'!$B$9)*(N284*'Rarity Calibration'!$B$4+O284*'Rarity Calibration'!$B$5+P284*'Rarity Calibration'!$B$6+Q284*'Rarity Calibration'!$B$7),1))</x:f>
        <x:v>70.5</x:v>
      </x:c>
      <x:c r="S284" s="492" t="str">
        <x:f>IF(R284="","",IF(R284&gt;='Rarity Calibration'!$E$4,'Rarity Calibration'!$D$4,IF(R284&gt;='Rarity Calibration'!$E$5,'Rarity Calibration'!$D$5,IF(R284&gt;='Rarity Calibration'!$E$6,'Rarity Calibration'!$D$6,IF(R284&gt;='Rarity Calibration'!$E$7,'Rarity Calibration'!$D$7,'Rarity Calibration'!$D$8)))))</x:f>
        <x:v>Uncommon</x:v>
      </x:c>
      <x:c r="T284" s="492" t="str"/>
      <x:c r="U284" s="505" t="n">
        <x:v>69.3</x:v>
      </x:c>
      <x:c r="V284" s="492" t="str">
        <x:v>7.8 / 8.5 / 3.8 / 5.0</x:v>
      </x:c>
      <x:c r="W284" s="492" t="str">
        <x:v>New review-only component estimates from catalog and stated premise; source inputs unchanged.</x:v>
      </x:c>
      <x:c r="X284" s="492" t="str">
        <x:v>Biblical Places — Shared Canon</x:v>
      </x:c>
      <x:c r="Y284" s="492" t="str">
        <x:v>fixed-v17: Final Card Catalog!A255:S255; Rarity Calibration!C288:S288. No external source verification.</x:v>
      </x:c>
      <x:c r="Z284" s="492" t="str">
        <x:v>Matthew 4:13; Mark 1–2; John 6 | First century | Shared canon</x:v>
      </x:c>
      <x:c r="AA284" s="492" t="str">
        <x:v>Approved v20 baseline - applied to master</x:v>
      </x:c>
      <x:c r="AB284" s="492" t="str">
        <x:v>None</x:v>
      </x:c>
    </x:row>
    <x:row r="285" ht="122" customHeight="1">
      <x:c r="A285" s="492" t="str">
        <x:v>BPL-059</x:v>
      </x:c>
      <x:c r="B285" s="492" t="str">
        <x:v>The Sea of Galilee</x:v>
      </x:c>
      <x:c r="C285" s="492" t="str">
        <x:v>Uncommon</x:v>
      </x:c>
      <x:c r="D285" s="500" t="str">
        <x:v>Uncommon</x:v>
      </x:c>
      <x:c r="E285" s="492" t="str">
        <x:f>IF(F285="Fixed by approved decision","Fixed",IF(C285=D285,"Keep",IF(MATCH(D285,$A$12:$A$16,0)&lt;MATCH(C285,$A$12:$A$16,0),"Promote","Demote")))</x:f>
        <x:v>Keep</x:v>
      </x:c>
      <x:c r="F285" s="492" t="str">
        <x:v>Reviewed - keep</x:v>
      </x:c>
      <x:c r="G285" s="492" t="str">
        <x:v>Medium</x:v>
      </x:c>
      <x:c r="H285" s="492" t="str">
        <x:v>Retain Uncommon for a strong environmental identity; the multiple event cards own the dramatic water actions.</x:v>
      </x:c>
      <x:c r="I285" s="492" t="str">
        <x:v>BE-084 Miraculous Catch of Fish; BE-090 Peter Walking on Water</x:v>
      </x:c>
      <x:c r="J285" s="492" t="str">
        <x:v>A calm lakeshore with ordinary boat scale, no tipping net or storm rescue.</x:v>
      </x:c>
      <x:c r="K285" s="492" t="str">
        <x:v>Peace and possibility</x:v>
      </x:c>
      <x:c r="L285" s="492" t="str">
        <x:v>Proposed staging based on the catalog; not approved artwork</x:v>
      </x:c>
      <x:c r="M285" s="492" t="str">
        <x:v>No unresolved tier condition identified in this baseline review.</x:v>
      </x:c>
      <x:c r="N285" s="504" t="n">
        <x:v>8</x:v>
      </x:c>
      <x:c r="O285" s="504" t="n">
        <x:v>8</x:v>
      </x:c>
      <x:c r="P285" s="504" t="n">
        <x:v>6</x:v>
      </x:c>
      <x:c r="Q285" s="504" t="n">
        <x:v>6.5</x:v>
      </x:c>
      <x:c r="R285" s="505" t="n">
        <x:f>IF(COUNT(N285:Q285)&lt;COUNT('Rarity Calibration'!$B$4:$B$7),"",ROUND(('Rarity Calibration'!$B$11/'Rarity Calibration'!$B$9)*(N285*'Rarity Calibration'!$B$4+O285*'Rarity Calibration'!$B$5+P285*'Rarity Calibration'!$B$6+Q285*'Rarity Calibration'!$B$7),1))</x:f>
        <x:v>74.5</x:v>
      </x:c>
      <x:c r="S285" s="492" t="str">
        <x:f>IF(R285="","",IF(R285&gt;='Rarity Calibration'!$E$4,'Rarity Calibration'!$D$4,IF(R285&gt;='Rarity Calibration'!$E$5,'Rarity Calibration'!$D$5,IF(R285&gt;='Rarity Calibration'!$E$6,'Rarity Calibration'!$D$6,IF(R285&gt;='Rarity Calibration'!$E$7,'Rarity Calibration'!$D$7,'Rarity Calibration'!$D$8)))))</x:f>
        <x:v>Uncommon</x:v>
      </x:c>
      <x:c r="T285" s="492" t="str"/>
      <x:c r="U285" s="505" t="n">
        <x:v>73.3</x:v>
      </x:c>
      <x:c r="V285" s="492" t="str">
        <x:v>8.2 / 8.5 / 5.0 / 5.0</x:v>
      </x:c>
      <x:c r="W285" s="492" t="str">
        <x:v>New review-only component estimates from catalog and stated premise; source inputs unchanged.</x:v>
      </x:c>
      <x:c r="X285" s="492" t="str">
        <x:v>Biblical Places — Shared Canon</x:v>
      </x:c>
      <x:c r="Y285" s="492" t="str">
        <x:v>fixed-v17: Final Card Catalog!A256:S256; Rarity Calibration!C254:S254. No external source verification.</x:v>
      </x:c>
      <x:c r="Z285" s="492" t="str">
        <x:v>Gospels | First century | Shared canon</x:v>
      </x:c>
      <x:c r="AA285" s="492" t="str">
        <x:v>Approved v20 baseline - applied to master</x:v>
      </x:c>
      <x:c r="AB285" s="492" t="str">
        <x:v>None</x:v>
      </x:c>
    </x:row>
    <x:row r="286" ht="122" customHeight="1">
      <x:c r="A286" s="492" t="str">
        <x:v>BPL-060</x:v>
      </x:c>
      <x:c r="B286" s="492" t="str">
        <x:v>Wilderness of Judea</x:v>
      </x:c>
      <x:c r="C286" s="492" t="str">
        <x:v>Common</x:v>
      </x:c>
      <x:c r="D286" s="500" t="str">
        <x:v>Common</x:v>
      </x:c>
      <x:c r="E286" s="492" t="str">
        <x:f>IF(F286="Fixed by approved decision","Fixed",IF(C286=D286,"Keep",IF(MATCH(D286,$A$12:$A$16,0)&lt;MATCH(C286,$A$12:$A$16,0),"Promote","Demote")))</x:f>
        <x:v>Keep</x:v>
      </x:c>
      <x:c r="F286" s="492" t="str">
        <x:v>Reviewed - keep</x:v>
      </x:c>
      <x:c r="G286" s="492" t="str">
        <x:v>Medium</x:v>
      </x:c>
      <x:c r="H286" s="492" t="str">
        <x:v>Common supports visual breathing space and wilderness context without becoming an unrecorded prophetic encounter.</x:v>
      </x:c>
      <x:c r="I286" s="492" t="str">
        <x:v>BE-041 Temptation of Jesus; BP-014 John the Baptist</x:v>
      </x:c>
      <x:c r="J286" s="492" t="str">
        <x:v>Dry terrain forms large restrained shapes with a small path, not a temptation tableau.</x:v>
      </x:c>
      <x:c r="K286" s="492" t="str">
        <x:v>Austerity and testing</x:v>
      </x:c>
      <x:c r="L286" s="492" t="str">
        <x:v>Proposed staging based on the catalog; not approved artwork</x:v>
      </x:c>
      <x:c r="M286" s="492" t="str">
        <x:v>No unresolved tier condition identified in this baseline review.</x:v>
      </x:c>
      <x:c r="N286" s="504" t="n">
        <x:v>6.5</x:v>
      </x:c>
      <x:c r="O286" s="504" t="n">
        <x:v>7</x:v>
      </x:c>
      <x:c r="P286" s="504" t="n">
        <x:v>6</x:v>
      </x:c>
      <x:c r="Q286" s="504" t="n">
        <x:v>6</x:v>
      </x:c>
      <x:c r="R286" s="505" t="n">
        <x:f>IF(COUNT(N286:Q286)&lt;COUNT('Rarity Calibration'!$B$4:$B$7),"",ROUND(('Rarity Calibration'!$B$11/'Rarity Calibration'!$B$9)*(N286*'Rarity Calibration'!$B$4+O286*'Rarity Calibration'!$B$5+P286*'Rarity Calibration'!$B$6+Q286*'Rarity Calibration'!$B$7),1))</x:f>
        <x:v>65</x:v>
      </x:c>
      <x:c r="S286" s="492" t="str">
        <x:f>IF(R286="","",IF(R286&gt;='Rarity Calibration'!$E$4,'Rarity Calibration'!$D$4,IF(R286&gt;='Rarity Calibration'!$E$5,'Rarity Calibration'!$D$5,IF(R286&gt;='Rarity Calibration'!$E$6,'Rarity Calibration'!$D$6,IF(R286&gt;='Rarity Calibration'!$E$7,'Rarity Calibration'!$D$7,'Rarity Calibration'!$D$8)))))</x:f>
        <x:v>Common</x:v>
      </x:c>
      <x:c r="T286" s="492" t="str"/>
      <x:c r="U286" s="505" t="n">
        <x:v>61.7</x:v>
      </x:c>
      <x:c r="V286" s="492" t="str">
        <x:v>5.7 / 8.5 / 4.2 / 5.0</x:v>
      </x:c>
      <x:c r="W286" s="492" t="str">
        <x:v>New review-only component estimates from catalog and stated premise; source inputs unchanged.</x:v>
      </x:c>
      <x:c r="X286" s="492" t="str">
        <x:v>Biblical Places — Shared Canon</x:v>
      </x:c>
      <x:c r="Y286" s="492" t="str">
        <x:v>fixed-v17: Final Card Catalog!A257:S257; Rarity Calibration!C413:S413. No external source verification.</x:v>
      </x:c>
      <x:c r="Z286" s="492" t="str">
        <x:v>Matthew 3–4; Mark 1; Luke 3–4 | First century | Shared canon</x:v>
      </x:c>
      <x:c r="AA286" s="492" t="str">
        <x:v>Approved v20 baseline - applied to master</x:v>
      </x:c>
      <x:c r="AB286" s="492" t="str">
        <x:v>None</x:v>
      </x:c>
    </x:row>
    <x:row r="287" ht="122" customHeight="1">
      <x:c r="A287" s="492" t="str">
        <x:v>BPL-062</x:v>
      </x:c>
      <x:c r="B287" s="492" t="str">
        <x:v>Mount of Olives</x:v>
      </x:c>
      <x:c r="C287" s="492" t="str">
        <x:v>Common</x:v>
      </x:c>
      <x:c r="D287" s="500" t="str">
        <x:v>Uncommon</x:v>
      </x:c>
      <x:c r="E287" s="492" t="str">
        <x:f>IF(F287="Fixed by approved decision","Fixed",IF(C287=D287,"Keep",IF(MATCH(D287,$A$12:$A$16,0)&lt;MATCH(C287,$A$12:$A$16,0),"Promote","Demote")))</x:f>
        <x:v>Promote</x:v>
      </x:c>
      <x:c r="F287" s="492" t="str">
        <x:v>Reviewed - change proposed</x:v>
      </x:c>
      <x:c r="G287" s="492" t="str">
        <x:v>Medium</x:v>
      </x:c>
      <x:c r="H287" s="492" t="str">
        <x:v>Recommend Uncommon for recurring, emotionally meaningful geography, while the specific Passion and Ascension events remain separate.</x:v>
      </x:c>
      <x:c r="I287" s="492" t="str">
        <x:v>BE-058 Prayer in Gethsemane; BPL-036 Jerusalem</x:v>
      </x:c>
      <x:c r="J287" s="492" t="str">
        <x:v>A ridge viewpoint toward the city with trees and paths subordinate to the landscape's direction.</x:v>
      </x:c>
      <x:c r="K287" s="492" t="str">
        <x:v>Anticipation and reflection</x:v>
      </x:c>
      <x:c r="L287" s="492" t="str">
        <x:v>Proposed staging based on the catalog; not approved artwork</x:v>
      </x:c>
      <x:c r="M287" s="492" t="str">
        <x:v>No unresolved tier condition identified in this baseline review.</x:v>
      </x:c>
      <x:c r="N287" s="504" t="n">
        <x:v>7.5</x:v>
      </x:c>
      <x:c r="O287" s="504" t="n">
        <x:v>7</x:v>
      </x:c>
      <x:c r="P287" s="504" t="n">
        <x:v>6</x:v>
      </x:c>
      <x:c r="Q287" s="504" t="n">
        <x:v>6</x:v>
      </x:c>
      <x:c r="R287" s="505" t="n">
        <x:f>IF(COUNT(N287:Q287)&lt;COUNT('Rarity Calibration'!$B$4:$B$7),"",ROUND(('Rarity Calibration'!$B$11/'Rarity Calibration'!$B$9)*(N287*'Rarity Calibration'!$B$4+O287*'Rarity Calibration'!$B$5+P287*'Rarity Calibration'!$B$6+Q287*'Rarity Calibration'!$B$7),1))</x:f>
        <x:v>69</x:v>
      </x:c>
      <x:c r="S287" s="492" t="str">
        <x:f>IF(R287="","",IF(R287&gt;='Rarity Calibration'!$E$4,'Rarity Calibration'!$D$4,IF(R287&gt;='Rarity Calibration'!$E$5,'Rarity Calibration'!$D$5,IF(R287&gt;='Rarity Calibration'!$E$6,'Rarity Calibration'!$D$6,IF(R287&gt;='Rarity Calibration'!$E$7,'Rarity Calibration'!$D$7,'Rarity Calibration'!$D$8)))))</x:f>
        <x:v>Uncommon</x:v>
      </x:c>
      <x:c r="T287" s="492" t="str"/>
      <x:c r="U287" s="505" t="n">
        <x:v>65.3</x:v>
      </x:c>
      <x:c r="V287" s="492" t="str">
        <x:v>6.8 / 8.5 / 3.8 / 5.0</x:v>
      </x:c>
      <x:c r="W287" s="492" t="str">
        <x:v>New review-only component estimates from catalog and stated premise; source inputs unchanged.</x:v>
      </x:c>
      <x:c r="X287" s="492" t="str">
        <x:v>Biblical Places — Shared Canon</x:v>
      </x:c>
      <x:c r="Y287" s="492" t="str">
        <x:v>fixed-v17: Final Card Catalog!A258:S258; Rarity Calibration!C359:S359. No external source verification.</x:v>
      </x:c>
      <x:c r="Z287" s="492" t="str">
        <x:v>Zechariah 14:4; Gospels; Acts 1:12 | Multiple periods | Shared canon</x:v>
      </x:c>
      <x:c r="AA287" s="492" t="str">
        <x:v>Approved v20 baseline - applied to master</x:v>
      </x:c>
      <x:c r="AB287" s="492" t="str">
        <x:v>None</x:v>
      </x:c>
    </x:row>
    <x:row r="288" ht="122" customHeight="1">
      <x:c r="A288" s="492" t="str">
        <x:v>BPL-064</x:v>
      </x:c>
      <x:c r="B288" s="492" t="str">
        <x:v>The Jerusalem Temple</x:v>
      </x:c>
      <x:c r="C288" s="492" t="str">
        <x:v>Uncommon</x:v>
      </x:c>
      <x:c r="D288" s="500" t="str">
        <x:v>Rare</x:v>
      </x:c>
      <x:c r="E288" s="492" t="str">
        <x:f>IF(F288="Fixed by approved decision","Fixed",IF(C288=D288,"Keep",IF(MATCH(D288,$A$12:$A$16,0)&lt;MATCH(C288,$A$12:$A$16,0),"Promote","Demote")))</x:f>
        <x:v>Promote</x:v>
      </x:c>
      <x:c r="F288" s="492" t="str">
        <x:v>Reviewed - provisional</x:v>
      </x:c>
      <x:c r="G288" s="492" t="str">
        <x:v>Low</x:v>
      </x:c>
      <x:c r="H288" s="492" t="str">
        <x:v>Provisional Rare recognizes architectural identity, but the source itself spans different temples and needs an era decision.</x:v>
      </x:c>
      <x:c r="I288" s="492" t="str">
        <x:v>BE-027 Solomon Builds and Dedicates the Temple; CHE-004 Dedication of Hagia Sophia; BE-127 The Temple Veil Is Torn</x:v>
      </x:c>
      <x:c r="J288" s="492" t="str">
        <x:v>A coherent sanctuary-complex view with foreground human scale, not an amalgam of First and Second Temple forms.</x:v>
      </x:c>
      <x:c r="K288" s="492" t="str">
        <x:v>Reverence and collective memory</x:v>
      </x:c>
      <x:c r="L288" s="492" t="str">
        <x:v>Proposed staging based on the catalog; not approved artwork</x:v>
      </x:c>
      <x:c r="M288" s="492" t="str">
        <x:v>Select one historical phase; the source cannot support a single literal hybrid reconstruction.</x:v>
      </x:c>
      <x:c r="N288" s="504" t="n">
        <x:v>8.5</x:v>
      </x:c>
      <x:c r="O288" s="504" t="n">
        <x:v>8.5</x:v>
      </x:c>
      <x:c r="P288" s="504" t="n">
        <x:v>7</x:v>
      </x:c>
      <x:c r="Q288" s="504" t="n">
        <x:v>7</x:v>
      </x:c>
      <x:c r="R288" s="505" t="n">
        <x:f>IF(COUNT(N288:Q288)&lt;COUNT('Rarity Calibration'!$B$4:$B$7),"",ROUND(('Rarity Calibration'!$B$11/'Rarity Calibration'!$B$9)*(N288*'Rarity Calibration'!$B$4+O288*'Rarity Calibration'!$B$5+P288*'Rarity Calibration'!$B$6+Q288*'Rarity Calibration'!$B$7),1))</x:f>
        <x:v>80.5</x:v>
      </x:c>
      <x:c r="S288" s="492" t="str">
        <x:f>IF(R288="","",IF(R288&gt;='Rarity Calibration'!$E$4,'Rarity Calibration'!$D$4,IF(R288&gt;='Rarity Calibration'!$E$5,'Rarity Calibration'!$D$5,IF(R288&gt;='Rarity Calibration'!$E$6,'Rarity Calibration'!$D$6,IF(R288&gt;='Rarity Calibration'!$E$7,'Rarity Calibration'!$D$7,'Rarity Calibration'!$D$8)))))</x:f>
        <x:v>Rare</x:v>
      </x:c>
      <x:c r="T288" s="492" t="str"/>
      <x:c r="U288" s="505" t="n">
        <x:v>74.5</x:v>
      </x:c>
      <x:c r="V288" s="492" t="str">
        <x:v>9.1 / 8.5 / 3.8 / 5.0</x:v>
      </x:c>
      <x:c r="W288" s="492" t="str">
        <x:v>New review-only component estimates from catalog and stated premise; source inputs unchanged.</x:v>
      </x:c>
      <x:c r="X288" s="492" t="str">
        <x:v>Biblical Places — Shared Canon</x:v>
      </x:c>
      <x:c r="Y288" s="492" t="str">
        <x:v>fixed-v17: Final Card Catalog!A259:S259; Rarity Calibration!C231:S231. No external source verification.</x:v>
      </x:c>
      <x:c r="Z288" s="492" t="str">
        <x:v>1 Kings 6–8; Ezra 3–6; Gospels; Acts | Monarchy through first century | Shared canon</x:v>
      </x:c>
      <x:c r="AA288" s="492" t="str">
        <x:v>Approved v20 working tier - original condition retained</x:v>
      </x:c>
      <x:c r="AB288" s="492" t="str">
        <x:v>Tier / interpretation condition</x:v>
      </x:c>
    </x:row>
    <x:row r="289" ht="122" customHeight="1">
      <x:c r="A289" s="492" t="str">
        <x:v>BPL-068</x:v>
      </x:c>
      <x:c r="B289" s="492" t="str">
        <x:v>Bethsaida</x:v>
      </x:c>
      <x:c r="C289" s="492" t="str">
        <x:v>Common</x:v>
      </x:c>
      <x:c r="D289" s="500" t="str">
        <x:v>Common</x:v>
      </x:c>
      <x:c r="E289" s="492" t="str">
        <x:f>IF(F289="Fixed by approved decision","Fixed",IF(C289=D289,"Keep",IF(MATCH(D289,$A$12:$A$16,0)&lt;MATCH(C289,$A$12:$A$16,0),"Promote","Demote")))</x:f>
        <x:v>Keep</x:v>
      </x:c>
      <x:c r="F289" s="492" t="str">
        <x:v>Reviewed - keep</x:v>
      </x:c>
      <x:c r="G289" s="492" t="str">
        <x:v>Medium</x:v>
      </x:c>
      <x:c r="H289" s="492" t="str">
        <x:v>Common is appropriate; disputed identification is a source caveat, not a reason to invent recognizable landmarks.</x:v>
      </x:c>
      <x:c r="I289" s="492" t="str">
        <x:v>BPL-058 Capernaum; BPL-057 Nazareth</x:v>
      </x:c>
      <x:c r="J289" s="492" t="str">
        <x:v>A modest Galilean settlement impression with no precisely asserted archaeological layout.</x:v>
      </x:c>
      <x:c r="K289" s="492" t="str">
        <x:v>Everyday life and encounter</x:v>
      </x:c>
      <x:c r="L289" s="492" t="str">
        <x:v>Proposed staging based on the catalog; not approved artwork</x:v>
      </x:c>
      <x:c r="M289" s="492" t="str">
        <x:v>Retain the explicit archaeological-location uncertainty when the site brief is developed.</x:v>
      </x:c>
      <x:c r="N289" s="504" t="n">
        <x:v>6.5</x:v>
      </x:c>
      <x:c r="O289" s="504" t="n">
        <x:v>6.5</x:v>
      </x:c>
      <x:c r="P289" s="504" t="n">
        <x:v>5.5</x:v>
      </x:c>
      <x:c r="Q289" s="504" t="n">
        <x:v>6</x:v>
      </x:c>
      <x:c r="R289" s="505" t="n">
        <x:f>IF(COUNT(N289:Q289)&lt;COUNT('Rarity Calibration'!$B$4:$B$7),"",ROUND(('Rarity Calibration'!$B$11/'Rarity Calibration'!$B$9)*(N289*'Rarity Calibration'!$B$4+O289*'Rarity Calibration'!$B$5+P289*'Rarity Calibration'!$B$6+Q289*'Rarity Calibration'!$B$7),1))</x:f>
        <x:v>62.5</x:v>
      </x:c>
      <x:c r="S289" s="492" t="str">
        <x:f>IF(R289="","",IF(R289&gt;='Rarity Calibration'!$E$4,'Rarity Calibration'!$D$4,IF(R289&gt;='Rarity Calibration'!$E$5,'Rarity Calibration'!$D$5,IF(R289&gt;='Rarity Calibration'!$E$6,'Rarity Calibration'!$D$6,IF(R289&gt;='Rarity Calibration'!$E$7,'Rarity Calibration'!$D$7,'Rarity Calibration'!$D$8)))))</x:f>
        <x:v>Common</x:v>
      </x:c>
      <x:c r="T289" s="492" t="str"/>
      <x:c r="U289" s="505" t="n">
        <x:v>62.1</x:v>
      </x:c>
      <x:c r="V289" s="492" t="str">
        <x:v>5.7 / 8.5 / 4.4 / 5.0</x:v>
      </x:c>
      <x:c r="W289" s="492" t="str">
        <x:v>New review-only component estimates from catalog and stated premise; source inputs unchanged.</x:v>
      </x:c>
      <x:c r="X289" s="492" t="str">
        <x:v>Biblical Places — Shared Canon</x:v>
      </x:c>
      <x:c r="Y289" s="492" t="str">
        <x:v>fixed-v17: Final Card Catalog!A260:S260; Rarity Calibration!C406:S406. No external source verification.</x:v>
      </x:c>
      <x:c r="Z289" s="492" t="str">
        <x:v>Matthew 11:21; Mark 6–8; John 1:44 | First century | Shared canon</x:v>
      </x:c>
      <x:c r="AA289" s="492" t="str">
        <x:v>Approved v20 baseline - applied to master</x:v>
      </x:c>
      <x:c r="AB289" s="492" t="str">
        <x:v>Production detail / source check</x:v>
      </x:c>
    </x:row>
    <x:row r="290" ht="122" customHeight="1">
      <x:c r="A290" s="492" t="str">
        <x:v>BPL-071</x:v>
      </x:c>
      <x:c r="B290" s="492" t="str">
        <x:v>Tarsus</x:v>
      </x:c>
      <x:c r="C290" s="492" t="str">
        <x:v>Common</x:v>
      </x:c>
      <x:c r="D290" s="500" t="str">
        <x:v>Common</x:v>
      </x:c>
      <x:c r="E290" s="492" t="str">
        <x:f>IF(F290="Fixed by approved decision","Fixed",IF(C290=D290,"Keep",IF(MATCH(D290,$A$12:$A$16,0)&lt;MATCH(C290,$A$12:$A$16,0),"Promote","Demote")))</x:f>
        <x:v>Keep</x:v>
      </x:c>
      <x:c r="F290" s="492" t="str">
        <x:v>Reviewed - keep</x:v>
      </x:c>
      <x:c r="G290" s="492" t="str">
        <x:v>Medium</x:v>
      </x:c>
      <x:c r="H290" s="492" t="str">
        <x:v>Common serves biographical geography rather than recreating later missionary events.</x:v>
      </x:c>
      <x:c r="I290" s="492" t="str">
        <x:v>BP-006 Paul; BPL-045 Damascus</x:v>
      </x:c>
      <x:c r="J290" s="492" t="str">
        <x:v>An ordinary city street and threshold suggest Paul's background, without him preaching in the foreground.</x:v>
      </x:c>
      <x:c r="K290" s="492" t="str">
        <x:v>Context and beginnings</x:v>
      </x:c>
      <x:c r="L290" s="492" t="str">
        <x:v>Proposed staging based on the catalog; not approved artwork</x:v>
      </x:c>
      <x:c r="M290" s="492" t="str">
        <x:v>No unresolved tier condition identified in this baseline review.</x:v>
      </x:c>
      <x:c r="N290" s="504" t="n">
        <x:v>6.5</x:v>
      </x:c>
      <x:c r="O290" s="504" t="n">
        <x:v>6.5</x:v>
      </x:c>
      <x:c r="P290" s="504" t="n">
        <x:v>5.5</x:v>
      </x:c>
      <x:c r="Q290" s="504" t="n">
        <x:v>5.5</x:v>
      </x:c>
      <x:c r="R290" s="505" t="n">
        <x:f>IF(COUNT(N290:Q290)&lt;COUNT('Rarity Calibration'!$B$4:$B$7),"",ROUND(('Rarity Calibration'!$B$11/'Rarity Calibration'!$B$9)*(N290*'Rarity Calibration'!$B$4+O290*'Rarity Calibration'!$B$5+P290*'Rarity Calibration'!$B$6+Q290*'Rarity Calibration'!$B$7),1))</x:f>
        <x:v>62</x:v>
      </x:c>
      <x:c r="S290" s="492" t="str">
        <x:f>IF(R290="","",IF(R290&gt;='Rarity Calibration'!$E$4,'Rarity Calibration'!$D$4,IF(R290&gt;='Rarity Calibration'!$E$5,'Rarity Calibration'!$D$5,IF(R290&gt;='Rarity Calibration'!$E$6,'Rarity Calibration'!$D$6,IF(R290&gt;='Rarity Calibration'!$E$7,'Rarity Calibration'!$D$7,'Rarity Calibration'!$D$8)))))</x:f>
        <x:v>Common</x:v>
      </x:c>
      <x:c r="T290" s="492" t="str"/>
      <x:c r="U290" s="505" t="n">
        <x:v>60.9</x:v>
      </x:c>
      <x:c r="V290" s="492" t="str">
        <x:v>5.7 / 8.5 / 3.8 / 5.0</x:v>
      </x:c>
      <x:c r="W290" s="492" t="str">
        <x:v>New review-only component estimates from catalog and stated premise; source inputs unchanged.</x:v>
      </x:c>
      <x:c r="X290" s="492" t="str">
        <x:v>Biblical Places — Shared Canon</x:v>
      </x:c>
      <x:c r="Y290" s="492" t="str">
        <x:v>fixed-v17: Final Card Catalog!A261:S261; Rarity Calibration!C425:S425. No external source verification.</x:v>
      </x:c>
      <x:c r="Z290" s="492" t="str">
        <x:v>Acts 9:11, 30; 11:25; 21:39; 22:3 | Apostolic age | Shared canon</x:v>
      </x:c>
      <x:c r="AA290" s="492" t="str">
        <x:v>Approved v20 baseline - applied to master</x:v>
      </x:c>
      <x:c r="AB290" s="492" t="str">
        <x:v>None</x:v>
      </x:c>
    </x:row>
    <x:row r="291" ht="122" customHeight="1">
      <x:c r="A291" s="492" t="str">
        <x:v>BPL-072</x:v>
      </x:c>
      <x:c r="B291" s="492" t="str">
        <x:v>Antioch in Syria</x:v>
      </x:c>
      <x:c r="C291" s="492" t="str">
        <x:v>Common</x:v>
      </x:c>
      <x:c r="D291" s="500" t="str">
        <x:v>Uncommon</x:v>
      </x:c>
      <x:c r="E291" s="492" t="str">
        <x:f>IF(F291="Fixed by approved decision","Fixed",IF(C291=D291,"Keep",IF(MATCH(D291,$A$12:$A$16,0)&lt;MATCH(C291,$A$12:$A$16,0),"Promote","Demote")))</x:f>
        <x:v>Promote</x:v>
      </x:c>
      <x:c r="F291" s="492" t="str">
        <x:v>Reviewed - provisional</x:v>
      </x:c>
      <x:c r="G291" s="492" t="str">
        <x:v>Medium</x:v>
      </x:c>
      <x:c r="H291" s="492" t="str">
        <x:v>Recommend Uncommon for the clear community/mission hub identity, conditional on a specific local composition.</x:v>
      </x:c>
      <x:c r="I291" s="492" t="str">
        <x:v>BE-076 Barnabas and Saul Sent from Antioch; BPL-077 Corinth</x:v>
      </x:c>
      <x:c r="J291" s="492" t="str">
        <x:v>An inhabited community crossroads with everyday movement, not the missionaries' sending ceremony.</x:v>
      </x:c>
      <x:c r="K291" s="492" t="str">
        <x:v>Gathering and outward possibility</x:v>
      </x:c>
      <x:c r="L291" s="492" t="str">
        <x:v>Proposed staging based on the catalog; not approved artwork</x:v>
      </x:c>
      <x:c r="M291" s="492" t="str">
        <x:v>Define a place-led scene distinct from the Antioch commissioning group.</x:v>
      </x:c>
      <x:c r="N291" s="504" t="n">
        <x:v>7</x:v>
      </x:c>
      <x:c r="O291" s="504" t="n">
        <x:v>7</x:v>
      </x:c>
      <x:c r="P291" s="504" t="n">
        <x:v>6</x:v>
      </x:c>
      <x:c r="Q291" s="504" t="n">
        <x:v>6</x:v>
      </x:c>
      <x:c r="R291" s="505" t="n">
        <x:f>IF(COUNT(N291:Q291)&lt;COUNT('Rarity Calibration'!$B$4:$B$7),"",ROUND(('Rarity Calibration'!$B$11/'Rarity Calibration'!$B$9)*(N291*'Rarity Calibration'!$B$4+O291*'Rarity Calibration'!$B$5+P291*'Rarity Calibration'!$B$6+Q291*'Rarity Calibration'!$B$7),1))</x:f>
        <x:v>67</x:v>
      </x:c>
      <x:c r="S291" s="492" t="str">
        <x:f>IF(R291="","",IF(R291&gt;='Rarity Calibration'!$E$4,'Rarity Calibration'!$D$4,IF(R291&gt;='Rarity Calibration'!$E$5,'Rarity Calibration'!$D$5,IF(R291&gt;='Rarity Calibration'!$E$6,'Rarity Calibration'!$D$6,IF(R291&gt;='Rarity Calibration'!$E$7,'Rarity Calibration'!$D$7,'Rarity Calibration'!$D$8)))))</x:f>
        <x:v>Uncommon</x:v>
      </x:c>
      <x:c r="T291" s="492" t="str"/>
      <x:c r="U291" s="505" t="n">
        <x:v>65.3</x:v>
      </x:c>
      <x:c r="V291" s="492" t="str">
        <x:v>6.8 / 8.5 / 3.8 / 5.0</x:v>
      </x:c>
      <x:c r="W291" s="492" t="str">
        <x:v>New review-only component estimates from catalog and stated premise; source inputs unchanged.</x:v>
      </x:c>
      <x:c r="X291" s="492" t="str">
        <x:v>Biblical Places — Shared Canon</x:v>
      </x:c>
      <x:c r="Y291" s="492" t="str">
        <x:v>fixed-v17: Final Card Catalog!A262:S262; Rarity Calibration!C342:S342. No external source verification.</x:v>
      </x:c>
      <x:c r="Z291" s="492" t="str">
        <x:v>Acts 11:19–30; 13:1–3; 15 | Apostolic age | Shared canon</x:v>
      </x:c>
      <x:c r="AA291" s="492" t="str">
        <x:v>Approved v20 working tier - original condition retained</x:v>
      </x:c>
      <x:c r="AB291" s="492" t="str">
        <x:v>Tier / interpretation condition</x:v>
      </x:c>
    </x:row>
    <x:row r="292" ht="122" customHeight="1">
      <x:c r="A292" s="492" t="str">
        <x:v>BPL-073</x:v>
      </x:c>
      <x:c r="B292" s="492" t="str">
        <x:v>Cyprus</x:v>
      </x:c>
      <x:c r="C292" s="492" t="str">
        <x:v>Common</x:v>
      </x:c>
      <x:c r="D292" s="500" t="str">
        <x:v>Common</x:v>
      </x:c>
      <x:c r="E292" s="492" t="str">
        <x:f>IF(F292="Fixed by approved decision","Fixed",IF(C292=D292,"Keep",IF(MATCH(D292,$A$12:$A$16,0)&lt;MATCH(C292,$A$12:$A$16,0),"Promote","Demote")))</x:f>
        <x:v>Keep</x:v>
      </x:c>
      <x:c r="F292" s="492" t="str">
        <x:v>Reviewed - keep</x:v>
      </x:c>
      <x:c r="G292" s="492" t="str">
        <x:v>Medium</x:v>
      </x:c>
      <x:c r="H292" s="492" t="str">
        <x:v>Common provides environmental variety; a scenic view alone is not a premium event.</x:v>
      </x:c>
      <x:c r="I292" s="492" t="str">
        <x:v>BPL-054 Joppa; BP-044 Barnabas</x:v>
      </x:c>
      <x:c r="J292" s="492" t="str">
        <x:v>An island/coastal approach with a travel route, no specific missionary confrontation.</x:v>
      </x:c>
      <x:c r="K292" s="492" t="str">
        <x:v>Distance and welcome</x:v>
      </x:c>
      <x:c r="L292" s="492" t="str">
        <x:v>Proposed staging based on the catalog; not approved artwork</x:v>
      </x:c>
      <x:c r="M292" s="492" t="str">
        <x:v>No unresolved tier condition identified in this baseline review.</x:v>
      </x:c>
      <x:c r="N292" s="504" t="n">
        <x:v>6</x:v>
      </x:c>
      <x:c r="O292" s="504" t="n">
        <x:v>7</x:v>
      </x:c>
      <x:c r="P292" s="504" t="n">
        <x:v>5.5</x:v>
      </x:c>
      <x:c r="Q292" s="504" t="n">
        <x:v>6</x:v>
      </x:c>
      <x:c r="R292" s="505" t="n">
        <x:f>IF(COUNT(N292:Q292)&lt;COUNT('Rarity Calibration'!$B$4:$B$7),"",ROUND(('Rarity Calibration'!$B$11/'Rarity Calibration'!$B$9)*(N292*'Rarity Calibration'!$B$4+O292*'Rarity Calibration'!$B$5+P292*'Rarity Calibration'!$B$6+Q292*'Rarity Calibration'!$B$7),1))</x:f>
        <x:v>62</x:v>
      </x:c>
      <x:c r="S292" s="492" t="str">
        <x:f>IF(R292="","",IF(R292&gt;='Rarity Calibration'!$E$4,'Rarity Calibration'!$D$4,IF(R292&gt;='Rarity Calibration'!$E$5,'Rarity Calibration'!$D$5,IF(R292&gt;='Rarity Calibration'!$E$6,'Rarity Calibration'!$D$6,IF(R292&gt;='Rarity Calibration'!$E$7,'Rarity Calibration'!$D$7,'Rarity Calibration'!$D$8)))))</x:f>
        <x:v>Common</x:v>
      </x:c>
      <x:c r="T292" s="492" t="str"/>
      <x:c r="U292" s="505" t="n">
        <x:v>60.9</x:v>
      </x:c>
      <x:c r="V292" s="492" t="str">
        <x:v>5.7 / 8.5 / 3.8 / 5.0</x:v>
      </x:c>
      <x:c r="W292" s="492" t="str">
        <x:v>New review-only component estimates from catalog and stated premise; source inputs unchanged.</x:v>
      </x:c>
      <x:c r="X292" s="492" t="str">
        <x:v>Biblical Places — Shared Canon</x:v>
      </x:c>
      <x:c r="Y292" s="492" t="str">
        <x:v>fixed-v17: Final Card Catalog!A263:S263; Rarity Calibration!C418:S418. No external source verification.</x:v>
      </x:c>
      <x:c r="Z292" s="492" t="str">
        <x:v>Acts 4:36; 11:19–20; 13:4–12 | Apostolic age | Shared canon</x:v>
      </x:c>
      <x:c r="AA292" s="492" t="str">
        <x:v>Approved v20 baseline - applied to master</x:v>
      </x:c>
      <x:c r="AB292" s="492" t="str">
        <x:v>None</x:v>
      </x:c>
    </x:row>
    <x:row r="293" ht="122" customHeight="1">
      <x:c r="A293" s="492" t="str">
        <x:v>BPL-075</x:v>
      </x:c>
      <x:c r="B293" s="492" t="str">
        <x:v>Thessalonica</x:v>
      </x:c>
      <x:c r="C293" s="492" t="str">
        <x:v>Common</x:v>
      </x:c>
      <x:c r="D293" s="500" t="str">
        <x:v>Common</x:v>
      </x:c>
      <x:c r="E293" s="492" t="str">
        <x:f>IF(F293="Fixed by approved decision","Fixed",IF(C293=D293,"Keep",IF(MATCH(D293,$A$12:$A$16,0)&lt;MATCH(C293,$A$12:$A$16,0),"Promote","Demote")))</x:f>
        <x:v>Keep</x:v>
      </x:c>
      <x:c r="F293" s="492" t="str">
        <x:v>Reviewed - keep</x:v>
      </x:c>
      <x:c r="G293" s="492" t="str">
        <x:v>Medium</x:v>
      </x:c>
      <x:c r="H293" s="492" t="str">
        <x:v>Keep Common for a ministry/letter setting; no independent spectacular action is specified.</x:v>
      </x:c>
      <x:c r="I293" s="492" t="str">
        <x:v>BPL-077 Corinth; BPL-071 Tarsus</x:v>
      </x:c>
      <x:c r="J293" s="492" t="str">
        <x:v>A busy urban approach with commerce and movement subordinate to a readable city shape.</x:v>
      </x:c>
      <x:c r="K293" s="492" t="str">
        <x:v>Movement and encounter</x:v>
      </x:c>
      <x:c r="L293" s="492" t="str">
        <x:v>Proposed staging based on the catalog; not approved artwork</x:v>
      </x:c>
      <x:c r="M293" s="492" t="str">
        <x:v>No unresolved tier condition identified in this baseline review.</x:v>
      </x:c>
      <x:c r="N293" s="504" t="n">
        <x:v>7</x:v>
      </x:c>
      <x:c r="O293" s="504" t="n">
        <x:v>6.5</x:v>
      </x:c>
      <x:c r="P293" s="504" t="n">
        <x:v>5.5</x:v>
      </x:c>
      <x:c r="Q293" s="504" t="n">
        <x:v>5.5</x:v>
      </x:c>
      <x:c r="R293" s="505" t="n">
        <x:f>IF(COUNT(N293:Q293)&lt;COUNT('Rarity Calibration'!$B$4:$B$7),"",ROUND(('Rarity Calibration'!$B$11/'Rarity Calibration'!$B$9)*(N293*'Rarity Calibration'!$B$4+O293*'Rarity Calibration'!$B$5+P293*'Rarity Calibration'!$B$6+Q293*'Rarity Calibration'!$B$7),1))</x:f>
        <x:v>64</x:v>
      </x:c>
      <x:c r="S293" s="492" t="str">
        <x:f>IF(R293="","",IF(R293&gt;='Rarity Calibration'!$E$4,'Rarity Calibration'!$D$4,IF(R293&gt;='Rarity Calibration'!$E$5,'Rarity Calibration'!$D$5,IF(R293&gt;='Rarity Calibration'!$E$6,'Rarity Calibration'!$D$6,IF(R293&gt;='Rarity Calibration'!$E$7,'Rarity Calibration'!$D$7,'Rarity Calibration'!$D$8)))))</x:f>
        <x:v>Common</x:v>
      </x:c>
      <x:c r="T293" s="492" t="str"/>
      <x:c r="U293" s="505" t="n">
        <x:v>64.7</x:v>
      </x:c>
      <x:c r="V293" s="492" t="str">
        <x:v>6.8 / 8.5 / 3.5 / 5.0</x:v>
      </x:c>
      <x:c r="W293" s="492" t="str">
        <x:v>New review-only component estimates from catalog and stated premise; source inputs unchanged.</x:v>
      </x:c>
      <x:c r="X293" s="492" t="str">
        <x:v>Biblical Places — Shared Canon</x:v>
      </x:c>
      <x:c r="Y293" s="492" t="str">
        <x:v>fixed-v17: Final Card Catalog!A264:S264; Rarity Calibration!C375:S375. No external source verification.</x:v>
      </x:c>
      <x:c r="Z293" s="492" t="str">
        <x:v>Acts 17:1–9; 1–2 Thessalonians | Apostolic age | Shared canon</x:v>
      </x:c>
      <x:c r="AA293" s="492" t="str">
        <x:v>Approved v20 baseline - applied to master</x:v>
      </x:c>
      <x:c r="AB293" s="492" t="str">
        <x:v>None</x:v>
      </x:c>
    </x:row>
    <x:row r="294" ht="122" customHeight="1">
      <x:c r="A294" s="492" t="str">
        <x:v>BPL-077</x:v>
      </x:c>
      <x:c r="B294" s="492" t="str">
        <x:v>Corinth</x:v>
      </x:c>
      <x:c r="C294" s="492" t="str">
        <x:v>Common</x:v>
      </x:c>
      <x:c r="D294" s="500" t="str">
        <x:v>Uncommon</x:v>
      </x:c>
      <x:c r="E294" s="492" t="str">
        <x:f>IF(F294="Fixed by approved decision","Fixed",IF(C294=D294,"Keep",IF(MATCH(D294,$A$12:$A$16,0)&lt;MATCH(C294,$A$12:$A$16,0),"Promote","Demote")))</x:f>
        <x:v>Promote</x:v>
      </x:c>
      <x:c r="F294" s="492" t="str">
        <x:v>Reviewed - provisional</x:v>
      </x:c>
      <x:c r="G294" s="492" t="str">
        <x:v>Medium</x:v>
      </x:c>
      <x:c r="H294" s="492" t="str">
        <x:v>Uncommon better recognizes a distinct commercial/community setting than the blanket low-emotion geography default.</x:v>
      </x:c>
      <x:c r="I294" s="492" t="str">
        <x:v>BPL-072 Antioch in Syria; BPL-075 Thessalonica</x:v>
      </x:c>
      <x:c r="J294" s="492" t="str">
        <x:v>An urban commercial threshold with contrasting human activity, not Paul addressing a crowd.</x:v>
      </x:c>
      <x:c r="K294" s="492" t="str">
        <x:v>Exchange and complex community</x:v>
      </x:c>
      <x:c r="L294" s="492" t="str">
        <x:v>Proposed staging based on the catalog; not approved artwork</x:v>
      </x:c>
      <x:c r="M294" s="492" t="str">
        <x:v>Establish a source-informed city premise rather than a generic classical skyline.</x:v>
      </x:c>
      <x:c r="N294" s="504" t="n">
        <x:v>7</x:v>
      </x:c>
      <x:c r="O294" s="504" t="n">
        <x:v>7</x:v>
      </x:c>
      <x:c r="P294" s="504" t="n">
        <x:v>6</x:v>
      </x:c>
      <x:c r="Q294" s="504" t="n">
        <x:v>6</x:v>
      </x:c>
      <x:c r="R294" s="505" t="n">
        <x:f>IF(COUNT(N294:Q294)&lt;COUNT('Rarity Calibration'!$B$4:$B$7),"",ROUND(('Rarity Calibration'!$B$11/'Rarity Calibration'!$B$9)*(N294*'Rarity Calibration'!$B$4+O294*'Rarity Calibration'!$B$5+P294*'Rarity Calibration'!$B$6+Q294*'Rarity Calibration'!$B$7),1))</x:f>
        <x:v>67</x:v>
      </x:c>
      <x:c r="S294" s="492" t="str">
        <x:f>IF(R294="","",IF(R294&gt;='Rarity Calibration'!$E$4,'Rarity Calibration'!$D$4,IF(R294&gt;='Rarity Calibration'!$E$5,'Rarity Calibration'!$D$5,IF(R294&gt;='Rarity Calibration'!$E$6,'Rarity Calibration'!$D$6,IF(R294&gt;='Rarity Calibration'!$E$7,'Rarity Calibration'!$D$7,'Rarity Calibration'!$D$8)))))</x:f>
        <x:v>Uncommon</x:v>
      </x:c>
      <x:c r="T294" s="492" t="str"/>
      <x:c r="U294" s="505" t="n">
        <x:v>64.7</x:v>
      </x:c>
      <x:c r="V294" s="492" t="str">
        <x:v>6.8 / 8.5 / 3.5 / 5.0</x:v>
      </x:c>
      <x:c r="W294" s="492" t="str">
        <x:v>New review-only component estimates from catalog and stated premise; source inputs unchanged.</x:v>
      </x:c>
      <x:c r="X294" s="492" t="str">
        <x:v>Biblical Places — Shared Canon</x:v>
      </x:c>
      <x:c r="Y294" s="492" t="str">
        <x:v>fixed-v17: Final Card Catalog!A265:S265; Rarity Calibration!C373:S373. No external source verification.</x:v>
      </x:c>
      <x:c r="Z294" s="492" t="str">
        <x:v>Acts 18; 1–2 Corinthians | Apostolic age | Shared canon</x:v>
      </x:c>
      <x:c r="AA294" s="492" t="str">
        <x:v>Approved v20 working tier - original condition retained</x:v>
      </x:c>
      <x:c r="AB294" s="492" t="str">
        <x:v>Tier / interpretation condition</x:v>
      </x:c>
    </x:row>
    <x:row r="295" ht="122" customHeight="1">
      <x:c r="A295" s="492" t="str">
        <x:v>BPL-081</x:v>
      </x:c>
      <x:c r="B295" s="492" t="str">
        <x:v>Rome</x:v>
      </x:c>
      <x:c r="C295" s="492" t="str">
        <x:v>Uncommon</x:v>
      </x:c>
      <x:c r="D295" s="500" t="str">
        <x:v>Uncommon</x:v>
      </x:c>
      <x:c r="E295" s="492" t="str">
        <x:f>IF(F295="Fixed by approved decision","Fixed",IF(C295=D295,"Keep",IF(MATCH(D295,$A$12:$A$16,0)&lt;MATCH(C295,$A$12:$A$16,0),"Promote","Demote")))</x:f>
        <x:v>Keep</x:v>
      </x:c>
      <x:c r="F295" s="492" t="str">
        <x:v>Reviewed - keep</x:v>
      </x:c>
      <x:c r="G295" s="492" t="str">
        <x:v>Medium</x:v>
      </x:c>
      <x:c r="H295" s="492" t="str">
        <x:v>Retain Uncommon for recognizable civic presence; the human events already carry the principal narratives.</x:v>
      </x:c>
      <x:c r="I295" s="492" t="str">
        <x:v>BE-081 Paul Arrives in Rome; ECH-002 Martyrdom of Saint Peter</x:v>
      </x:c>
      <x:c r="J295" s="492" t="str">
        <x:v>An imperial-city approach dwarfs ordinary arrivals without reenacting Paul or a martyrdom.</x:v>
      </x:c>
      <x:c r="K295" s="492" t="str">
        <x:v>Scale and persistence</x:v>
      </x:c>
      <x:c r="L295" s="492" t="str">
        <x:v>Proposed staging based on the catalog; not approved artwork</x:v>
      </x:c>
      <x:c r="M295" s="492" t="str">
        <x:v>No unresolved tier condition identified in this baseline review.</x:v>
      </x:c>
      <x:c r="N295" s="504" t="n">
        <x:v>8.5</x:v>
      </x:c>
      <x:c r="O295" s="504" t="n">
        <x:v>7.5</x:v>
      </x:c>
      <x:c r="P295" s="504" t="n">
        <x:v>6</x:v>
      </x:c>
      <x:c r="Q295" s="504" t="n">
        <x:v>6</x:v>
      </x:c>
      <x:c r="R295" s="505" t="n">
        <x:f>IF(COUNT(N295:Q295)&lt;COUNT('Rarity Calibration'!$B$4:$B$7),"",ROUND(('Rarity Calibration'!$B$11/'Rarity Calibration'!$B$9)*(N295*'Rarity Calibration'!$B$4+O295*'Rarity Calibration'!$B$5+P295*'Rarity Calibration'!$B$6+Q295*'Rarity Calibration'!$B$7),1))</x:f>
        <x:v>74.5</x:v>
      </x:c>
      <x:c r="S295" s="492" t="str">
        <x:f>IF(R295="","",IF(R295&gt;='Rarity Calibration'!$E$4,'Rarity Calibration'!$D$4,IF(R295&gt;='Rarity Calibration'!$E$5,'Rarity Calibration'!$D$5,IF(R295&gt;='Rarity Calibration'!$E$6,'Rarity Calibration'!$D$6,IF(R295&gt;='Rarity Calibration'!$E$7,'Rarity Calibration'!$D$7,'Rarity Calibration'!$D$8)))))</x:f>
        <x:v>Uncommon</x:v>
      </x:c>
      <x:c r="T295" s="492" t="str"/>
      <x:c r="U295" s="505" t="n">
        <x:v>71.3</x:v>
      </x:c>
      <x:c r="V295" s="492" t="str">
        <x:v>8.3 / 8.5 / 3.8 / 5.0</x:v>
      </x:c>
      <x:c r="W295" s="492" t="str">
        <x:v>New review-only component estimates from catalog and stated premise; source inputs unchanged.</x:v>
      </x:c>
      <x:c r="X295" s="492" t="str">
        <x:v>Biblical Places — Shared Canon</x:v>
      </x:c>
      <x:c r="Y295" s="492" t="str">
        <x:v>fixed-v17: Final Card Catalog!A266:S266; Rarity Calibration!C267:S267. No external source verification.</x:v>
      </x:c>
      <x:c r="Z295" s="492" t="str">
        <x:v>Acts 19:21; 23:11; 28; Romans | Apostolic age | Shared canon</x:v>
      </x:c>
      <x:c r="AA295" s="492" t="str">
        <x:v>Approved v20 baseline - applied to master</x:v>
      </x:c>
      <x:c r="AB295" s="492" t="str">
        <x:v>None</x:v>
      </x:c>
    </x:row>
    <x:row r="296" ht="122" customHeight="1">
      <x:c r="A296" s="492" t="str">
        <x:v>BPL-082</x:v>
      </x:c>
      <x:c r="B296" s="492" t="str">
        <x:v>Patmos</x:v>
      </x:c>
      <x:c r="C296" s="492" t="str">
        <x:v>Common</x:v>
      </x:c>
      <x:c r="D296" s="500" t="str">
        <x:v>Common</x:v>
      </x:c>
      <x:c r="E296" s="492" t="str">
        <x:f>IF(F296="Fixed by approved decision","Fixed",IF(C296=D296,"Keep",IF(MATCH(D296,$A$12:$A$16,0)&lt;MATCH(C296,$A$12:$A$16,0),"Promote","Demote")))</x:f>
        <x:v>Keep</x:v>
      </x:c>
      <x:c r="F296" s="492" t="str">
        <x:v>Reviewed - keep</x:v>
      </x:c>
      <x:c r="G296" s="492" t="str">
        <x:v>Medium</x:v>
      </x:c>
      <x:c r="H296" s="492" t="str">
        <x:v>Keep Common as physical geography; retaining Patmos does not restore the deferred Revelation visions.</x:v>
      </x:c>
      <x:c r="I296" s="492" t="str">
        <x:v>PDV-052 The Four Horsemen of the Apocalypse; BPL-083 The New Jerusalem</x:v>
      </x:c>
      <x:c r="J296" s="492" t="str">
        <x:v>A solitary rocky island setting with an open horizon, no beasts or celestial city in the sky.</x:v>
      </x:c>
      <x:c r="K296" s="492" t="str">
        <x:v>Isolation and contemplation</x:v>
      </x:c>
      <x:c r="L296" s="492" t="str">
        <x:v>Proposed staging based on the catalog; not approved artwork</x:v>
      </x:c>
      <x:c r="M296" s="492" t="str">
        <x:v>No unresolved tier condition identified in this baseline review.</x:v>
      </x:c>
      <x:c r="N296" s="504" t="n">
        <x:v>6.5</x:v>
      </x:c>
      <x:c r="O296" s="504" t="n">
        <x:v>7</x:v>
      </x:c>
      <x:c r="P296" s="504" t="n">
        <x:v>6.5</x:v>
      </x:c>
      <x:c r="Q296" s="504" t="n">
        <x:v>6</x:v>
      </x:c>
      <x:c r="R296" s="505" t="n">
        <x:f>IF(COUNT(N296:Q296)&lt;COUNT('Rarity Calibration'!$B$4:$B$7),"",ROUND(('Rarity Calibration'!$B$11/'Rarity Calibration'!$B$9)*(N296*'Rarity Calibration'!$B$4+O296*'Rarity Calibration'!$B$5+P296*'Rarity Calibration'!$B$6+Q296*'Rarity Calibration'!$B$7),1))</x:f>
        <x:v>66</x:v>
      </x:c>
      <x:c r="S296" s="492" t="str">
        <x:f>IF(R296="","",IF(R296&gt;='Rarity Calibration'!$E$4,'Rarity Calibration'!$D$4,IF(R296&gt;='Rarity Calibration'!$E$5,'Rarity Calibration'!$D$5,IF(R296&gt;='Rarity Calibration'!$E$6,'Rarity Calibration'!$D$6,IF(R296&gt;='Rarity Calibration'!$E$7,'Rarity Calibration'!$D$7,'Rarity Calibration'!$D$8)))))</x:f>
        <x:v>Common</x:v>
      </x:c>
      <x:c r="T296" s="492" t="str"/>
      <x:c r="U296" s="505" t="n">
        <x:v>66.7</x:v>
      </x:c>
      <x:c r="V296" s="492" t="str">
        <x:v>6.8 / 8.5 / 4.5 / 5.0</x:v>
      </x:c>
      <x:c r="W296" s="492" t="str">
        <x:v>New review-only component estimates from catalog and stated premise; source inputs unchanged.</x:v>
      </x:c>
      <x:c r="X296" s="492" t="str">
        <x:v>Biblical Places — Shared Canon</x:v>
      </x:c>
      <x:c r="Y296" s="492" t="str">
        <x:v>fixed-v17: Final Card Catalog!A267:S267; Rarity Calibration!C330:S330. No external source verification.</x:v>
      </x:c>
      <x:c r="Z296" s="492" t="str">
        <x:v>Revelation 1:9 | Apostolic/apocalyptic context | Shared canon</x:v>
      </x:c>
      <x:c r="AA296" s="492" t="str">
        <x:v>Approved v20 baseline - applied to master</x:v>
      </x:c>
      <x:c r="AB296" s="492" t="str">
        <x:v>None</x:v>
      </x:c>
    </x:row>
    <x:row r="297" ht="122" customHeight="1">
      <x:c r="A297" s="492" t="str">
        <x:v>BPL-083</x:v>
      </x:c>
      <x:c r="B297" s="492" t="str">
        <x:v>The New Jerusalem</x:v>
      </x:c>
      <x:c r="C297" s="492" t="str">
        <x:v>Uncommon</x:v>
      </x:c>
      <x:c r="D297" s="500" t="str">
        <x:v>Extraordinary</x:v>
      </x:c>
      <x:c r="E297" s="492" t="str">
        <x:f>IF(F297="Fixed by approved decision","Fixed",IF(C297=D297,"Keep",IF(MATCH(D297,$A$12:$A$16,0)&lt;MATCH(C297,$A$12:$A$16,0),"Promote","Demote")))</x:f>
        <x:v>Promote</x:v>
      </x:c>
      <x:c r="F297" s="492" t="str">
        <x:v>Reviewed - provisional</x:v>
      </x:c>
      <x:c r="G297" s="492" t="str">
        <x:v>Low</x:v>
      </x:c>
      <x:c r="H297" s="492" t="str">
        <x:v>Provisional Extraordinary better reflects the catalog's restorative vision than a generic place's low emotional score.</x:v>
      </x:c>
      <x:c r="I297" s="492" t="str">
        <x:v>PDV-043 Ezekiel's New Temple Vision; BPL-064 The Jerusalem Temple</x:v>
      </x:c>
      <x:c r="J297" s="492" t="str">
        <x:v>A deliberately visionary city image relates ordered space to restoration, without a literal future construction blueprint.</x:v>
      </x:c>
      <x:c r="K297" s="492" t="str">
        <x:v>Hope and renewed belonging</x:v>
      </x:c>
      <x:c r="L297" s="492" t="str">
        <x:v>Proposed staging based on the catalog; not approved artwork</x:v>
      </x:c>
      <x:c r="M297" s="492" t="str">
        <x:v>Agree a non-literal visual treatment and interpretation label before adopting the promotion or generating art.</x:v>
      </x:c>
      <x:c r="N297" s="504" t="n">
        <x:v>8.5</x:v>
      </x:c>
      <x:c r="O297" s="504" t="n">
        <x:v>8.5</x:v>
      </x:c>
      <x:c r="P297" s="504" t="n">
        <x:v>8.5</x:v>
      </x:c>
      <x:c r="Q297" s="504" t="n">
        <x:v>8</x:v>
      </x:c>
      <x:c r="R297" s="505" t="n">
        <x:f>IF(COUNT(N297:Q297)&lt;COUNT('Rarity Calibration'!$B$4:$B$7),"",ROUND(('Rarity Calibration'!$B$11/'Rarity Calibration'!$B$9)*(N297*'Rarity Calibration'!$B$4+O297*'Rarity Calibration'!$B$5+P297*'Rarity Calibration'!$B$6+Q297*'Rarity Calibration'!$B$7),1))</x:f>
        <x:v>84.5</x:v>
      </x:c>
      <x:c r="S297" s="492" t="str">
        <x:f>IF(R297="","",IF(R297&gt;='Rarity Calibration'!$E$4,'Rarity Calibration'!$D$4,IF(R297&gt;='Rarity Calibration'!$E$5,'Rarity Calibration'!$D$5,IF(R297&gt;='Rarity Calibration'!$E$6,'Rarity Calibration'!$D$6,IF(R297&gt;='Rarity Calibration'!$E$7,'Rarity Calibration'!$D$7,'Rarity Calibration'!$D$8)))))</x:f>
        <x:v>Extraordinary</x:v>
      </x:c>
      <x:c r="T297" s="492" t="str"/>
      <x:c r="U297" s="505" t="n">
        <x:v>74.7</x:v>
      </x:c>
      <x:c r="V297" s="492" t="str">
        <x:v>8.8 / 8.5 / 4.5 / 5.0</x:v>
      </x:c>
      <x:c r="W297" s="492" t="str">
        <x:v>New review-only component estimates from catalog and stated premise; source inputs unchanged.</x:v>
      </x:c>
      <x:c r="X297" s="492" t="str">
        <x:v>Biblical Places — Shared Canon</x:v>
      </x:c>
      <x:c r="Y297" s="492" t="str">
        <x:v>fixed-v17: Final Card Catalog!A268:S268; Rarity Calibration!C230:S230. No external source verification.</x:v>
      </x:c>
      <x:c r="Z297" s="492" t="str">
        <x:v>Revelation 21–22 | Eschatological vision | Shared canon</x:v>
      </x:c>
      <x:c r="AA297" s="492" t="str">
        <x:v>Approved v20 working tier - original condition retained</x:v>
      </x:c>
      <x:c r="AB297" s="492" t="str">
        <x:v>Tier / interpretation condition</x:v>
      </x:c>
    </x:row>
    <x:row r="298" ht="122" customHeight="1">
      <x:c r="A298" s="492" t="str">
        <x:v>BPL-084</x:v>
      </x:c>
      <x:c r="B298" s="492" t="str">
        <x:v>The Dead Sea / Salt Sea</x:v>
      </x:c>
      <x:c r="C298" s="492" t="str">
        <x:v>Common</x:v>
      </x:c>
      <x:c r="D298" s="500" t="str">
        <x:v>Common</x:v>
      </x:c>
      <x:c r="E298" s="492" t="str">
        <x:f>IF(F298="Fixed by approved decision","Fixed",IF(C298=D298,"Keep",IF(MATCH(D298,$A$12:$A$16,0)&lt;MATCH(C298,$A$12:$A$16,0),"Promote","Demote")))</x:f>
        <x:v>Keep</x:v>
      </x:c>
      <x:c r="F298" s="492" t="str">
        <x:v>Reviewed - keep</x:v>
      </x:c>
      <x:c r="G298" s="492" t="str">
        <x:v>Medium</x:v>
      </x:c>
      <x:c r="H298" s="492" t="str">
        <x:v>Common can be visually distinctive without equating scenery with higher rarity.</x:v>
      </x:c>
      <x:c r="I298" s="492" t="str">
        <x:v>BPL-017 The Nile River; BPL-059 The Sea of Galilee</x:v>
      </x:c>
      <x:c r="J298" s="492" t="str">
        <x:v>Water and austere margins create a distinct inland-sea landscape with no reenacted judgment scene.</x:v>
      </x:c>
      <x:c r="K298" s="492" t="str">
        <x:v>Austerity and stillness</x:v>
      </x:c>
      <x:c r="L298" s="492" t="str">
        <x:v>Proposed staging based on the catalog; not approved artwork</x:v>
      </x:c>
      <x:c r="M298" s="492" t="str">
        <x:v>No unresolved tier condition identified in this baseline review.</x:v>
      </x:c>
      <x:c r="N298" s="504" t="n">
        <x:v>6.5</x:v>
      </x:c>
      <x:c r="O298" s="504" t="n">
        <x:v>7</x:v>
      </x:c>
      <x:c r="P298" s="504" t="n">
        <x:v>5.5</x:v>
      </x:c>
      <x:c r="Q298" s="504" t="n">
        <x:v>7</x:v>
      </x:c>
      <x:c r="R298" s="505" t="n">
        <x:f>IF(COUNT(N298:Q298)&lt;COUNT('Rarity Calibration'!$B$4:$B$7),"",ROUND(('Rarity Calibration'!$B$11/'Rarity Calibration'!$B$9)*(N298*'Rarity Calibration'!$B$4+O298*'Rarity Calibration'!$B$5+P298*'Rarity Calibration'!$B$6+Q298*'Rarity Calibration'!$B$7),1))</x:f>
        <x:v>65</x:v>
      </x:c>
      <x:c r="S298" s="492" t="str">
        <x:f>IF(R298="","",IF(R298&gt;='Rarity Calibration'!$E$4,'Rarity Calibration'!$D$4,IF(R298&gt;='Rarity Calibration'!$E$5,'Rarity Calibration'!$D$5,IF(R298&gt;='Rarity Calibration'!$E$6,'Rarity Calibration'!$D$6,IF(R298&gt;='Rarity Calibration'!$E$7,'Rarity Calibration'!$D$7,'Rarity Calibration'!$D$8)))))</x:f>
        <x:v>Common</x:v>
      </x:c>
      <x:c r="T298" s="492" t="str"/>
      <x:c r="U298" s="505" t="n">
        <x:v>64.1</x:v>
      </x:c>
      <x:c r="V298" s="492" t="str">
        <x:v>6.5 / 8.5 / 3.8 / 5.0</x:v>
      </x:c>
      <x:c r="W298" s="492" t="str">
        <x:v>New review-only component estimates from catalog and stated premise; source inputs unchanged.</x:v>
      </x:c>
      <x:c r="X298" s="492" t="str">
        <x:v>Biblical Places — Shared Canon</x:v>
      </x:c>
      <x:c r="Y298" s="492" t="str">
        <x:v>fixed-v17: Final Card Catalog!A269:S269; Rarity Calibration!C386:S386. No external source verification.</x:v>
      </x:c>
      <x:c r="Z298" s="492" t="str">
        <x:v>Genesis 14:3; Numbers 34:3, 12; Joshua 15:2, 5 | Multiple periods | Shared canon</x:v>
      </x:c>
      <x:c r="AA298" s="492" t="str">
        <x:v>Approved v20 baseline - applied to master</x:v>
      </x:c>
      <x:c r="AB298" s="492" t="str">
        <x:v>None</x:v>
      </x:c>
    </x:row>
    <x:row r="299" ht="122" customHeight="1">
      <x:c r="A299" s="492" t="str">
        <x:v>BI-001</x:v>
      </x:c>
      <x:c r="B299" s="492" t="str">
        <x:v>Tree of Life</x:v>
      </x:c>
      <x:c r="C299" s="492" t="str">
        <x:v>Extraordinary</x:v>
      </x:c>
      <x:c r="D299" s="500" t="str">
        <x:v>Extraordinary</x:v>
      </x:c>
      <x:c r="E299" s="492" t="str">
        <x:f>IF(F299="Fixed by approved decision","Fixed",IF(C299=D299,"Keep",IF(MATCH(D299,$A$12:$A$16,0)&lt;MATCH(C299,$A$12:$A$16,0),"Promote","Demote")))</x:f>
        <x:v>Keep</x:v>
      </x:c>
      <x:c r="F299" s="492" t="str">
        <x:v>Reviewed - provisional</x:v>
      </x:c>
      <x:c r="G299" s="492" t="str">
        <x:v>Medium</x:v>
      </x:c>
      <x:c r="H299" s="492" t="str">
        <x:v>Retain Extraordinary for a recurring symbolic identity; composition must distinguish symbolic arc from botanical reconstruction.</x:v>
      </x:c>
      <x:c r="I299" s="492" t="str">
        <x:v>BPL-001 The Garden of Eden; BPL-083 The New Jerusalem</x:v>
      </x:c>
      <x:c r="J299" s="492" t="str">
        <x:v>A strong tree silhouette and ordered living growth dominate, without merging Eden and final restoration into a physical site.</x:v>
      </x:c>
      <x:c r="K299" s="492" t="str">
        <x:v>Life and restoration</x:v>
      </x:c>
      <x:c r="L299" s="492" t="str">
        <x:v>Proposed staging based on the catalog; not approved artwork</x:v>
      </x:c>
      <x:c r="M299" s="492" t="str">
        <x:v>Agree the narrative/symbolic framing and avoid unsupported species or mapped visionary geography.</x:v>
      </x:c>
      <x:c r="N299" s="504" t="n">
        <x:v>8.5</x:v>
      </x:c>
      <x:c r="O299" s="504" t="n">
        <x:v>9</x:v>
      </x:c>
      <x:c r="P299" s="504" t="n">
        <x:v>8</x:v>
      </x:c>
      <x:c r="Q299" s="504" t="n">
        <x:v>8.5</x:v>
      </x:c>
      <x:c r="R299" s="505" t="n">
        <x:f>IF(COUNT(N299:Q299)&lt;COUNT('Rarity Calibration'!$B$4:$B$7),"",ROUND(('Rarity Calibration'!$B$11/'Rarity Calibration'!$B$9)*(N299*'Rarity Calibration'!$B$4+O299*'Rarity Calibration'!$B$5+P299*'Rarity Calibration'!$B$6+Q299*'Rarity Calibration'!$B$7),1))</x:f>
        <x:v>85.5</x:v>
      </x:c>
      <x:c r="S299" s="492" t="str">
        <x:f>IF(R299="","",IF(R299&gt;='Rarity Calibration'!$E$4,'Rarity Calibration'!$D$4,IF(R299&gt;='Rarity Calibration'!$E$5,'Rarity Calibration'!$D$5,IF(R299&gt;='Rarity Calibration'!$E$6,'Rarity Calibration'!$D$6,IF(R299&gt;='Rarity Calibration'!$E$7,'Rarity Calibration'!$D$7,'Rarity Calibration'!$D$8)))))</x:f>
        <x:v>Extraordinary</x:v>
      </x:c>
      <x:c r="T299" s="492" t="str"/>
      <x:c r="U299" s="505" t="n">
        <x:v>84.1</x:v>
      </x:c>
      <x:c r="V299" s="492" t="str">
        <x:v>9.0 / 9.8 / 5.5 / 7.7</x:v>
      </x:c>
      <x:c r="W299" s="492" t="str">
        <x:v>New review-only component estimates from catalog and stated premise; source inputs unchanged.</x:v>
      </x:c>
      <x:c r="X299" s="492" t="str">
        <x:v>Biblical Items — Shared Canon</x:v>
      </x:c>
      <x:c r="Y299" s="492" t="str">
        <x:v>fixed-v17: Final Card Catalog!A270:S270; Rarity Calibration!C68:S68. No external source verification.</x:v>
      </x:c>
      <x:c r="Z299" s="492" t="str">
        <x:v>Genesis 2:9; 3:22–24; Revelation 2:7; 22:2 | Primeval / biblical-theology arc | Shared canon</x:v>
      </x:c>
      <x:c r="AA299" s="492" t="str">
        <x:v>Approved v20 working tier - original condition retained</x:v>
      </x:c>
      <x:c r="AB299" s="492" t="str">
        <x:v>Tier / interpretation condition</x:v>
      </x:c>
    </x:row>
    <x:row r="300" ht="122" customHeight="1">
      <x:c r="A300" s="492" t="str">
        <x:v>BI-002</x:v>
      </x:c>
      <x:c r="B300" s="492" t="str">
        <x:v>Tree of the Knowledge of Good and Evil</x:v>
      </x:c>
      <x:c r="C300" s="492" t="str">
        <x:v>Rare</x:v>
      </x:c>
      <x:c r="D300" s="500" t="str">
        <x:v>Rare</x:v>
      </x:c>
      <x:c r="E300" s="492" t="str">
        <x:f>IF(F300="Fixed by approved decision","Fixed",IF(C300=D300,"Keep",IF(MATCH(D300,$A$12:$A$16,0)&lt;MATCH(C300,$A$12:$A$16,0),"Promote","Demote")))</x:f>
        <x:v>Keep</x:v>
      </x:c>
      <x:c r="F300" s="492" t="str">
        <x:v>Reviewed - keep</x:v>
      </x:c>
      <x:c r="G300" s="492" t="str">
        <x:v>Medium</x:v>
      </x:c>
      <x:c r="H300" s="492" t="str">
        <x:v>Retain Rare for the object-centered command symbol; it should not become a second Fall illustration.</x:v>
      </x:c>
      <x:c r="I300" s="492" t="str">
        <x:v>BE-002 The Fall; BI-001 Tree of Life</x:v>
      </x:c>
      <x:c r="J300" s="492" t="str">
        <x:v>The tree and the sense of a consequential boundary dominate; exclude the already completed temptation action.</x:v>
      </x:c>
      <x:c r="K300" s="492" t="str">
        <x:v>Desire and responsibility</x:v>
      </x:c>
      <x:c r="L300" s="492" t="str">
        <x:v>Proposed staging based on the catalog; not approved artwork</x:v>
      </x:c>
      <x:c r="M300" s="492" t="str">
        <x:v>No unresolved tier condition identified in this baseline review.</x:v>
      </x:c>
      <x:c r="N300" s="504" t="n">
        <x:v>8.5</x:v>
      </x:c>
      <x:c r="O300" s="504" t="n">
        <x:v>8.5</x:v>
      </x:c>
      <x:c r="P300" s="504" t="n">
        <x:v>6.5</x:v>
      </x:c>
      <x:c r="Q300" s="504" t="n">
        <x:v>7.5</x:v>
      </x:c>
      <x:c r="R300" s="505" t="n">
        <x:f>IF(COUNT(N300:Q300)&lt;COUNT('Rarity Calibration'!$B$4:$B$7),"",ROUND(('Rarity Calibration'!$B$11/'Rarity Calibration'!$B$9)*(N300*'Rarity Calibration'!$B$4+O300*'Rarity Calibration'!$B$5+P300*'Rarity Calibration'!$B$6+Q300*'Rarity Calibration'!$B$7),1))</x:f>
        <x:v>80</x:v>
      </x:c>
      <x:c r="S300" s="492" t="str">
        <x:f>IF(R300="","",IF(R300&gt;='Rarity Calibration'!$E$4,'Rarity Calibration'!$D$4,IF(R300&gt;='Rarity Calibration'!$E$5,'Rarity Calibration'!$D$5,IF(R300&gt;='Rarity Calibration'!$E$6,'Rarity Calibration'!$D$6,IF(R300&gt;='Rarity Calibration'!$E$7,'Rarity Calibration'!$D$7,'Rarity Calibration'!$D$8)))))</x:f>
        <x:v>Rare</x:v>
      </x:c>
      <x:c r="T300" s="492" t="str"/>
      <x:c r="U300" s="505" t="n">
        <x:v>79.5</x:v>
      </x:c>
      <x:c r="V300" s="492" t="str">
        <x:v>8.8 / 9.0 / 4.8 / 7.7</x:v>
      </x:c>
      <x:c r="W300" s="492" t="str">
        <x:v>New review-only component estimates from catalog and stated premise; source inputs unchanged.</x:v>
      </x:c>
      <x:c r="X300" s="492" t="str">
        <x:v>Biblical Items — Shared Canon</x:v>
      </x:c>
      <x:c r="Y300" s="492" t="str">
        <x:v>fixed-v17: Final Card Catalog!A271:S271; Rarity Calibration!C145:S145. No external source verification.</x:v>
      </x:c>
      <x:c r="Z300" s="492" t="str">
        <x:v>Genesis 2:9, 16–17; 3:1–24 | Primeval history | Shared canon</x:v>
      </x:c>
      <x:c r="AA300" s="492" t="str">
        <x:v>Approved v20 baseline - applied to master</x:v>
      </x:c>
      <x:c r="AB300" s="492" t="str">
        <x:v>None</x:v>
      </x:c>
    </x:row>
    <x:row r="301" ht="122" customHeight="1">
      <x:c r="A301" s="492" t="str">
        <x:v>BI-004</x:v>
      </x:c>
      <x:c r="B301" s="492" t="str">
        <x:v>Joseph's Ornate Robe</x:v>
      </x:c>
      <x:c r="C301" s="492" t="str">
        <x:v>Uncommon</x:v>
      </x:c>
      <x:c r="D301" s="500" t="str">
        <x:v>Uncommon</x:v>
      </x:c>
      <x:c r="E301" s="492" t="str">
        <x:f>IF(F301="Fixed by approved decision","Fixed",IF(C301=D301,"Keep",IF(MATCH(D301,$A$12:$A$16,0)&lt;MATCH(C301,$A$12:$A$16,0),"Promote","Demote")))</x:f>
        <x:v>Keep</x:v>
      </x:c>
      <x:c r="F301" s="492" t="str">
        <x:v>Reviewed - keep</x:v>
      </x:c>
      <x:c r="G301" s="492" t="str">
        <x:v>Medium</x:v>
      </x:c>
      <x:c r="H301" s="492" t="str">
        <x:v>Uncommon is earned by material identity and narrative association without recreating betrayal.</x:v>
      </x:c>
      <x:c r="I301" s="492" t="str">
        <x:v>BP-010 Joseph, Son of Jacob; BE-008 Joseph Sold into Slavery</x:v>
      </x:c>
      <x:c r="J301" s="492" t="str">
        <x:v>The robe's form and fabric occupy the foreground, with no sale of Joseph enacted behind it.</x:v>
      </x:c>
      <x:c r="K301" s="492" t="str">
        <x:v>Favor and tension</x:v>
      </x:c>
      <x:c r="L301" s="492" t="str">
        <x:v>Proposed staging based on the catalog; not approved artwork</x:v>
      </x:c>
      <x:c r="M301" s="492" t="str">
        <x:v>No unresolved tier condition identified in this baseline review.</x:v>
      </x:c>
      <x:c r="N301" s="504" t="n">
        <x:v>6.5</x:v>
      </x:c>
      <x:c r="O301" s="504" t="n">
        <x:v>8</x:v>
      </x:c>
      <x:c r="P301" s="504" t="n">
        <x:v>6.5</x:v>
      </x:c>
      <x:c r="Q301" s="504" t="n">
        <x:v>7.5</x:v>
      </x:c>
      <x:c r="R301" s="505" t="n">
        <x:f>IF(COUNT(N301:Q301)&lt;COUNT('Rarity Calibration'!$B$4:$B$7),"",ROUND(('Rarity Calibration'!$B$11/'Rarity Calibration'!$B$9)*(N301*'Rarity Calibration'!$B$4+O301*'Rarity Calibration'!$B$5+P301*'Rarity Calibration'!$B$6+Q301*'Rarity Calibration'!$B$7),1))</x:f>
        <x:v>70.5</x:v>
      </x:c>
      <x:c r="S301" s="492" t="str">
        <x:f>IF(R301="","",IF(R301&gt;='Rarity Calibration'!$E$4,'Rarity Calibration'!$D$4,IF(R301&gt;='Rarity Calibration'!$E$5,'Rarity Calibration'!$D$5,IF(R301&gt;='Rarity Calibration'!$E$6,'Rarity Calibration'!$D$6,IF(R301&gt;='Rarity Calibration'!$E$7,'Rarity Calibration'!$D$7,'Rarity Calibration'!$D$8)))))</x:f>
        <x:v>Uncommon</x:v>
      </x:c>
      <x:c r="T301" s="492" t="str"/>
      <x:c r="U301" s="505" t="n">
        <x:v>67.5</x:v>
      </x:c>
      <x:c r="V301" s="492" t="str">
        <x:v>5.8 / 9.0 / 4.8 / 7.7</x:v>
      </x:c>
      <x:c r="W301" s="492" t="str">
        <x:v>New review-only component estimates from catalog and stated premise; source inputs unchanged.</x:v>
      </x:c>
      <x:c r="X301" s="492" t="str">
        <x:v>Biblical Items — Shared Canon</x:v>
      </x:c>
      <x:c r="Y301" s="492" t="str">
        <x:v>fixed-v17: Final Card Catalog!A272:S272; Rarity Calibration!C315:S315. No external source verification.</x:v>
      </x:c>
      <x:c r="Z301" s="492" t="str">
        <x:v>Genesis 37:3, 23–33 | Patriarchal period | Shared canon</x:v>
      </x:c>
      <x:c r="AA301" s="492" t="str">
        <x:v>Approved v20 baseline - applied to master</x:v>
      </x:c>
      <x:c r="AB301" s="492" t="str">
        <x:v>None</x:v>
      </x:c>
    </x:row>
    <x:row r="302" ht="122" customHeight="1">
      <x:c r="A302" s="492" t="str">
        <x:v>BI-005</x:v>
      </x:c>
      <x:c r="B302" s="492" t="str">
        <x:v>Moses' Basket</x:v>
      </x:c>
      <x:c r="C302" s="492" t="str">
        <x:v>Uncommon</x:v>
      </x:c>
      <x:c r="D302" s="500" t="str">
        <x:v>Uncommon</x:v>
      </x:c>
      <x:c r="E302" s="492" t="str">
        <x:f>IF(F302="Fixed by approved decision","Fixed",IF(C302=D302,"Keep",IF(MATCH(D302,$A$12:$A$16,0)&lt;MATCH(C302,$A$12:$A$16,0),"Promote","Demote")))</x:f>
        <x:v>Keep</x:v>
      </x:c>
      <x:c r="F302" s="492" t="str">
        <x:v>Reviewed - keep</x:v>
      </x:c>
      <x:c r="G302" s="492" t="str">
        <x:v>Medium</x:v>
      </x:c>
      <x:c r="H302" s="492" t="str">
        <x:v>Retain Uncommon for a compact object with an emotional function rather than sheer material luxury.</x:v>
      </x:c>
      <x:c r="I302" s="492" t="str">
        <x:v>BPL-017 The Nile River; BE-124 Jeremiah's Rescue from the Cistern</x:v>
      </x:c>
      <x:c r="J302" s="492" t="str">
        <x:v>The woven basket sits low near water, its material and protective enclosure primary, not a full rescue scene.</x:v>
      </x:c>
      <x:c r="K302" s="492" t="str">
        <x:v>Fragile safety</x:v>
      </x:c>
      <x:c r="L302" s="492" t="str">
        <x:v>Proposed staging based on the catalog; not approved artwork</x:v>
      </x:c>
      <x:c r="M302" s="492" t="str">
        <x:v>No unresolved tier condition identified in this baseline review.</x:v>
      </x:c>
      <x:c r="N302" s="504" t="n">
        <x:v>6.5</x:v>
      </x:c>
      <x:c r="O302" s="504" t="n">
        <x:v>8</x:v>
      </x:c>
      <x:c r="P302" s="504" t="n">
        <x:v>7</x:v>
      </x:c>
      <x:c r="Q302" s="504" t="n">
        <x:v>7</x:v>
      </x:c>
      <x:c r="R302" s="505" t="n">
        <x:f>IF(COUNT(N302:Q302)&lt;COUNT('Rarity Calibration'!$B$4:$B$7),"",ROUND(('Rarity Calibration'!$B$11/'Rarity Calibration'!$B$9)*(N302*'Rarity Calibration'!$B$4+O302*'Rarity Calibration'!$B$5+P302*'Rarity Calibration'!$B$6+Q302*'Rarity Calibration'!$B$7),1))</x:f>
        <x:v>71</x:v>
      </x:c>
      <x:c r="S302" s="492" t="str">
        <x:f>IF(R302="","",IF(R302&gt;='Rarity Calibration'!$E$4,'Rarity Calibration'!$D$4,IF(R302&gt;='Rarity Calibration'!$E$5,'Rarity Calibration'!$D$5,IF(R302&gt;='Rarity Calibration'!$E$6,'Rarity Calibration'!$D$6,IF(R302&gt;='Rarity Calibration'!$E$7,'Rarity Calibration'!$D$7,'Rarity Calibration'!$D$8)))))</x:f>
        <x:v>Uncommon</x:v>
      </x:c>
      <x:c r="T302" s="492" t="str"/>
      <x:c r="U302" s="505" t="n">
        <x:v>67.5</x:v>
      </x:c>
      <x:c r="V302" s="492" t="str">
        <x:v>5.8 / 9.0 / 4.8 / 7.7</x:v>
      </x:c>
      <x:c r="W302" s="492" t="str">
        <x:v>New review-only component estimates from catalog and stated premise; source inputs unchanged.</x:v>
      </x:c>
      <x:c r="X302" s="492" t="str">
        <x:v>Biblical Items — Shared Canon</x:v>
      </x:c>
      <x:c r="Y302" s="492" t="str">
        <x:v>fixed-v17: Final Card Catalog!A273:S273; Rarity Calibration!C316:S316. No external source verification.</x:v>
      </x:c>
      <x:c r="Z302" s="492" t="str">
        <x:v>Exodus 2:3–10 | Exodus period | Shared canon</x:v>
      </x:c>
      <x:c r="AA302" s="492" t="str">
        <x:v>Approved v20 baseline - applied to master</x:v>
      </x:c>
      <x:c r="AB302" s="492" t="str">
        <x:v>None</x:v>
      </x:c>
    </x:row>
    <x:row r="303" ht="122" customHeight="1">
      <x:c r="A303" s="492" t="str">
        <x:v>BI-006</x:v>
      </x:c>
      <x:c r="B303" s="492" t="str">
        <x:v>Moses' Staff</x:v>
      </x:c>
      <x:c r="C303" s="492" t="str">
        <x:v>Uncommon</x:v>
      </x:c>
      <x:c r="D303" s="500" t="str">
        <x:v>Uncommon</x:v>
      </x:c>
      <x:c r="E303" s="492" t="str">
        <x:f>IF(F303="Fixed by approved decision","Fixed",IF(C303=D303,"Keep",IF(MATCH(D303,$A$12:$A$16,0)&lt;MATCH(C303,$A$12:$A$16,0),"Promote","Demote")))</x:f>
        <x:v>Keep</x:v>
      </x:c>
      <x:c r="F303" s="492" t="str">
        <x:v>Reviewed - keep</x:v>
      </x:c>
      <x:c r="G303" s="492" t="str">
        <x:v>Medium</x:v>
      </x:c>
      <x:c r="H303" s="492" t="str">
        <x:v>Uncommon fits a recurring object with independent silhouette; do not turn it into a glowing weapon.</x:v>
      </x:c>
      <x:c r="I303" s="492" t="str">
        <x:v>BP-001 Moses; BI-011 Aaron's Budded Staff</x:v>
      </x:c>
      <x:c r="J303" s="492" t="str">
        <x:v>A worn staff traverses the frame, human use suggested without an entire Exodus miracle behind it.</x:v>
      </x:c>
      <x:c r="K303" s="492" t="str">
        <x:v>Dependence and leadership</x:v>
      </x:c>
      <x:c r="L303" s="492" t="str">
        <x:v>Proposed staging based on the catalog; not approved artwork</x:v>
      </x:c>
      <x:c r="M303" s="492" t="str">
        <x:v>No unresolved tier condition identified in this baseline review.</x:v>
      </x:c>
      <x:c r="N303" s="504" t="n">
        <x:v>7</x:v>
      </x:c>
      <x:c r="O303" s="504" t="n">
        <x:v>8</x:v>
      </x:c>
      <x:c r="P303" s="504" t="n">
        <x:v>6.5</x:v>
      </x:c>
      <x:c r="Q303" s="504" t="n">
        <x:v>7</x:v>
      </x:c>
      <x:c r="R303" s="505" t="n">
        <x:f>IF(COUNT(N303:Q303)&lt;COUNT('Rarity Calibration'!$B$4:$B$7),"",ROUND(('Rarity Calibration'!$B$11/'Rarity Calibration'!$B$9)*(N303*'Rarity Calibration'!$B$4+O303*'Rarity Calibration'!$B$5+P303*'Rarity Calibration'!$B$6+Q303*'Rarity Calibration'!$B$7),1))</x:f>
        <x:v>72</x:v>
      </x:c>
      <x:c r="S303" s="492" t="str">
        <x:f>IF(R303="","",IF(R303&gt;='Rarity Calibration'!$E$4,'Rarity Calibration'!$D$4,IF(R303&gt;='Rarity Calibration'!$E$5,'Rarity Calibration'!$D$5,IF(R303&gt;='Rarity Calibration'!$E$6,'Rarity Calibration'!$D$6,IF(R303&gt;='Rarity Calibration'!$E$7,'Rarity Calibration'!$D$7,'Rarity Calibration'!$D$8)))))</x:f>
        <x:v>Uncommon</x:v>
      </x:c>
      <x:c r="T303" s="492" t="str"/>
      <x:c r="U303" s="505" t="n">
        <x:v>73.7</x:v>
      </x:c>
      <x:c r="V303" s="492" t="str">
        <x:v>6.8 / 9.0 / 5.9 / 7.7</x:v>
      </x:c>
      <x:c r="W303" s="492" t="str">
        <x:v>New review-only component estimates from catalog and stated premise; source inputs unchanged.</x:v>
      </x:c>
      <x:c r="X303" s="492" t="str">
        <x:v>Biblical Items — Shared Canon</x:v>
      </x:c>
      <x:c r="Y303" s="492" t="str">
        <x:v>fixed-v17: Final Card Catalog!A274:S274; Rarity Calibration!C245:S245. No external source verification.</x:v>
      </x:c>
      <x:c r="Z303" s="492" t="str">
        <x:v>Exodus 4:2–5; 7–17 | Exodus / wilderness | Shared canon</x:v>
      </x:c>
      <x:c r="AA303" s="492" t="str">
        <x:v>Approved v20 baseline - applied to master</x:v>
      </x:c>
      <x:c r="AB303" s="492" t="str">
        <x:v>None</x:v>
      </x:c>
    </x:row>
    <x:row r="304" ht="122" customHeight="1">
      <x:c r="A304" s="492" t="str">
        <x:v>BI-007</x:v>
      </x:c>
      <x:c r="B304" s="492" t="str">
        <x:v>Unleavened Bread</x:v>
      </x:c>
      <x:c r="C304" s="492" t="str">
        <x:v>Common</x:v>
      </x:c>
      <x:c r="D304" s="500" t="str">
        <x:v>Common</x:v>
      </x:c>
      <x:c r="E304" s="492" t="str">
        <x:f>IF(F304="Fixed by approved decision","Fixed",IF(C304=D304,"Keep",IF(MATCH(D304,$A$12:$A$16,0)&lt;MATCH(C304,$A$12:$A$16,0),"Promote","Demote")))</x:f>
        <x:v>Keep</x:v>
      </x:c>
      <x:c r="F304" s="492" t="str">
        <x:v>Reviewed - keep</x:v>
      </x:c>
      <x:c r="G304" s="492" t="str">
        <x:v>Medium</x:v>
      </x:c>
      <x:c r="H304" s="492" t="str">
        <x:v>Keep Common for a meaningful ordinary object; theological importance is not a requirement for ornamental treatment.</x:v>
      </x:c>
      <x:c r="I304" s="492" t="str">
        <x:v>BE-012 The First Passover; BI-052 Widow's Two Small Coins</x:v>
      </x:c>
      <x:c r="J304" s="492" t="str">
        <x:v>Bread and simple preparation materials form a restrained household still life, without the full Passover gathering.</x:v>
      </x:c>
      <x:c r="K304" s="492" t="str">
        <x:v>Simplicity and readiness</x:v>
      </x:c>
      <x:c r="L304" s="492" t="str">
        <x:v>Proposed staging based on the catalog; not approved artwork</x:v>
      </x:c>
      <x:c r="M304" s="492" t="str">
        <x:v>No unresolved tier condition identified in this baseline review.</x:v>
      </x:c>
      <x:c r="N304" s="504" t="n">
        <x:v>6.5</x:v>
      </x:c>
      <x:c r="O304" s="504" t="n">
        <x:v>6.5</x:v>
      </x:c>
      <x:c r="P304" s="504" t="n">
        <x:v>6</x:v>
      </x:c>
      <x:c r="Q304" s="504" t="n">
        <x:v>6.5</x:v>
      </x:c>
      <x:c r="R304" s="505" t="n">
        <x:f>IF(COUNT(N304:Q304)&lt;COUNT('Rarity Calibration'!$B$4:$B$7),"",ROUND(('Rarity Calibration'!$B$11/'Rarity Calibration'!$B$9)*(N304*'Rarity Calibration'!$B$4+O304*'Rarity Calibration'!$B$5+P304*'Rarity Calibration'!$B$6+Q304*'Rarity Calibration'!$B$7),1))</x:f>
        <x:v>64</x:v>
      </x:c>
      <x:c r="S304" s="492" t="str">
        <x:f>IF(R304="","",IF(R304&gt;='Rarity Calibration'!$E$4,'Rarity Calibration'!$D$4,IF(R304&gt;='Rarity Calibration'!$E$5,'Rarity Calibration'!$D$5,IF(R304&gt;='Rarity Calibration'!$E$6,'Rarity Calibration'!$D$6,IF(R304&gt;='Rarity Calibration'!$E$7,'Rarity Calibration'!$D$7,'Rarity Calibration'!$D$8)))))</x:f>
        <x:v>Common</x:v>
      </x:c>
      <x:c r="T304" s="492" t="str"/>
      <x:c r="U304" s="505" t="n">
        <x:v>63.3</x:v>
      </x:c>
      <x:c r="V304" s="492" t="str">
        <x:v>5.8 / 7.6 / 4.8 / 7.7</x:v>
      </x:c>
      <x:c r="W304" s="492" t="str">
        <x:v>New review-only component estimates from catalog and stated premise; source inputs unchanged.</x:v>
      </x:c>
      <x:c r="X304" s="492" t="str">
        <x:v>Biblical Items — Shared Canon</x:v>
      </x:c>
      <x:c r="Y304" s="492" t="str">
        <x:v>fixed-v17: Final Card Catalog!A275:S275; Rarity Calibration!C393:S393. No external source verification.</x:v>
      </x:c>
      <x:c r="Z304" s="492" t="str">
        <x:v>Exodus 12:8, 15–20, 39 | Exodus period | Shared canon</x:v>
      </x:c>
      <x:c r="AA304" s="492" t="str">
        <x:v>Approved v20 baseline - applied to master</x:v>
      </x:c>
      <x:c r="AB304" s="492" t="str">
        <x:v>None</x:v>
      </x:c>
    </x:row>
    <x:row r="305" ht="122" customHeight="1">
      <x:c r="A305" s="492" t="str">
        <x:v>BI-008</x:v>
      </x:c>
      <x:c r="B305" s="492" t="str">
        <x:v>Ark of the Covenant</x:v>
      </x:c>
      <x:c r="C305" s="492" t="str">
        <x:v>Legendary</x:v>
      </x:c>
      <x:c r="D305" s="500" t="str">
        <x:v>Legendary</x:v>
      </x:c>
      <x:c r="E305" s="492" t="str">
        <x:f>IF(F305="Fixed by approved decision","Fixed",IF(C305=D305,"Keep",IF(MATCH(D305,$A$12:$A$16,0)&lt;MATCH(C305,$A$12:$A$16,0),"Promote","Demote")))</x:f>
        <x:v>Fixed</x:v>
      </x:c>
      <x:c r="F305" s="492" t="str">
        <x:v>Fixed by approved decision</x:v>
      </x:c>
      <x:c r="G305" s="492" t="str">
        <x:v>High - decision fixed</x:v>
      </x:c>
      <x:c r="H305" s="492" t="str">
        <x:v>Approved Legendary object; no score adjustment is required to validate the editorial decision.</x:v>
      </x:c>
      <x:c r="I305" s="492" t="str">
        <x:v>BE-098 Dagon Falls Before the Ark; BE-107 Ark Brought to Jerusalem</x:v>
      </x:c>
      <x:c r="J305" s="492" t="str">
        <x:v>Preserve the quiet object-height view of the Ark, its poles and cover rather than a procession.</x:v>
      </x:c>
      <x:c r="K305" s="492" t="str">
        <x:v>Reverent awe and stillness</x:v>
      </x:c>
      <x:c r="L305" s="492" t="str">
        <x:v>Proposed staging based on the catalog; not approved artwork</x:v>
      </x:c>
      <x:c r="M305" s="492" t="str">
        <x:v>No unresolved tier condition identified in this baseline review.</x:v>
      </x:c>
      <x:c r="N305" s="504"/>
      <x:c r="O305" s="504"/>
      <x:c r="P305" s="504"/>
      <x:c r="Q305" s="504"/>
      <x:c r="R305" s="505" t="str">
        <x:f>IF(COUNT(N305:Q305)&lt;COUNT('Rarity Calibration'!$B$4:$B$7),"",ROUND(('Rarity Calibration'!$B$11/'Rarity Calibration'!$B$9)*(N305*'Rarity Calibration'!$B$4+O305*'Rarity Calibration'!$B$5+P305*'Rarity Calibration'!$B$6+Q305*'Rarity Calibration'!$B$7),1))</x:f>
      </x:c>
      <x:c r="S305" s="492" t="str">
        <x:f>IF(R305="","",IF(R305&gt;='Rarity Calibration'!$E$4,'Rarity Calibration'!$D$4,IF(R305&gt;='Rarity Calibration'!$E$5,'Rarity Calibration'!$D$5,IF(R305&gt;='Rarity Calibration'!$E$6,'Rarity Calibration'!$D$6,IF(R305&gt;='Rarity Calibration'!$E$7,'Rarity Calibration'!$D$7,'Rarity Calibration'!$D$8)))))</x:f>
      </x:c>
      <x:c r="T305" s="492" t="str">
        <x:v>Fixed by prior approval; no new component scoring. Historical inputs remain in Rarity Calibration and do not override the approved tier.</x:v>
      </x:c>
      <x:c r="U305" s="505" t="n">
        <x:v>88.2</x:v>
      </x:c>
      <x:c r="V305" s="492" t="str">
        <x:v>9.5 / 9.8 / 6.2 / 8.4</x:v>
      </x:c>
      <x:c r="W305" s="492" t="str">
        <x:v>Fixed by prior approval; not rescored. Legacy inputs remain historical.</x:v>
      </x:c>
      <x:c r="X305" s="492" t="str">
        <x:v>Biblical Items — Shared Canon</x:v>
      </x:c>
      <x:c r="Y305" s="492" t="str">
        <x:v>fixed-v17: Final Card Catalog!A276:S276; Rarity Calibration!C35:S35. No external source verification.</x:v>
      </x:c>
      <x:c r="Z305" s="492" t="str">
        <x:v>Exodus 25:10–22; Joshua 3–6; 1 Samuel 4–7 | Exodus through monarchy | Shared canon</x:v>
      </x:c>
      <x:c r="AA305" s="492" t="str">
        <x:v>Already approved - preserved</x:v>
      </x:c>
      <x:c r="AB305" s="492" t="str">
        <x:v>None</x:v>
      </x:c>
    </x:row>
    <x:row r="306" ht="122" customHeight="1">
      <x:c r="A306" s="492" t="str">
        <x:v>BI-010</x:v>
      </x:c>
      <x:c r="B306" s="492" t="str">
        <x:v>Jar of Manna</x:v>
      </x:c>
      <x:c r="C306" s="492" t="str">
        <x:v>Common</x:v>
      </x:c>
      <x:c r="D306" s="500" t="str">
        <x:v>Common</x:v>
      </x:c>
      <x:c r="E306" s="492" t="str">
        <x:f>IF(F306="Fixed by approved decision","Fixed",IF(C306=D306,"Keep",IF(MATCH(D306,$A$12:$A$16,0)&lt;MATCH(C306,$A$12:$A$16,0),"Promote","Demote")))</x:f>
        <x:v>Keep</x:v>
      </x:c>
      <x:c r="F306" s="492" t="str">
        <x:v>Reviewed - keep</x:v>
      </x:c>
      <x:c r="G306" s="492" t="str">
        <x:v>Medium</x:v>
      </x:c>
      <x:c r="H306" s="492" t="str">
        <x:v>Common works as a memorial object; the wider miracle need not be illustrated to earn its slot.</x:v>
      </x:c>
      <x:c r="I306" s="492" t="str">
        <x:v>BI-007 Unleavened Bread; BE-116 Widow's Oil Multiplied</x:v>
      </x:c>
      <x:c r="J306" s="492" t="str">
        <x:v>A small preserved vessel in quiet isolation, without multiplying food or inventing magical contents.</x:v>
      </x:c>
      <x:c r="K306" s="492" t="str">
        <x:v>Remembrance and gratitude</x:v>
      </x:c>
      <x:c r="L306" s="492" t="str">
        <x:v>Proposed staging based on the catalog; not approved artwork</x:v>
      </x:c>
      <x:c r="M306" s="492" t="str">
        <x:v>No unresolved tier condition identified in this baseline review.</x:v>
      </x:c>
      <x:c r="N306" s="504" t="n">
        <x:v>6.5</x:v>
      </x:c>
      <x:c r="O306" s="504" t="n">
        <x:v>6.5</x:v>
      </x:c>
      <x:c r="P306" s="504" t="n">
        <x:v>6.5</x:v>
      </x:c>
      <x:c r="Q306" s="504" t="n">
        <x:v>6</x:v>
      </x:c>
      <x:c r="R306" s="505" t="n">
        <x:f>IF(COUNT(N306:Q306)&lt;COUNT('Rarity Calibration'!$B$4:$B$7),"",ROUND(('Rarity Calibration'!$B$11/'Rarity Calibration'!$B$9)*(N306*'Rarity Calibration'!$B$4+O306*'Rarity Calibration'!$B$5+P306*'Rarity Calibration'!$B$6+Q306*'Rarity Calibration'!$B$7),1))</x:f>
        <x:v>64.5</x:v>
      </x:c>
      <x:c r="S306" s="492" t="str">
        <x:f>IF(R306="","",IF(R306&gt;='Rarity Calibration'!$E$4,'Rarity Calibration'!$D$4,IF(R306&gt;='Rarity Calibration'!$E$5,'Rarity Calibration'!$D$5,IF(R306&gt;='Rarity Calibration'!$E$6,'Rarity Calibration'!$D$6,IF(R306&gt;='Rarity Calibration'!$E$7,'Rarity Calibration'!$D$7,'Rarity Calibration'!$D$8)))))</x:f>
        <x:v>Common</x:v>
      </x:c>
      <x:c r="T306" s="492" t="str"/>
      <x:c r="U306" s="505" t="n">
        <x:v>64.7</x:v>
      </x:c>
      <x:c r="V306" s="492" t="str">
        <x:v>5.8 / 7.6 / 5.5 / 7.7</x:v>
      </x:c>
      <x:c r="W306" s="492" t="str">
        <x:v>New review-only component estimates from catalog and stated premise; source inputs unchanged.</x:v>
      </x:c>
      <x:c r="X306" s="492" t="str">
        <x:v>Biblical Items — Shared Canon</x:v>
      </x:c>
      <x:c r="Y306" s="492" t="str">
        <x:v>fixed-v17: Final Card Catalog!A277:S277; Rarity Calibration!C374:S374. No external source verification.</x:v>
      </x:c>
      <x:c r="Z306" s="492" t="str">
        <x:v>Exodus 16:32–34; Hebrews 9:4 | Wilderness period | Shared canon</x:v>
      </x:c>
      <x:c r="AA306" s="492" t="str">
        <x:v>Approved v20 baseline - applied to master</x:v>
      </x:c>
      <x:c r="AB306" s="492" t="str">
        <x:v>None</x:v>
      </x:c>
    </x:row>
    <x:row r="307" ht="122" customHeight="1">
      <x:c r="A307" s="492" t="str">
        <x:v>BI-011</x:v>
      </x:c>
      <x:c r="B307" s="492" t="str">
        <x:v>Aaron's Budded Staff</x:v>
      </x:c>
      <x:c r="C307" s="492" t="str">
        <x:v>Uncommon</x:v>
      </x:c>
      <x:c r="D307" s="500" t="str">
        <x:v>Uncommon</x:v>
      </x:c>
      <x:c r="E307" s="492" t="str">
        <x:f>IF(F307="Fixed by approved decision","Fixed",IF(C307=D307,"Keep",IF(MATCH(D307,$A$12:$A$16,0)&lt;MATCH(C307,$A$12:$A$16,0),"Promote","Demote")))</x:f>
        <x:v>Keep</x:v>
      </x:c>
      <x:c r="F307" s="492" t="str">
        <x:v>Reviewed - keep</x:v>
      </x:c>
      <x:c r="G307" s="492" t="str">
        <x:v>Medium</x:v>
      </x:c>
      <x:c r="H307" s="492" t="str">
        <x:v>Retain Uncommon for a distinct living/nonliving contrast, without a supernatural energy effect.</x:v>
      </x:c>
      <x:c r="I307" s="492" t="str">
        <x:v>BI-006 Moses' Staff; BP-021 Aaron</x:v>
      </x:c>
      <x:c r="J307" s="492" t="str">
        <x:v>Buds, blossoms and almonds along the staff give a naturally legible vertical transformation.</x:v>
      </x:c>
      <x:c r="K307" s="492" t="str">
        <x:v>Wonder and confirmation</x:v>
      </x:c>
      <x:c r="L307" s="492" t="str">
        <x:v>Proposed staging based on the catalog; not approved artwork</x:v>
      </x:c>
      <x:c r="M307" s="492" t="str">
        <x:v>No unresolved tier condition identified in this baseline review.</x:v>
      </x:c>
      <x:c r="N307" s="504" t="n">
        <x:v>6.5</x:v>
      </x:c>
      <x:c r="O307" s="504" t="n">
        <x:v>8</x:v>
      </x:c>
      <x:c r="P307" s="504" t="n">
        <x:v>6.5</x:v>
      </x:c>
      <x:c r="Q307" s="504" t="n">
        <x:v>8</x:v>
      </x:c>
      <x:c r="R307" s="505" t="n">
        <x:f>IF(COUNT(N307:Q307)&lt;COUNT('Rarity Calibration'!$B$4:$B$7),"",ROUND(('Rarity Calibration'!$B$11/'Rarity Calibration'!$B$9)*(N307*'Rarity Calibration'!$B$4+O307*'Rarity Calibration'!$B$5+P307*'Rarity Calibration'!$B$6+Q307*'Rarity Calibration'!$B$7),1))</x:f>
        <x:v>71</x:v>
      </x:c>
      <x:c r="S307" s="492" t="str">
        <x:f>IF(R307="","",IF(R307&gt;='Rarity Calibration'!$E$4,'Rarity Calibration'!$D$4,IF(R307&gt;='Rarity Calibration'!$E$5,'Rarity Calibration'!$D$5,IF(R307&gt;='Rarity Calibration'!$E$6,'Rarity Calibration'!$D$6,IF(R307&gt;='Rarity Calibration'!$E$7,'Rarity Calibration'!$D$7,'Rarity Calibration'!$D$8)))))</x:f>
        <x:v>Uncommon</x:v>
      </x:c>
      <x:c r="T307" s="492" t="str"/>
      <x:c r="U307" s="505" t="n">
        <x:v>67.5</x:v>
      </x:c>
      <x:c r="V307" s="492" t="str">
        <x:v>5.8 / 9.0 / 4.8 / 7.7</x:v>
      </x:c>
      <x:c r="W307" s="492" t="str">
        <x:v>New review-only component estimates from catalog and stated premise; source inputs unchanged.</x:v>
      </x:c>
      <x:c r="X307" s="492" t="str">
        <x:v>Biblical Items — Shared Canon</x:v>
      </x:c>
      <x:c r="Y307" s="492" t="str">
        <x:v>fixed-v17: Final Card Catalog!A278:S278; Rarity Calibration!C309:S309. No external source verification.</x:v>
      </x:c>
      <x:c r="Z307" s="492" t="str">
        <x:v>Numbers 17:1–11; Hebrews 9:4 | Wilderness period | Shared canon</x:v>
      </x:c>
      <x:c r="AA307" s="492" t="str">
        <x:v>Approved v20 baseline - applied to master</x:v>
      </x:c>
      <x:c r="AB307" s="492" t="str">
        <x:v>None</x:v>
      </x:c>
    </x:row>
    <x:row r="308" ht="122" customHeight="1">
      <x:c r="A308" s="492" t="str">
        <x:v>BI-012</x:v>
      </x:c>
      <x:c r="B308" s="492" t="str">
        <x:v>Tabernacle Menorah</x:v>
      </x:c>
      <x:c r="C308" s="492" t="str">
        <x:v>Rare</x:v>
      </x:c>
      <x:c r="D308" s="500" t="str">
        <x:v>Rare</x:v>
      </x:c>
      <x:c r="E308" s="492" t="str">
        <x:f>IF(F308="Fixed by approved decision","Fixed",IF(C308=D308,"Keep",IF(MATCH(D308,$A$12:$A$16,0)&lt;MATCH(C308,$A$12:$A$16,0),"Promote","Demote")))</x:f>
        <x:v>Keep</x:v>
      </x:c>
      <x:c r="F308" s="492" t="str">
        <x:v>Reviewed - keep</x:v>
      </x:c>
      <x:c r="G308" s="492" t="str">
        <x:v>Medium</x:v>
      </x:c>
      <x:c r="H308" s="492" t="str">
        <x:v>Rare has an independently recognizable shape; do not confuse it with the deferred olive-tree vision.</x:v>
      </x:c>
      <x:c r="I308" s="492" t="str">
        <x:v>BI-008 Ark of the Covenant; BI-013 Altar and Incense of the Tabernacle</x:v>
      </x:c>
      <x:c r="J308" s="492" t="str">
        <x:v>The seven-branched form dominates against controlled sanctuary shadow, with readable material and light.</x:v>
      </x:c>
      <x:c r="K308" s="492" t="str">
        <x:v>Reverence and ordered light</x:v>
      </x:c>
      <x:c r="L308" s="492" t="str">
        <x:v>Proposed staging based on the catalog; not approved artwork</x:v>
      </x:c>
      <x:c r="M308" s="492" t="str">
        <x:v>No unresolved tier condition identified in this baseline review.</x:v>
      </x:c>
      <x:c r="N308" s="504" t="n">
        <x:v>8</x:v>
      </x:c>
      <x:c r="O308" s="504" t="n">
        <x:v>8.5</x:v>
      </x:c>
      <x:c r="P308" s="504" t="n">
        <x:v>7</x:v>
      </x:c>
      <x:c r="Q308" s="504" t="n">
        <x:v>8</x:v>
      </x:c>
      <x:c r="R308" s="505" t="n">
        <x:f>IF(COUNT(N308:Q308)&lt;COUNT('Rarity Calibration'!$B$4:$B$7),"",ROUND(('Rarity Calibration'!$B$11/'Rarity Calibration'!$B$9)*(N308*'Rarity Calibration'!$B$4+O308*'Rarity Calibration'!$B$5+P308*'Rarity Calibration'!$B$6+Q308*'Rarity Calibration'!$B$7),1))</x:f>
        <x:v>79.5</x:v>
      </x:c>
      <x:c r="S308" s="492" t="str">
        <x:f>IF(R308="","",IF(R308&gt;='Rarity Calibration'!$E$4,'Rarity Calibration'!$D$4,IF(R308&gt;='Rarity Calibration'!$E$5,'Rarity Calibration'!$D$5,IF(R308&gt;='Rarity Calibration'!$E$6,'Rarity Calibration'!$D$6,IF(R308&gt;='Rarity Calibration'!$E$7,'Rarity Calibration'!$D$7,'Rarity Calibration'!$D$8)))))</x:f>
        <x:v>Rare</x:v>
      </x:c>
      <x:c r="T308" s="492" t="str"/>
      <x:c r="U308" s="505" t="n">
        <x:v>77.1</x:v>
      </x:c>
      <x:c r="V308" s="492" t="str">
        <x:v>8.2 / 9.0 / 4.8 / 7.7</x:v>
      </x:c>
      <x:c r="W308" s="492" t="str">
        <x:v>New review-only component estimates from catalog and stated premise; source inputs unchanged.</x:v>
      </x:c>
      <x:c r="X308" s="492" t="str">
        <x:v>Biblical Items — Shared Canon</x:v>
      </x:c>
      <x:c r="Y308" s="492" t="str">
        <x:v>fixed-v17: Final Card Catalog!A279:S279; Rarity Calibration!C204:S204. No external source verification.</x:v>
      </x:c>
      <x:c r="Z308" s="492" t="str">
        <x:v>Exodus 25:31–40; 37:17–24 | Exodus / wilderness | Shared canon</x:v>
      </x:c>
      <x:c r="AA308" s="492" t="str">
        <x:v>Approved v20 baseline - applied to master</x:v>
      </x:c>
      <x:c r="AB308" s="492" t="str">
        <x:v>None</x:v>
      </x:c>
    </x:row>
    <x:row r="309" ht="122" customHeight="1">
      <x:c r="A309" s="492" t="str">
        <x:v>BI-013</x:v>
      </x:c>
      <x:c r="B309" s="492" t="str">
        <x:v>Altar and Incense of the Tabernacle</x:v>
      </x:c>
      <x:c r="C309" s="492" t="str">
        <x:v>Uncommon</x:v>
      </x:c>
      <x:c r="D309" s="500" t="str">
        <x:v>Uncommon</x:v>
      </x:c>
      <x:c r="E309" s="492" t="str">
        <x:f>IF(F309="Fixed by approved decision","Fixed",IF(C309=D309,"Keep",IF(MATCH(D309,$A$12:$A$16,0)&lt;MATCH(C309,$A$12:$A$16,0),"Promote","Demote")))</x:f>
        <x:v>Keep</x:v>
      </x:c>
      <x:c r="F309" s="492" t="str">
        <x:v>Reviewed - keep</x:v>
      </x:c>
      <x:c r="G309" s="492" t="str">
        <x:v>Medium</x:v>
      </x:c>
      <x:c r="H309" s="492" t="str">
        <x:v>Retain Uncommon for a coherent combined worship object; smoke alone is not a premium effect.</x:v>
      </x:c>
      <x:c r="I309" s="492" t="str">
        <x:v>TP-002 Use of Incense; BI-012 Tabernacle Menorah</x:v>
      </x:c>
      <x:c r="J309" s="492" t="str">
        <x:v>Altar form and rising incense share a quiet material composition, no full worship gathering.</x:v>
      </x:c>
      <x:c r="K309" s="492" t="str">
        <x:v>Contemplative reverence</x:v>
      </x:c>
      <x:c r="L309" s="492" t="str">
        <x:v>Proposed staging based on the catalog; not approved artwork</x:v>
      </x:c>
      <x:c r="M309" s="492" t="str">
        <x:v>No unresolved tier condition identified in this baseline review.</x:v>
      </x:c>
      <x:c r="N309" s="504" t="n">
        <x:v>7.5</x:v>
      </x:c>
      <x:c r="O309" s="504" t="n">
        <x:v>8</x:v>
      </x:c>
      <x:c r="P309" s="504" t="n">
        <x:v>6.5</x:v>
      </x:c>
      <x:c r="Q309" s="504" t="n">
        <x:v>7</x:v>
      </x:c>
      <x:c r="R309" s="505" t="n">
        <x:f>IF(COUNT(N309:Q309)&lt;COUNT('Rarity Calibration'!$B$4:$B$7),"",ROUND(('Rarity Calibration'!$B$11/'Rarity Calibration'!$B$9)*(N309*'Rarity Calibration'!$B$4+O309*'Rarity Calibration'!$B$5+P309*'Rarity Calibration'!$B$6+Q309*'Rarity Calibration'!$B$7),1))</x:f>
        <x:v>74</x:v>
      </x:c>
      <x:c r="S309" s="492" t="str">
        <x:f>IF(R309="","",IF(R309&gt;='Rarity Calibration'!$E$4,'Rarity Calibration'!$D$4,IF(R309&gt;='Rarity Calibration'!$E$5,'Rarity Calibration'!$D$5,IF(R309&gt;='Rarity Calibration'!$E$6,'Rarity Calibration'!$D$6,IF(R309&gt;='Rarity Calibration'!$E$7,'Rarity Calibration'!$D$7,'Rarity Calibration'!$D$8)))))</x:f>
        <x:v>Uncommon</x:v>
      </x:c>
      <x:c r="T309" s="492" t="str"/>
      <x:c r="U309" s="505" t="n">
        <x:v>74.7</x:v>
      </x:c>
      <x:c r="V309" s="492" t="str">
        <x:v>7.6 / 9.0 / 4.8 / 7.7</x:v>
      </x:c>
      <x:c r="W309" s="492" t="str">
        <x:v>New review-only component estimates from catalog and stated premise; source inputs unchanged.</x:v>
      </x:c>
      <x:c r="X309" s="492" t="str">
        <x:v>Biblical Items — Shared Canon</x:v>
      </x:c>
      <x:c r="Y309" s="492" t="str">
        <x:v>fixed-v17: Final Card Catalog!A280:S280; Rarity Calibration!C229:S229. No external source verification.</x:v>
      </x:c>
      <x:c r="Z309" s="492" t="str">
        <x:v>Exodus 30:1–10; 37:25–29 | Exodus / wilderness | Shared canon</x:v>
      </x:c>
      <x:c r="AA309" s="492" t="str">
        <x:v>Approved v20 baseline - applied to master</x:v>
      </x:c>
      <x:c r="AB309" s="492" t="str">
        <x:v>None</x:v>
      </x:c>
    </x:row>
    <x:row r="310" ht="122" customHeight="1">
      <x:c r="A310" s="492" t="str">
        <x:v>BI-014</x:v>
      </x:c>
      <x:c r="B310" s="492" t="str">
        <x:v>The High Priest's Ephod and Breastpiece</x:v>
      </x:c>
      <x:c r="C310" s="492" t="str">
        <x:v>Uncommon</x:v>
      </x:c>
      <x:c r="D310" s="500" t="str">
        <x:v>Rare</x:v>
      </x:c>
      <x:c r="E310" s="492" t="str">
        <x:f>IF(F310="Fixed by approved decision","Fixed",IF(C310=D310,"Keep",IF(MATCH(D310,$A$12:$A$16,0)&lt;MATCH(C310,$A$12:$A$16,0),"Promote","Demote")))</x:f>
        <x:v>Promote</x:v>
      </x:c>
      <x:c r="F310" s="492" t="str">
        <x:v>Reviewed - change proposed</x:v>
      </x:c>
      <x:c r="G310" s="492" t="str">
        <x:v>Medium</x:v>
      </x:c>
      <x:c r="H310" s="492" t="str">
        <x:v>Provisional Rare better reflects the distinct layered material identity, but uncertain hidden details must not be invented.</x:v>
      </x:c>
      <x:c r="I310" s="492" t="str">
        <x:v>BP-021 Aaron; BI-045 Esther's Royal Regalia</x:v>
      </x:c>
      <x:c r="J310" s="492" t="str">
        <x:v>Garment layers and breastpiece create one readable ceremonial arrangement, without a full priest portrait.</x:v>
      </x:c>
      <x:c r="K310" s="492" t="str">
        <x:v>Solemn responsibility</x:v>
      </x:c>
      <x:c r="L310" s="492" t="str">
        <x:v>Proposed staging based on the catalog; not approved artwork</x:v>
      </x:c>
      <x:c r="M310" s="492" t="str">
        <x:v>Verify garment details and treatment of Urim/Thummim; complexity is not proof of an exact reconstruction.</x:v>
      </x:c>
      <x:c r="N310" s="504" t="n">
        <x:v>7.5</x:v>
      </x:c>
      <x:c r="O310" s="504" t="n">
        <x:v>8.5</x:v>
      </x:c>
      <x:c r="P310" s="504" t="n">
        <x:v>7</x:v>
      </x:c>
      <x:c r="Q310" s="504" t="n">
        <x:v>8</x:v>
      </x:c>
      <x:c r="R310" s="505" t="n">
        <x:f>IF(COUNT(N310:Q310)&lt;COUNT('Rarity Calibration'!$B$4:$B$7),"",ROUND(('Rarity Calibration'!$B$11/'Rarity Calibration'!$B$9)*(N310*'Rarity Calibration'!$B$4+O310*'Rarity Calibration'!$B$5+P310*'Rarity Calibration'!$B$6+Q310*'Rarity Calibration'!$B$7),1))</x:f>
        <x:v>77.5</x:v>
      </x:c>
      <x:c r="S310" s="492" t="str">
        <x:f>IF(R310="","",IF(R310&gt;='Rarity Calibration'!$E$4,'Rarity Calibration'!$D$4,IF(R310&gt;='Rarity Calibration'!$E$5,'Rarity Calibration'!$D$5,IF(R310&gt;='Rarity Calibration'!$E$6,'Rarity Calibration'!$D$6,IF(R310&gt;='Rarity Calibration'!$E$7,'Rarity Calibration'!$D$7,'Rarity Calibration'!$D$8)))))</x:f>
        <x:v>Rare</x:v>
      </x:c>
      <x:c r="T310" s="492" t="str"/>
      <x:c r="U310" s="505" t="n">
        <x:v>67.5</x:v>
      </x:c>
      <x:c r="V310" s="492" t="str">
        <x:v>5.8 / 9.0 / 4.8 / 7.7</x:v>
      </x:c>
      <x:c r="W310" s="492" t="str">
        <x:v>New review-only component estimates from catalog and stated premise; source inputs unchanged.</x:v>
      </x:c>
      <x:c r="X310" s="492" t="str">
        <x:v>Biblical Items — Shared Canon</x:v>
      </x:c>
      <x:c r="Y310" s="492" t="str">
        <x:v>fixed-v17: Final Card Catalog!A281:S281; Rarity Calibration!C322:S322. No external source verification.</x:v>
      </x:c>
      <x:c r="Z310" s="492" t="str">
        <x:v>Exodus 28:6–30; 39:2–21 | Exodus / wilderness | Shared canon</x:v>
      </x:c>
      <x:c r="AA310" s="492" t="str">
        <x:v>Approved v20 baseline - applied to master</x:v>
      </x:c>
      <x:c r="AB310" s="492" t="str">
        <x:v>Production detail / source check</x:v>
      </x:c>
    </x:row>
    <x:row r="311" ht="122" customHeight="1">
      <x:c r="A311" s="492" t="str">
        <x:v>BI-015</x:v>
      </x:c>
      <x:c r="B311" s="492" t="str">
        <x:v>Silver Trumpets</x:v>
      </x:c>
      <x:c r="C311" s="492" t="str">
        <x:v>Common</x:v>
      </x:c>
      <x:c r="D311" s="500" t="str">
        <x:v>Common</x:v>
      </x:c>
      <x:c r="E311" s="492" t="str">
        <x:f>IF(F311="Fixed by approved decision","Fixed",IF(C311=D311,"Keep",IF(MATCH(D311,$A$12:$A$16,0)&lt;MATCH(C311,$A$12:$A$16,0),"Promote","Demote")))</x:f>
        <x:v>Keep</x:v>
      </x:c>
      <x:c r="F311" s="492" t="str">
        <x:v>Reviewed - keep</x:v>
      </x:c>
      <x:c r="G311" s="492" t="str">
        <x:v>Medium</x:v>
      </x:c>
      <x:c r="H311" s="492" t="str">
        <x:v>Retain Common for a clean instrument still life; polish or metal alone should not raise rarity.</x:v>
      </x:c>
      <x:c r="I311" s="492" t="str">
        <x:v>BI-025 David's Lyre; TP-003 Liturgical Vestments</x:v>
      </x:c>
      <x:c r="J311" s="492" t="str">
        <x:v>Two silver instruments overlap in a clear diagonal, with simple material contrast and no battle scene.</x:v>
      </x:c>
      <x:c r="K311" s="492" t="str">
        <x:v>Readiness and communal attention</x:v>
      </x:c>
      <x:c r="L311" s="492" t="str">
        <x:v>Proposed staging based on the catalog; not approved artwork</x:v>
      </x:c>
      <x:c r="M311" s="492" t="str">
        <x:v>No unresolved tier condition identified in this baseline review.</x:v>
      </x:c>
      <x:c r="N311" s="504" t="n">
        <x:v>6</x:v>
      </x:c>
      <x:c r="O311" s="504" t="n">
        <x:v>7</x:v>
      </x:c>
      <x:c r="P311" s="504" t="n">
        <x:v>6</x:v>
      </x:c>
      <x:c r="Q311" s="504" t="n">
        <x:v>6.5</x:v>
      </x:c>
      <x:c r="R311" s="505" t="n">
        <x:f>IF(COUNT(N311:Q311)&lt;COUNT('Rarity Calibration'!$B$4:$B$7),"",ROUND(('Rarity Calibration'!$B$11/'Rarity Calibration'!$B$9)*(N311*'Rarity Calibration'!$B$4+O311*'Rarity Calibration'!$B$5+P311*'Rarity Calibration'!$B$6+Q311*'Rarity Calibration'!$B$7),1))</x:f>
        <x:v>63.5</x:v>
      </x:c>
      <x:c r="S311" s="492" t="str">
        <x:f>IF(R311="","",IF(R311&gt;='Rarity Calibration'!$E$4,'Rarity Calibration'!$D$4,IF(R311&gt;='Rarity Calibration'!$E$5,'Rarity Calibration'!$D$5,IF(R311&gt;='Rarity Calibration'!$E$6,'Rarity Calibration'!$D$6,IF(R311&gt;='Rarity Calibration'!$E$7,'Rarity Calibration'!$D$7,'Rarity Calibration'!$D$8)))))</x:f>
        <x:v>Common</x:v>
      </x:c>
      <x:c r="T311" s="492" t="str"/>
      <x:c r="U311" s="505" t="n">
        <x:v>63.9</x:v>
      </x:c>
      <x:c r="V311" s="492" t="str">
        <x:v>4.9 / 9.0 / 4.8 / 7.7</x:v>
      </x:c>
      <x:c r="W311" s="492" t="str">
        <x:v>New review-only component estimates from catalog and stated premise; source inputs unchanged.</x:v>
      </x:c>
      <x:c r="X311" s="492" t="str">
        <x:v>Biblical Items — Shared Canon</x:v>
      </x:c>
      <x:c r="Y311" s="492" t="str">
        <x:v>fixed-v17: Final Card Catalog!A282:S282; Rarity Calibration!C389:S389. No external source verification.</x:v>
      </x:c>
      <x:c r="Z311" s="492" t="str">
        <x:v>Numbers 10:1–10 | Wilderness period | Shared canon</x:v>
      </x:c>
      <x:c r="AA311" s="492" t="str">
        <x:v>Approved v20 baseline - applied to master</x:v>
      </x:c>
      <x:c r="AB311" s="492" t="str">
        <x:v>None</x:v>
      </x:c>
    </x:row>
    <x:row r="312" ht="122" customHeight="1">
      <x:c r="A312" s="492" t="str">
        <x:v>BI-016</x:v>
      </x:c>
      <x:c r="B312" s="492" t="str">
        <x:v>Book of the Law</x:v>
      </x:c>
      <x:c r="C312" s="492" t="str">
        <x:v>Uncommon</x:v>
      </x:c>
      <x:c r="D312" s="500" t="str">
        <x:v>Uncommon</x:v>
      </x:c>
      <x:c r="E312" s="492" t="str">
        <x:f>IF(F312="Fixed by approved decision","Fixed",IF(C312=D312,"Keep",IF(MATCH(D312,$A$12:$A$16,0)&lt;MATCH(C312,$A$12:$A$16,0),"Promote","Demote")))</x:f>
        <x:v>Keep</x:v>
      </x:c>
      <x:c r="F312" s="492" t="str">
        <x:v>Reviewed - keep</x:v>
      </x:c>
      <x:c r="G312" s="492" t="str">
        <x:v>Medium</x:v>
      </x:c>
      <x:c r="H312" s="492" t="str">
        <x:v>Uncommon fits an important but visually restrained manuscript identity distinct from discovery events.</x:v>
      </x:c>
      <x:c r="I312" s="492" t="str">
        <x:v>BE-033 Josiah Finds the Book of the Law; ECH-003 First Epistle of Clement</x:v>
      </x:c>
      <x:c r="J312" s="492" t="str">
        <x:v>A covenant text at human reading scale, preserving its material form without tiny invented legible passages.</x:v>
      </x:c>
      <x:c r="K312" s="492" t="str">
        <x:v>Continuity and attentiveness</x:v>
      </x:c>
      <x:c r="L312" s="492" t="str">
        <x:v>Proposed staging based on the catalog; not approved artwork</x:v>
      </x:c>
      <x:c r="M312" s="492" t="str">
        <x:v>No unresolved tier condition identified in this baseline review.</x:v>
      </x:c>
      <x:c r="N312" s="504" t="n">
        <x:v>7.5</x:v>
      </x:c>
      <x:c r="O312" s="504" t="n">
        <x:v>7.5</x:v>
      </x:c>
      <x:c r="P312" s="504" t="n">
        <x:v>6.5</x:v>
      </x:c>
      <x:c r="Q312" s="504" t="n">
        <x:v>6.5</x:v>
      </x:c>
      <x:c r="R312" s="505" t="n">
        <x:f>IF(COUNT(N312:Q312)&lt;COUNT('Rarity Calibration'!$B$4:$B$7),"",ROUND(('Rarity Calibration'!$B$11/'Rarity Calibration'!$B$9)*(N312*'Rarity Calibration'!$B$4+O312*'Rarity Calibration'!$B$5+P312*'Rarity Calibration'!$B$6+Q312*'Rarity Calibration'!$B$7),1))</x:f>
        <x:v>72</x:v>
      </x:c>
      <x:c r="S312" s="492" t="str">
        <x:f>IF(R312="","",IF(R312&gt;='Rarity Calibration'!$E$4,'Rarity Calibration'!$D$4,IF(R312&gt;='Rarity Calibration'!$E$5,'Rarity Calibration'!$D$5,IF(R312&gt;='Rarity Calibration'!$E$6,'Rarity Calibration'!$D$6,IF(R312&gt;='Rarity Calibration'!$E$7,'Rarity Calibration'!$D$7,'Rarity Calibration'!$D$8)))))</x:f>
        <x:v>Uncommon</x:v>
      </x:c>
      <x:c r="T312" s="492" t="str"/>
      <x:c r="U312" s="505" t="n">
        <x:v>67.3</x:v>
      </x:c>
      <x:c r="V312" s="492" t="str">
        <x:v>6.8 / 7.6 / 4.8 / 7.7</x:v>
      </x:c>
      <x:c r="W312" s="492" t="str">
        <x:v>New review-only component estimates from catalog and stated premise; source inputs unchanged.</x:v>
      </x:c>
      <x:c r="X312" s="492" t="str">
        <x:v>Biblical Items — Shared Canon</x:v>
      </x:c>
      <x:c r="Y312" s="492" t="str">
        <x:v>fixed-v17: Final Card Catalog!A283:S283; Rarity Calibration!C326:S326. No external source verification.</x:v>
      </x:c>
      <x:c r="Z312" s="492" t="str">
        <x:v>Deuteronomy 31:9–13, 24–26 | Wilderness period | Shared canon</x:v>
      </x:c>
      <x:c r="AA312" s="492" t="str">
        <x:v>Approved v20 baseline - applied to master</x:v>
      </x:c>
      <x:c r="AB312" s="492" t="str">
        <x:v>None</x:v>
      </x:c>
    </x:row>
    <x:row r="313" ht="122" customHeight="1">
      <x:c r="A313" s="492" t="str">
        <x:v>BI-018</x:v>
      </x:c>
      <x:c r="B313" s="492" t="str">
        <x:v>Rahab's Scarlet Cord</x:v>
      </x:c>
      <x:c r="C313" s="492" t="str">
        <x:v>Uncommon</x:v>
      </x:c>
      <x:c r="D313" s="500" t="str">
        <x:v>Uncommon</x:v>
      </x:c>
      <x:c r="E313" s="492" t="str">
        <x:f>IF(F313="Fixed by approved decision","Fixed",IF(C313=D313,"Keep",IF(MATCH(D313,$A$12:$A$16,0)&lt;MATCH(C313,$A$12:$A$16,0),"Promote","Demote")))</x:f>
        <x:v>Keep</x:v>
      </x:c>
      <x:c r="F313" s="492" t="str">
        <x:v>Reviewed - keep</x:v>
      </x:c>
      <x:c r="G313" s="492" t="str">
        <x:v>Medium</x:v>
      </x:c>
      <x:c r="H313" s="492" t="str">
        <x:v>Retain Uncommon for a simple, meaningful visual sign without staging Jericho's collapse.</x:v>
      </x:c>
      <x:c r="I313" s="492" t="str">
        <x:v>BP-061 Rahab; BE-022 Fall of Jericho</x:v>
      </x:c>
      <x:c r="J313" s="492" t="str">
        <x:v>The cord crosses a threshold or opening, with the surrounding structure subordinate to its protective role.</x:v>
      </x:c>
      <x:c r="K313" s="492" t="str">
        <x:v>Hope and vulnerable safety</x:v>
      </x:c>
      <x:c r="L313" s="492" t="str">
        <x:v>Proposed staging based on the catalog; not approved artwork</x:v>
      </x:c>
      <x:c r="M313" s="492" t="str">
        <x:v>No unresolved tier condition identified in this baseline review.</x:v>
      </x:c>
      <x:c r="N313" s="504" t="n">
        <x:v>6.5</x:v>
      </x:c>
      <x:c r="O313" s="504" t="n">
        <x:v>7.5</x:v>
      </x:c>
      <x:c r="P313" s="504" t="n">
        <x:v>7</x:v>
      </x:c>
      <x:c r="Q313" s="504" t="n">
        <x:v>7.5</x:v>
      </x:c>
      <x:c r="R313" s="505" t="n">
        <x:f>IF(COUNT(N313:Q313)&lt;COUNT('Rarity Calibration'!$B$4:$B$7),"",ROUND(('Rarity Calibration'!$B$11/'Rarity Calibration'!$B$9)*(N313*'Rarity Calibration'!$B$4+O313*'Rarity Calibration'!$B$5+P313*'Rarity Calibration'!$B$6+Q313*'Rarity Calibration'!$B$7),1))</x:f>
        <x:v>70</x:v>
      </x:c>
      <x:c r="S313" s="492" t="str">
        <x:f>IF(R313="","",IF(R313&gt;='Rarity Calibration'!$E$4,'Rarity Calibration'!$D$4,IF(R313&gt;='Rarity Calibration'!$E$5,'Rarity Calibration'!$D$5,IF(R313&gt;='Rarity Calibration'!$E$6,'Rarity Calibration'!$D$6,IF(R313&gt;='Rarity Calibration'!$E$7,'Rarity Calibration'!$D$7,'Rarity Calibration'!$D$8)))))</x:f>
        <x:v>Uncommon</x:v>
      </x:c>
      <x:c r="T313" s="492" t="str"/>
      <x:c r="U313" s="505" t="n">
        <x:v>67.5</x:v>
      </x:c>
      <x:c r="V313" s="492" t="str">
        <x:v>5.8 / 9.0 / 4.8 / 7.7</x:v>
      </x:c>
      <x:c r="W313" s="492" t="str">
        <x:v>New review-only component estimates from catalog and stated premise; source inputs unchanged.</x:v>
      </x:c>
      <x:c r="X313" s="492" t="str">
        <x:v>Biblical Items — Shared Canon</x:v>
      </x:c>
      <x:c r="Y313" s="492" t="str">
        <x:v>fixed-v17: Final Card Catalog!A284:S284; Rarity Calibration!C317:S317. No external source verification.</x:v>
      </x:c>
      <x:c r="Z313" s="492" t="str">
        <x:v>Joshua 2:17–21; 6:22–25 | Conquest period | Shared canon</x:v>
      </x:c>
      <x:c r="AA313" s="492" t="str">
        <x:v>Approved v20 baseline - applied to master</x:v>
      </x:c>
      <x:c r="AB313" s="492" t="str">
        <x:v>None</x:v>
      </x:c>
    </x:row>
    <x:row r="314" ht="122" customHeight="1">
      <x:c r="A314" s="492" t="str">
        <x:v>BI-019</x:v>
      </x:c>
      <x:c r="B314" s="492" t="str">
        <x:v>Gideon's Fleece</x:v>
      </x:c>
      <x:c r="C314" s="492" t="str">
        <x:v>Uncommon</x:v>
      </x:c>
      <x:c r="D314" s="500" t="str">
        <x:v>Uncommon</x:v>
      </x:c>
      <x:c r="E314" s="492" t="str">
        <x:f>IF(F314="Fixed by approved decision","Fixed",IF(C314=D314,"Keep",IF(MATCH(D314,$A$12:$A$16,0)&lt;MATCH(C314,$A$12:$A$16,0),"Promote","Demote")))</x:f>
        <x:v>Keep</x:v>
      </x:c>
      <x:c r="F314" s="492" t="str">
        <x:v>Reviewed - keep</x:v>
      </x:c>
      <x:c r="G314" s="492" t="str">
        <x:v>Medium</x:v>
      </x:c>
      <x:c r="H314" s="492" t="str">
        <x:v>Uncommon supports a specific tactile sign; avoid a magical glow or duplicating Gideon's battle.</x:v>
      </x:c>
      <x:c r="I314" s="492" t="str">
        <x:v>BP-030 Gideon; BE-096 Gideon's Three Hundred</x:v>
      </x:c>
      <x:c r="J314" s="492" t="str">
        <x:v>Fleece texture and dew contrast with the ground around it, using one clear state rather than a split-screen experiment.</x:v>
      </x:c>
      <x:c r="K314" s="492" t="str">
        <x:v>Uncertainty and reassurance</x:v>
      </x:c>
      <x:c r="L314" s="492" t="str">
        <x:v>Proposed staging based on the catalog; not approved artwork</x:v>
      </x:c>
      <x:c r="M314" s="492" t="str">
        <x:v>No unresolved tier condition identified in this baseline review.</x:v>
      </x:c>
      <x:c r="N314" s="504" t="n">
        <x:v>6.5</x:v>
      </x:c>
      <x:c r="O314" s="504" t="n">
        <x:v>7.5</x:v>
      </x:c>
      <x:c r="P314" s="504" t="n">
        <x:v>6.5</x:v>
      </x:c>
      <x:c r="Q314" s="504" t="n">
        <x:v>7</x:v>
      </x:c>
      <x:c r="R314" s="505" t="n">
        <x:f>IF(COUNT(N314:Q314)&lt;COUNT('Rarity Calibration'!$B$4:$B$7),"",ROUND(('Rarity Calibration'!$B$11/'Rarity Calibration'!$B$9)*(N314*'Rarity Calibration'!$B$4+O314*'Rarity Calibration'!$B$5+P314*'Rarity Calibration'!$B$6+Q314*'Rarity Calibration'!$B$7),1))</x:f>
        <x:v>68.5</x:v>
      </x:c>
      <x:c r="S314" s="492" t="str">
        <x:f>IF(R314="","",IF(R314&gt;='Rarity Calibration'!$E$4,'Rarity Calibration'!$D$4,IF(R314&gt;='Rarity Calibration'!$E$5,'Rarity Calibration'!$D$5,IF(R314&gt;='Rarity Calibration'!$E$6,'Rarity Calibration'!$D$6,IF(R314&gt;='Rarity Calibration'!$E$7,'Rarity Calibration'!$D$7,'Rarity Calibration'!$D$8)))))</x:f>
        <x:v>Uncommon</x:v>
      </x:c>
      <x:c r="T314" s="492" t="str"/>
      <x:c r="U314" s="505" t="n">
        <x:v>67.5</x:v>
      </x:c>
      <x:c r="V314" s="492" t="str">
        <x:v>5.8 / 9.0 / 4.8 / 7.7</x:v>
      </x:c>
      <x:c r="W314" s="492" t="str">
        <x:v>New review-only component estimates from catalog and stated premise; source inputs unchanged.</x:v>
      </x:c>
      <x:c r="X314" s="492" t="str">
        <x:v>Biblical Items — Shared Canon</x:v>
      </x:c>
      <x:c r="Y314" s="492" t="str">
        <x:v>fixed-v17: Final Card Catalog!A285:S285; Rarity Calibration!C313:S313. No external source verification.</x:v>
      </x:c>
      <x:c r="Z314" s="492" t="str">
        <x:v>Judges 6:36–40 | Judges period | Shared canon</x:v>
      </x:c>
      <x:c r="AA314" s="492" t="str">
        <x:v>Approved v20 baseline - applied to master</x:v>
      </x:c>
      <x:c r="AB314" s="492" t="str">
        <x:v>None</x:v>
      </x:c>
    </x:row>
    <x:row r="315" ht="122" customHeight="1">
      <x:c r="A315" s="492" t="str">
        <x:v>BI-021</x:v>
      </x:c>
      <x:c r="B315" s="492" t="str">
        <x:v>Boaz's Sandal</x:v>
      </x:c>
      <x:c r="C315" s="492" t="str">
        <x:v>Common</x:v>
      </x:c>
      <x:c r="D315" s="500" t="str">
        <x:v>Common</x:v>
      </x:c>
      <x:c r="E315" s="492" t="str">
        <x:f>IF(F315="Fixed by approved decision","Fixed",IF(C315=D315,"Keep",IF(MATCH(D315,$A$12:$A$16,0)&lt;MATCH(C315,$A$12:$A$16,0),"Promote","Demote")))</x:f>
        <x:v>Keep</x:v>
      </x:c>
      <x:c r="F315" s="492" t="str">
        <x:v>Reviewed - keep</x:v>
      </x:c>
      <x:c r="G315" s="492" t="str">
        <x:v>Medium</x:v>
      </x:c>
      <x:c r="H315" s="492" t="str">
        <x:v>Common is adequate for a simple legal-sign object whose meaning depends on explanation rather than ornate art.</x:v>
      </x:c>
      <x:c r="I315" s="492" t="str">
        <x:v>BE-118 Ruth Meets Boaz; BP-063 Boaz</x:v>
      </x:c>
      <x:c r="J315" s="492" t="str">
        <x:v>A sandal exchanged between hands at close range, with the transaction context explicit in the text.</x:v>
      </x:c>
      <x:c r="K315" s="492" t="str">
        <x:v>Trust and commitment</x:v>
      </x:c>
      <x:c r="L315" s="492" t="str">
        <x:v>Proposed staging based on the catalog; not approved artwork</x:v>
      </x:c>
      <x:c r="M315" s="492" t="str">
        <x:v>No unresolved tier condition identified in this baseline review.</x:v>
      </x:c>
      <x:c r="N315" s="504" t="n">
        <x:v>6</x:v>
      </x:c>
      <x:c r="O315" s="504" t="n">
        <x:v>6.5</x:v>
      </x:c>
      <x:c r="P315" s="504" t="n">
        <x:v>6</x:v>
      </x:c>
      <x:c r="Q315" s="504" t="n">
        <x:v>6</x:v>
      </x:c>
      <x:c r="R315" s="505" t="n">
        <x:f>IF(COUNT(N315:Q315)&lt;COUNT('Rarity Calibration'!$B$4:$B$7),"",ROUND(('Rarity Calibration'!$B$11/'Rarity Calibration'!$B$9)*(N315*'Rarity Calibration'!$B$4+O315*'Rarity Calibration'!$B$5+P315*'Rarity Calibration'!$B$6+Q315*'Rarity Calibration'!$B$7),1))</x:f>
        <x:v>61.5</x:v>
      </x:c>
      <x:c r="S315" s="492" t="str">
        <x:f>IF(R315="","",IF(R315&gt;='Rarity Calibration'!$E$4,'Rarity Calibration'!$D$4,IF(R315&gt;='Rarity Calibration'!$E$5,'Rarity Calibration'!$D$5,IF(R315&gt;='Rarity Calibration'!$E$6,'Rarity Calibration'!$D$6,IF(R315&gt;='Rarity Calibration'!$E$7,'Rarity Calibration'!$D$7,'Rarity Calibration'!$D$8)))))</x:f>
        <x:v>Common</x:v>
      </x:c>
      <x:c r="T315" s="492" t="str"/>
      <x:c r="U315" s="505" t="n">
        <x:v>63.3</x:v>
      </x:c>
      <x:c r="V315" s="492" t="str">
        <x:v>5.8 / 7.6 / 4.8 / 7.7</x:v>
      </x:c>
      <x:c r="W315" s="492" t="str">
        <x:v>New review-only component estimates from catalog and stated premise; source inputs unchanged.</x:v>
      </x:c>
      <x:c r="X315" s="492" t="str">
        <x:v>Biblical Items — Shared Canon</x:v>
      </x:c>
      <x:c r="Y315" s="492" t="str">
        <x:v>fixed-v17: Final Card Catalog!A286:S286; Rarity Calibration!C390:S390. No external source verification.</x:v>
      </x:c>
      <x:c r="Z315" s="492" t="str">
        <x:v>Ruth 4:7–10 | Judges period | Shared canon</x:v>
      </x:c>
      <x:c r="AA315" s="492" t="str">
        <x:v>Approved v20 baseline - applied to master</x:v>
      </x:c>
      <x:c r="AB315" s="492" t="str">
        <x:v>None</x:v>
      </x:c>
    </x:row>
    <x:row r="316" ht="122" customHeight="1">
      <x:c r="A316" s="492" t="str">
        <x:v>BI-024</x:v>
      </x:c>
      <x:c r="B316" s="492" t="str">
        <x:v>Saul's Spear</x:v>
      </x:c>
      <x:c r="C316" s="492" t="str">
        <x:v>Uncommon</x:v>
      </x:c>
      <x:c r="D316" s="500" t="str">
        <x:v>Uncommon</x:v>
      </x:c>
      <x:c r="E316" s="492" t="str">
        <x:f>IF(F316="Fixed by approved decision","Fixed",IF(C316=D316,"Keep",IF(MATCH(D316,$A$12:$A$16,0)&lt;MATCH(C316,$A$12:$A$16,0),"Promote","Demote")))</x:f>
        <x:v>Keep</x:v>
      </x:c>
      <x:c r="F316" s="492" t="str">
        <x:v>Reviewed - keep</x:v>
      </x:c>
      <x:c r="G316" s="492" t="str">
        <x:v>Medium</x:v>
      </x:c>
      <x:c r="H316" s="492" t="str">
        <x:v>Uncommon supports recurring narrative identity; keep it distinct from generic weapon glamour.</x:v>
      </x:c>
      <x:c r="I316" s="492" t="str">
        <x:v>BP-032 Saul; BI-006 Moses' Staff</x:v>
      </x:c>
      <x:c r="J316" s="492" t="str">
        <x:v>The spear lies across a restrained royal setting, without an attack on David.</x:v>
      </x:c>
      <x:c r="K316" s="492" t="str">
        <x:v>Threat and instability</x:v>
      </x:c>
      <x:c r="L316" s="492" t="str">
        <x:v>Proposed staging based on the catalog; not approved artwork</x:v>
      </x:c>
      <x:c r="M316" s="492" t="str">
        <x:v>No unresolved tier condition identified in this baseline review.</x:v>
      </x:c>
      <x:c r="N316" s="504" t="n">
        <x:v>6.5</x:v>
      </x:c>
      <x:c r="O316" s="504" t="n">
        <x:v>7.5</x:v>
      </x:c>
      <x:c r="P316" s="504" t="n">
        <x:v>6</x:v>
      </x:c>
      <x:c r="Q316" s="504" t="n">
        <x:v>6.5</x:v>
      </x:c>
      <x:c r="R316" s="505" t="n">
        <x:f>IF(COUNT(N316:Q316)&lt;COUNT('Rarity Calibration'!$B$4:$B$7),"",ROUND(('Rarity Calibration'!$B$11/'Rarity Calibration'!$B$9)*(N316*'Rarity Calibration'!$B$4+O316*'Rarity Calibration'!$B$5+P316*'Rarity Calibration'!$B$6+Q316*'Rarity Calibration'!$B$7),1))</x:f>
        <x:v>67</x:v>
      </x:c>
      <x:c r="S316" s="492" t="str">
        <x:f>IF(R316="","",IF(R316&gt;='Rarity Calibration'!$E$4,'Rarity Calibration'!$D$4,IF(R316&gt;='Rarity Calibration'!$E$5,'Rarity Calibration'!$D$5,IF(R316&gt;='Rarity Calibration'!$E$6,'Rarity Calibration'!$D$6,IF(R316&gt;='Rarity Calibration'!$E$7,'Rarity Calibration'!$D$7,'Rarity Calibration'!$D$8)))))</x:f>
        <x:v>Uncommon</x:v>
      </x:c>
      <x:c r="T316" s="492" t="str"/>
      <x:c r="U316" s="505" t="n">
        <x:v>67.5</x:v>
      </x:c>
      <x:c r="V316" s="492" t="str">
        <x:v>5.8 / 9.0 / 4.8 / 7.7</x:v>
      </x:c>
      <x:c r="W316" s="492" t="str">
        <x:v>New review-only component estimates from catalog and stated premise; source inputs unchanged.</x:v>
      </x:c>
      <x:c r="X316" s="492" t="str">
        <x:v>Biblical Items — Shared Canon</x:v>
      </x:c>
      <x:c r="Y316" s="492" t="str">
        <x:v>fixed-v17: Final Card Catalog!A287:S287; Rarity Calibration!C318:S318. No external source verification.</x:v>
      </x:c>
      <x:c r="Z316" s="492" t="str">
        <x:v>1 Samuel 18:10–11; 19:9–10; 26:7–12 | United monarchy | Shared canon</x:v>
      </x:c>
      <x:c r="AA316" s="492" t="str">
        <x:v>Approved v20 baseline - applied to master</x:v>
      </x:c>
      <x:c r="AB316" s="492" t="str">
        <x:v>None</x:v>
      </x:c>
    </x:row>
    <x:row r="317" ht="122" customHeight="1">
      <x:c r="A317" s="492" t="str">
        <x:v>BI-025</x:v>
      </x:c>
      <x:c r="B317" s="492" t="str">
        <x:v>David's Lyre</x:v>
      </x:c>
      <x:c r="C317" s="492" t="str">
        <x:v>Uncommon</x:v>
      </x:c>
      <x:c r="D317" s="500" t="str">
        <x:v>Uncommon</x:v>
      </x:c>
      <x:c r="E317" s="492" t="str">
        <x:f>IF(F317="Fixed by approved decision","Fixed",IF(C317=D317,"Keep",IF(MATCH(D317,$A$12:$A$16,0)&lt;MATCH(C317,$A$12:$A$16,0),"Promote","Demote")))</x:f>
        <x:v>Keep</x:v>
      </x:c>
      <x:c r="F317" s="492" t="str">
        <x:v>Reviewed - keep</x:v>
      </x:c>
      <x:c r="G317" s="492" t="str">
        <x:v>Medium</x:v>
      </x:c>
      <x:c r="H317" s="492" t="str">
        <x:v>Retain Uncommon; David's finished Legendary owns the person-and-devotion portrait.</x:v>
      </x:c>
      <x:c r="I317" s="492" t="str">
        <x:v>BP-002 David; BI-015 Silver Trumpets</x:v>
      </x:c>
      <x:c r="J317" s="492" t="str">
        <x:v>Strings, frame and worn material create a close instrument study without a crowned player dominating.</x:v>
      </x:c>
      <x:c r="K317" s="492" t="str">
        <x:v>Consolation and contemplation</x:v>
      </x:c>
      <x:c r="L317" s="492" t="str">
        <x:v>Proposed staging based on the catalog; not approved artwork</x:v>
      </x:c>
      <x:c r="M317" s="492" t="str">
        <x:v>No unresolved tier condition identified in this baseline review.</x:v>
      </x:c>
      <x:c r="N317" s="504" t="n">
        <x:v>7</x:v>
      </x:c>
      <x:c r="O317" s="504" t="n">
        <x:v>8</x:v>
      </x:c>
      <x:c r="P317" s="504" t="n">
        <x:v>6.5</x:v>
      </x:c>
      <x:c r="Q317" s="504" t="n">
        <x:v>7.5</x:v>
      </x:c>
      <x:c r="R317" s="505" t="n">
        <x:f>IF(COUNT(N317:Q317)&lt;COUNT('Rarity Calibration'!$B$4:$B$7),"",ROUND(('Rarity Calibration'!$B$11/'Rarity Calibration'!$B$9)*(N317*'Rarity Calibration'!$B$4+O317*'Rarity Calibration'!$B$5+P317*'Rarity Calibration'!$B$6+Q317*'Rarity Calibration'!$B$7),1))</x:f>
        <x:v>72.5</x:v>
      </x:c>
      <x:c r="S317" s="492" t="str">
        <x:f>IF(R317="","",IF(R317&gt;='Rarity Calibration'!$E$4,'Rarity Calibration'!$D$4,IF(R317&gt;='Rarity Calibration'!$E$5,'Rarity Calibration'!$D$5,IF(R317&gt;='Rarity Calibration'!$E$6,'Rarity Calibration'!$D$6,IF(R317&gt;='Rarity Calibration'!$E$7,'Rarity Calibration'!$D$7,'Rarity Calibration'!$D$8)))))</x:f>
        <x:v>Uncommon</x:v>
      </x:c>
      <x:c r="T317" s="492" t="str"/>
      <x:c r="U317" s="505" t="n">
        <x:v>67.5</x:v>
      </x:c>
      <x:c r="V317" s="492" t="str">
        <x:v>5.8 / 9.0 / 4.8 / 7.7</x:v>
      </x:c>
      <x:c r="W317" s="492" t="str">
        <x:v>New review-only component estimates from catalog and stated premise; source inputs unchanged.</x:v>
      </x:c>
      <x:c r="X317" s="492" t="str">
        <x:v>Biblical Items — Shared Canon</x:v>
      </x:c>
      <x:c r="Y317" s="492" t="str">
        <x:v>fixed-v17: Final Card Catalog!A288:S288; Rarity Calibration!C310:S310. No external source verification.</x:v>
      </x:c>
      <x:c r="Z317" s="492" t="str">
        <x:v>1 Samuel 16:14–23 | United monarchy | Shared canon</x:v>
      </x:c>
      <x:c r="AA317" s="492" t="str">
        <x:v>Approved v20 baseline - applied to master</x:v>
      </x:c>
      <x:c r="AB317" s="492" t="str">
        <x:v>None</x:v>
      </x:c>
    </x:row>
    <x:row r="318" ht="122" customHeight="1">
      <x:c r="A318" s="492" t="str">
        <x:v>BI-028</x:v>
      </x:c>
      <x:c r="B318" s="492" t="str">
        <x:v>Solomon's Throne</x:v>
      </x:c>
      <x:c r="C318" s="492" t="str">
        <x:v>Uncommon</x:v>
      </x:c>
      <x:c r="D318" s="500" t="str">
        <x:v>Uncommon</x:v>
      </x:c>
      <x:c r="E318" s="492" t="str">
        <x:f>IF(F318="Fixed by approved decision","Fixed",IF(C318=D318,"Keep",IF(MATCH(D318,$A$12:$A$16,0)&lt;MATCH(C318,$A$12:$A$16,0),"Promote","Demote")))</x:f>
        <x:v>Keep</x:v>
      </x:c>
      <x:c r="F318" s="492" t="str">
        <x:v>Reviewed - keep</x:v>
      </x:c>
      <x:c r="G318" s="492" t="str">
        <x:v>Medium</x:v>
      </x:c>
      <x:c r="H318" s="492" t="str">
        <x:v>Uncommon is sufficient for an ornate seat; riches do not automatically create greater narrative impact.</x:v>
      </x:c>
      <x:c r="I318" s="492" t="str">
        <x:v>BP-012 Solomon; BI-038 Joash's Crown</x:v>
      </x:c>
      <x:c r="J318" s="492" t="str">
        <x:v>The throne's form and material dominate at an oblique angle, with no elaborate court scene.</x:v>
      </x:c>
      <x:c r="K318" s="492" t="str">
        <x:v>Splendor and distance</x:v>
      </x:c>
      <x:c r="L318" s="492" t="str">
        <x:v>Proposed staging based on the catalog; not approved artwork</x:v>
      </x:c>
      <x:c r="M318" s="492" t="str">
        <x:v>No unresolved tier condition identified in this baseline review.</x:v>
      </x:c>
      <x:c r="N318" s="504" t="n">
        <x:v>6.5</x:v>
      </x:c>
      <x:c r="O318" s="504" t="n">
        <x:v>8</x:v>
      </x:c>
      <x:c r="P318" s="504" t="n">
        <x:v>6</x:v>
      </x:c>
      <x:c r="Q318" s="504" t="n">
        <x:v>7</x:v>
      </x:c>
      <x:c r="R318" s="505" t="n">
        <x:f>IF(COUNT(N318:Q318)&lt;COUNT('Rarity Calibration'!$B$4:$B$7),"",ROUND(('Rarity Calibration'!$B$11/'Rarity Calibration'!$B$9)*(N318*'Rarity Calibration'!$B$4+O318*'Rarity Calibration'!$B$5+P318*'Rarity Calibration'!$B$6+Q318*'Rarity Calibration'!$B$7),1))</x:f>
        <x:v>69</x:v>
      </x:c>
      <x:c r="S318" s="492" t="str">
        <x:f>IF(R318="","",IF(R318&gt;='Rarity Calibration'!$E$4,'Rarity Calibration'!$D$4,IF(R318&gt;='Rarity Calibration'!$E$5,'Rarity Calibration'!$D$5,IF(R318&gt;='Rarity Calibration'!$E$6,'Rarity Calibration'!$D$6,IF(R318&gt;='Rarity Calibration'!$E$7,'Rarity Calibration'!$D$7,'Rarity Calibration'!$D$8)))))</x:f>
        <x:v>Uncommon</x:v>
      </x:c>
      <x:c r="T318" s="492" t="str"/>
      <x:c r="U318" s="505" t="n">
        <x:v>67.5</x:v>
      </x:c>
      <x:c r="V318" s="492" t="str">
        <x:v>5.8 / 9.0 / 4.8 / 7.7</x:v>
      </x:c>
      <x:c r="W318" s="492" t="str">
        <x:v>New review-only component estimates from catalog and stated premise; source inputs unchanged.</x:v>
      </x:c>
      <x:c r="X318" s="492" t="str">
        <x:v>Biblical Items — Shared Canon</x:v>
      </x:c>
      <x:c r="Y318" s="492" t="str">
        <x:v>fixed-v17: Final Card Catalog!A289:S289; Rarity Calibration!C319:S319. No external source verification.</x:v>
      </x:c>
      <x:c r="Z318" s="492" t="str">
        <x:v>1 Kings 10:18–20; 2 Chronicles 9:17–19 | United monarchy | Shared canon</x:v>
      </x:c>
      <x:c r="AA318" s="492" t="str">
        <x:v>Approved v20 baseline - applied to master</x:v>
      </x:c>
      <x:c r="AB318" s="492" t="str">
        <x:v>None</x:v>
      </x:c>
    </x:row>
    <x:row r="319" ht="122" customHeight="1">
      <x:c r="A319" s="492" t="str">
        <x:v>BI-030</x:v>
      </x:c>
      <x:c r="B319" s="492" t="str">
        <x:v>The Bronze Sea</x:v>
      </x:c>
      <x:c r="C319" s="492" t="str">
        <x:v>Uncommon</x:v>
      </x:c>
      <x:c r="D319" s="500" t="str">
        <x:v>Uncommon</x:v>
      </x:c>
      <x:c r="E319" s="492" t="str">
        <x:f>IF(F319="Fixed by approved decision","Fixed",IF(C319=D319,"Keep",IF(MATCH(D319,$A$12:$A$16,0)&lt;MATCH(C319,$A$12:$A$16,0),"Promote","Demote")))</x:f>
        <x:v>Keep</x:v>
      </x:c>
      <x:c r="F319" s="492" t="str">
        <x:v>Reviewed - keep</x:v>
      </x:c>
      <x:c r="G319" s="492" t="str">
        <x:v>Medium</x:v>
      </x:c>
      <x:c r="H319" s="492" t="str">
        <x:v>Retain Uncommon for a distinctive furnishing that can stand alone without a Temple panorama.</x:v>
      </x:c>
      <x:c r="I319" s="492" t="str">
        <x:v>BI-032 Temple Cherubim; BE-027 Solomon Builds and Dedicates the Temple</x:v>
      </x:c>
      <x:c r="J319" s="492" t="str">
        <x:v>The basin and its supporting oxen form a strong elevated silhouette, people only for scale if needed.</x:v>
      </x:c>
      <x:c r="K319" s="492" t="str">
        <x:v>Scale and ordered service</x:v>
      </x:c>
      <x:c r="L319" s="492" t="str">
        <x:v>Proposed staging based on the catalog; not approved artwork</x:v>
      </x:c>
      <x:c r="M319" s="492" t="str">
        <x:v>No unresolved tier condition identified in this baseline review.</x:v>
      </x:c>
      <x:c r="N319" s="504" t="n">
        <x:v>6.5</x:v>
      </x:c>
      <x:c r="O319" s="504" t="n">
        <x:v>8</x:v>
      </x:c>
      <x:c r="P319" s="504" t="n">
        <x:v>6</x:v>
      </x:c>
      <x:c r="Q319" s="504" t="n">
        <x:v>8</x:v>
      </x:c>
      <x:c r="R319" s="505" t="n">
        <x:f>IF(COUNT(N319:Q319)&lt;COUNT('Rarity Calibration'!$B$4:$B$7),"",ROUND(('Rarity Calibration'!$B$11/'Rarity Calibration'!$B$9)*(N319*'Rarity Calibration'!$B$4+O319*'Rarity Calibration'!$B$5+P319*'Rarity Calibration'!$B$6+Q319*'Rarity Calibration'!$B$7),1))</x:f>
        <x:v>70</x:v>
      </x:c>
      <x:c r="S319" s="492" t="str">
        <x:f>IF(R319="","",IF(R319&gt;='Rarity Calibration'!$E$4,'Rarity Calibration'!$D$4,IF(R319&gt;='Rarity Calibration'!$E$5,'Rarity Calibration'!$D$5,IF(R319&gt;='Rarity Calibration'!$E$6,'Rarity Calibration'!$D$6,IF(R319&gt;='Rarity Calibration'!$E$7,'Rarity Calibration'!$D$7,'Rarity Calibration'!$D$8)))))</x:f>
        <x:v>Uncommon</x:v>
      </x:c>
      <x:c r="T319" s="492" t="str"/>
      <x:c r="U319" s="505" t="n">
        <x:v>67.5</x:v>
      </x:c>
      <x:c r="V319" s="492" t="str">
        <x:v>5.8 / 9.0 / 4.8 / 7.7</x:v>
      </x:c>
      <x:c r="W319" s="492" t="str">
        <x:v>New review-only component estimates from catalog and stated premise; source inputs unchanged.</x:v>
      </x:c>
      <x:c r="X319" s="492" t="str">
        <x:v>Biblical Items — Shared Canon</x:v>
      </x:c>
      <x:c r="Y319" s="492" t="str">
        <x:v>fixed-v17: Final Card Catalog!A290:S290; Rarity Calibration!C321:S321. No external source verification.</x:v>
      </x:c>
      <x:c r="Z319" s="492" t="str">
        <x:v>1 Kings 7:23–26; 2 Chronicles 4:2–5 | United monarchy | Shared canon</x:v>
      </x:c>
      <x:c r="AA319" s="492" t="str">
        <x:v>Approved v20 baseline - applied to master</x:v>
      </x:c>
      <x:c r="AB319" s="492" t="str">
        <x:v>None</x:v>
      </x:c>
    </x:row>
    <x:row r="320" ht="122" customHeight="1">
      <x:c r="A320" s="492" t="str">
        <x:v>BI-032</x:v>
      </x:c>
      <x:c r="B320" s="492" t="str">
        <x:v>Temple Cherubim</x:v>
      </x:c>
      <x:c r="C320" s="492" t="str">
        <x:v>Uncommon</x:v>
      </x:c>
      <x:c r="D320" s="500" t="str">
        <x:v>Uncommon</x:v>
      </x:c>
      <x:c r="E320" s="492" t="str">
        <x:f>IF(F320="Fixed by approved decision","Fixed",IF(C320=D320,"Keep",IF(MATCH(D320,$A$12:$A$16,0)&lt;MATCH(C320,$A$12:$A$16,0),"Promote","Demote")))</x:f>
        <x:v>Keep</x:v>
      </x:c>
      <x:c r="F320" s="492" t="str">
        <x:v>Reviewed - keep</x:v>
      </x:c>
      <x:c r="G320" s="492" t="str">
        <x:v>Medium</x:v>
      </x:c>
      <x:c r="H320" s="492" t="str">
        <x:v>Retain Uncommon conditionally; the object/vision distinction is essential to its continued initial-set treatment.</x:v>
      </x:c>
      <x:c r="I320" s="492" t="str">
        <x:v>BI-008 Ark of the Covenant; BE-027 Solomon Builds and Dedicates the Temple</x:v>
      </x:c>
      <x:c r="J320" s="492" t="str">
        <x:v>Carved wings and sanctuary placement read explicitly as furnishings, not living beings from Ezekiel's deferred vision.</x:v>
      </x:c>
      <x:c r="K320" s="492" t="str">
        <x:v>Reverence and crafted order</x:v>
      </x:c>
      <x:c r="L320" s="492" t="str">
        <x:v>Proposed staging based on the catalog; not approved artwork</x:v>
      </x:c>
      <x:c r="M320" s="492" t="str">
        <x:v>Label the figures as temple furnishings and source the physical design before art.</x:v>
      </x:c>
      <x:c r="N320" s="504" t="n">
        <x:v>6.5</x:v>
      </x:c>
      <x:c r="O320" s="504" t="n">
        <x:v>8</x:v>
      </x:c>
      <x:c r="P320" s="504" t="n">
        <x:v>6.5</x:v>
      </x:c>
      <x:c r="Q320" s="504" t="n">
        <x:v>7.5</x:v>
      </x:c>
      <x:c r="R320" s="505" t="n">
        <x:f>IF(COUNT(N320:Q320)&lt;COUNT('Rarity Calibration'!$B$4:$B$7),"",ROUND(('Rarity Calibration'!$B$11/'Rarity Calibration'!$B$9)*(N320*'Rarity Calibration'!$B$4+O320*'Rarity Calibration'!$B$5+P320*'Rarity Calibration'!$B$6+Q320*'Rarity Calibration'!$B$7),1))</x:f>
        <x:v>70.5</x:v>
      </x:c>
      <x:c r="S320" s="492" t="str">
        <x:f>IF(R320="","",IF(R320&gt;='Rarity Calibration'!$E$4,'Rarity Calibration'!$D$4,IF(R320&gt;='Rarity Calibration'!$E$5,'Rarity Calibration'!$D$5,IF(R320&gt;='Rarity Calibration'!$E$6,'Rarity Calibration'!$D$6,IF(R320&gt;='Rarity Calibration'!$E$7,'Rarity Calibration'!$D$7,'Rarity Calibration'!$D$8)))))</x:f>
        <x:v>Uncommon</x:v>
      </x:c>
      <x:c r="T320" s="492" t="str"/>
      <x:c r="U320" s="505" t="n">
        <x:v>67.5</x:v>
      </x:c>
      <x:c r="V320" s="492" t="str">
        <x:v>5.8 / 9.0 / 4.8 / 7.7</x:v>
      </x:c>
      <x:c r="W320" s="492" t="str">
        <x:v>New review-only component estimates from catalog and stated premise; source inputs unchanged.</x:v>
      </x:c>
      <x:c r="X320" s="492" t="str">
        <x:v>Biblical Items — Shared Canon</x:v>
      </x:c>
      <x:c r="Y320" s="492" t="str">
        <x:v>fixed-v17: Final Card Catalog!A291:S291; Rarity Calibration!C320:S320. No external source verification.</x:v>
      </x:c>
      <x:c r="Z320" s="492" t="str">
        <x:v>1 Kings 6:23–28; 8:6–7 | United monarchy | Shared canon</x:v>
      </x:c>
      <x:c r="AA320" s="492" t="str">
        <x:v>Approved v20 baseline - applied to master</x:v>
      </x:c>
      <x:c r="AB320" s="492" t="str">
        <x:v>Production detail / source check</x:v>
      </x:c>
    </x:row>
    <x:row r="321" ht="122" customHeight="1">
      <x:c r="A321" s="492" t="str">
        <x:v>BI-037</x:v>
      </x:c>
      <x:c r="B321" s="492" t="str">
        <x:v>Floating Axe Head</x:v>
      </x:c>
      <x:c r="C321" s="492" t="str">
        <x:v>Uncommon</x:v>
      </x:c>
      <x:c r="D321" s="500" t="str">
        <x:v>Uncommon</x:v>
      </x:c>
      <x:c r="E321" s="492" t="str">
        <x:f>IF(F321="Fixed by approved decision","Fixed",IF(C321=D321,"Keep",IF(MATCH(D321,$A$12:$A$16,0)&lt;MATCH(C321,$A$12:$A$16,0),"Promote","Demote")))</x:f>
        <x:v>Keep</x:v>
      </x:c>
      <x:c r="F321" s="492" t="str">
        <x:v>Reviewed - keep</x:v>
      </x:c>
      <x:c r="G321" s="492" t="str">
        <x:v>Medium</x:v>
      </x:c>
      <x:c r="H321" s="492" t="str">
        <x:v>The score falls half a point below Uncommon. Keep Uncommon for the clear floating-iron visual anomaly and modest miracle-object identity; no score inflation.</x:v>
      </x:c>
      <x:c r="I321" s="492" t="str">
        <x:v>BE-116 Widow's Oil Multiplied; BI-010 Jar of Manna</x:v>
      </x:c>
      <x:c r="J321" s="492" t="str">
        <x:v>A close iron object at the water's surface, with limited context suggesting a recovered borrowed tool.</x:v>
      </x:c>
      <x:c r="K321" s="492" t="str">
        <x:v>Small-scale wonder</x:v>
      </x:c>
      <x:c r="L321" s="492" t="str">
        <x:v>Proposed staging based on the catalog; not approved artwork</x:v>
      </x:c>
      <x:c r="M321" s="492" t="str">
        <x:v>No unresolved tier condition identified in this baseline review.</x:v>
      </x:c>
      <x:c r="N321" s="504" t="n">
        <x:v>6</x:v>
      </x:c>
      <x:c r="O321" s="504" t="n">
        <x:v>7.5</x:v>
      </x:c>
      <x:c r="P321" s="504" t="n">
        <x:v>6.5</x:v>
      </x:c>
      <x:c r="Q321" s="504" t="n">
        <x:v>7</x:v>
      </x:c>
      <x:c r="R321" s="505" t="n">
        <x:f>IF(COUNT(N321:Q321)&lt;COUNT('Rarity Calibration'!$B$4:$B$7),"",ROUND(('Rarity Calibration'!$B$11/'Rarity Calibration'!$B$9)*(N321*'Rarity Calibration'!$B$4+O321*'Rarity Calibration'!$B$5+P321*'Rarity Calibration'!$B$6+Q321*'Rarity Calibration'!$B$7),1))</x:f>
        <x:v>66.5</x:v>
      </x:c>
      <x:c r="S321" s="492" t="str">
        <x:f>IF(R321="","",IF(R321&gt;='Rarity Calibration'!$E$4,'Rarity Calibration'!$D$4,IF(R321&gt;='Rarity Calibration'!$E$5,'Rarity Calibration'!$D$5,IF(R321&gt;='Rarity Calibration'!$E$6,'Rarity Calibration'!$D$6,IF(R321&gt;='Rarity Calibration'!$E$7,'Rarity Calibration'!$D$7,'Rarity Calibration'!$D$8)))))</x:f>
        <x:v>Common</x:v>
      </x:c>
      <x:c r="T321" s="492" t="str">
        <x:v>The score falls half a point below Uncommon. Keep Uncommon for the clear floating-iron visual anomaly and modest miracle-object identity; no score inflation.</x:v>
      </x:c>
      <x:c r="U321" s="505" t="n">
        <x:v>67.5</x:v>
      </x:c>
      <x:c r="V321" s="492" t="str">
        <x:v>5.8 / 9.0 / 4.8 / 7.7</x:v>
      </x:c>
      <x:c r="W321" s="492" t="str">
        <x:v>New review-only component estimates from catalog and stated premise; source inputs unchanged.</x:v>
      </x:c>
      <x:c r="X321" s="492" t="str">
        <x:v>Biblical Items — Shared Canon</x:v>
      </x:c>
      <x:c r="Y321" s="492" t="str">
        <x:v>fixed-v17: Final Card Catalog!A292:S292; Rarity Calibration!C312:S312. No external source verification.</x:v>
      </x:c>
      <x:c r="Z321" s="492" t="str">
        <x:v>2 Kings 6:1–7 | Divided monarchy | Shared canon</x:v>
      </x:c>
      <x:c r="AA321" s="492" t="str">
        <x:v>Approved v20 baseline - applied to master</x:v>
      </x:c>
      <x:c r="AB321" s="492" t="str">
        <x:v>None</x:v>
      </x:c>
    </x:row>
    <x:row r="322" ht="122" customHeight="1">
      <x:c r="A322" s="492" t="str">
        <x:v>BI-038</x:v>
      </x:c>
      <x:c r="B322" s="492" t="str">
        <x:v>Joash's Crown</x:v>
      </x:c>
      <x:c r="C322" s="492" t="str">
        <x:v>Common</x:v>
      </x:c>
      <x:c r="D322" s="500" t="str">
        <x:v>Common</x:v>
      </x:c>
      <x:c r="E322" s="492" t="str">
        <x:f>IF(F322="Fixed by approved decision","Fixed",IF(C322=D322,"Keep",IF(MATCH(D322,$A$12:$A$16,0)&lt;MATCH(C322,$A$12:$A$16,0),"Promote","Demote")))</x:f>
        <x:v>Keep</x:v>
      </x:c>
      <x:c r="F322" s="492" t="str">
        <x:v>Reviewed - keep</x:v>
      </x:c>
      <x:c r="G322" s="492" t="str">
        <x:v>Medium</x:v>
      </x:c>
      <x:c r="H322" s="492" t="str">
        <x:v>Common fits a supporting royal object; identify Joash in text rather than inventing unique heraldry.</x:v>
      </x:c>
      <x:c r="I322" s="492" t="str">
        <x:v>BI-028 Solomon's Throne; BP-012 Solomon</x:v>
      </x:c>
      <x:c r="J322" s="492" t="str">
        <x:v>A small crown at human scale, without the entire coronation or a generic heap of treasure.</x:v>
      </x:c>
      <x:c r="K322" s="492" t="str">
        <x:v>Responsibility entrusted</x:v>
      </x:c>
      <x:c r="L322" s="492" t="str">
        <x:v>Proposed staging based on the catalog; not approved artwork</x:v>
      </x:c>
      <x:c r="M322" s="492" t="str">
        <x:v>No unresolved tier condition identified in this baseline review.</x:v>
      </x:c>
      <x:c r="N322" s="504" t="n">
        <x:v>6</x:v>
      </x:c>
      <x:c r="O322" s="504" t="n">
        <x:v>7</x:v>
      </x:c>
      <x:c r="P322" s="504" t="n">
        <x:v>6</x:v>
      </x:c>
      <x:c r="Q322" s="504" t="n">
        <x:v>6.5</x:v>
      </x:c>
      <x:c r="R322" s="505" t="n">
        <x:f>IF(COUNT(N322:Q322)&lt;COUNT('Rarity Calibration'!$B$4:$B$7),"",ROUND(('Rarity Calibration'!$B$11/'Rarity Calibration'!$B$9)*(N322*'Rarity Calibration'!$B$4+O322*'Rarity Calibration'!$B$5+P322*'Rarity Calibration'!$B$6+Q322*'Rarity Calibration'!$B$7),1))</x:f>
        <x:v>63.5</x:v>
      </x:c>
      <x:c r="S322" s="492" t="str">
        <x:f>IF(R322="","",IF(R322&gt;='Rarity Calibration'!$E$4,'Rarity Calibration'!$D$4,IF(R322&gt;='Rarity Calibration'!$E$5,'Rarity Calibration'!$D$5,IF(R322&gt;='Rarity Calibration'!$E$6,'Rarity Calibration'!$D$6,IF(R322&gt;='Rarity Calibration'!$E$7,'Rarity Calibration'!$D$7,'Rarity Calibration'!$D$8)))))</x:f>
        <x:v>Common</x:v>
      </x:c>
      <x:c r="T322" s="492" t="str"/>
      <x:c r="U322" s="505" t="n">
        <x:v>63.9</x:v>
      </x:c>
      <x:c r="V322" s="492" t="str">
        <x:v>4.9 / 9.0 / 4.8 / 7.7</x:v>
      </x:c>
      <x:c r="W322" s="492" t="str">
        <x:v>New review-only component estimates from catalog and stated premise; source inputs unchanged.</x:v>
      </x:c>
      <x:c r="X322" s="492" t="str">
        <x:v>Biblical Items — Shared Canon</x:v>
      </x:c>
      <x:c r="Y322" s="492" t="str">
        <x:v>fixed-v17: Final Card Catalog!A293:S293; Rarity Calibration!C387:S387. No external source verification.</x:v>
      </x:c>
      <x:c r="Z322" s="492" t="str">
        <x:v>2 Kings 11:12; 2 Chronicles 23:11 | Divided monarchy | Shared canon</x:v>
      </x:c>
      <x:c r="AA322" s="492" t="str">
        <x:v>Approved v20 baseline - applied to master</x:v>
      </x:c>
      <x:c r="AB322" s="492" t="str">
        <x:v>None</x:v>
      </x:c>
    </x:row>
    <x:row r="323" ht="122" customHeight="1">
      <x:c r="A323" s="492" t="str">
        <x:v>BI-039</x:v>
      </x:c>
      <x:c r="B323" s="492" t="str">
        <x:v>Jeremiah's Yoke</x:v>
      </x:c>
      <x:c r="C323" s="492" t="str">
        <x:v>Uncommon</x:v>
      </x:c>
      <x:c r="D323" s="500" t="str">
        <x:v>Uncommon</x:v>
      </x:c>
      <x:c r="E323" s="492" t="str">
        <x:f>IF(F323="Fixed by approved decision","Fixed",IF(C323=D323,"Keep",IF(MATCH(D323,$A$12:$A$16,0)&lt;MATCH(C323,$A$12:$A$16,0),"Promote","Demote")))</x:f>
        <x:v>Keep</x:v>
      </x:c>
      <x:c r="F323" s="492" t="str">
        <x:v>Reviewed - keep</x:v>
      </x:c>
      <x:c r="G323" s="492" t="str">
        <x:v>Medium</x:v>
      </x:c>
      <x:c r="H323" s="492" t="str">
        <x:v>Uncommon can carry a symbolic act through physical weight without staging all of Jeremiah's conflict.</x:v>
      </x:c>
      <x:c r="I323" s="492" t="str">
        <x:v>BP-016 Jeremiah; BE-124 Jeremiah's Rescue from the Cistern</x:v>
      </x:c>
      <x:c r="J323" s="492" t="str">
        <x:v>A yoke's weight and human contact dominate the frame, with prophetic context stated rather than implied by magic.</x:v>
      </x:c>
      <x:c r="K323" s="492" t="str">
        <x:v>Burden and warning</x:v>
      </x:c>
      <x:c r="L323" s="492" t="str">
        <x:v>Proposed staging based on the catalog; not approved artwork</x:v>
      </x:c>
      <x:c r="M323" s="492" t="str">
        <x:v>No unresolved tier condition identified in this baseline review.</x:v>
      </x:c>
      <x:c r="N323" s="504" t="n">
        <x:v>6.5</x:v>
      </x:c>
      <x:c r="O323" s="504" t="n">
        <x:v>7.5</x:v>
      </x:c>
      <x:c r="P323" s="504" t="n">
        <x:v>7</x:v>
      </x:c>
      <x:c r="Q323" s="504" t="n">
        <x:v>7</x:v>
      </x:c>
      <x:c r="R323" s="505" t="n">
        <x:f>IF(COUNT(N323:Q323)&lt;COUNT('Rarity Calibration'!$B$4:$B$7),"",ROUND(('Rarity Calibration'!$B$11/'Rarity Calibration'!$B$9)*(N323*'Rarity Calibration'!$B$4+O323*'Rarity Calibration'!$B$5+P323*'Rarity Calibration'!$B$6+Q323*'Rarity Calibration'!$B$7),1))</x:f>
        <x:v>69.5</x:v>
      </x:c>
      <x:c r="S323" s="492" t="str">
        <x:f>IF(R323="","",IF(R323&gt;='Rarity Calibration'!$E$4,'Rarity Calibration'!$D$4,IF(R323&gt;='Rarity Calibration'!$E$5,'Rarity Calibration'!$D$5,IF(R323&gt;='Rarity Calibration'!$E$6,'Rarity Calibration'!$D$6,IF(R323&gt;='Rarity Calibration'!$E$7,'Rarity Calibration'!$D$7,'Rarity Calibration'!$D$8)))))</x:f>
        <x:v>Uncommon</x:v>
      </x:c>
      <x:c r="T323" s="492" t="str"/>
      <x:c r="U323" s="505" t="n">
        <x:v>67.5</x:v>
      </x:c>
      <x:c r="V323" s="492" t="str">
        <x:v>5.8 / 9.0 / 4.8 / 7.7</x:v>
      </x:c>
      <x:c r="W323" s="492" t="str">
        <x:v>New review-only component estimates from catalog and stated premise; source inputs unchanged.</x:v>
      </x:c>
      <x:c r="X323" s="492" t="str">
        <x:v>Biblical Items — Shared Canon</x:v>
      </x:c>
      <x:c r="Y323" s="492" t="str">
        <x:v>fixed-v17: Final Card Catalog!A294:S294; Rarity Calibration!C314:S314. No external source verification.</x:v>
      </x:c>
      <x:c r="Z323" s="492" t="str">
        <x:v>Jeremiah 27–28 | Late monarchy / exile approach | Shared canon</x:v>
      </x:c>
      <x:c r="AA323" s="492" t="str">
        <x:v>Approved v20 baseline - applied to master</x:v>
      </x:c>
      <x:c r="AB323" s="492" t="str">
        <x:v>None</x:v>
      </x:c>
    </x:row>
    <x:row r="324" ht="122" customHeight="1">
      <x:c r="A324" s="492" t="str">
        <x:v>BI-040</x:v>
      </x:c>
      <x:c r="B324" s="492" t="str">
        <x:v>Jeremiah's Field Deed</x:v>
      </x:c>
      <x:c r="C324" s="492" t="str">
        <x:v>Common</x:v>
      </x:c>
      <x:c r="D324" s="500" t="str">
        <x:v>Common</x:v>
      </x:c>
      <x:c r="E324" s="492" t="str">
        <x:f>IF(F324="Fixed by approved decision","Fixed",IF(C324=D324,"Keep",IF(MATCH(D324,$A$12:$A$16,0)&lt;MATCH(C324,$A$12:$A$16,0),"Promote","Demote")))</x:f>
        <x:v>Keep</x:v>
      </x:c>
      <x:c r="F324" s="492" t="str">
        <x:v>Reviewed - keep</x:v>
      </x:c>
      <x:c r="G324" s="492" t="str">
        <x:v>Medium</x:v>
      </x:c>
      <x:c r="H324" s="492" t="str">
        <x:v>Common remains a coherent deed still life; restoration significance does not demand a dramatic city siege in the background.</x:v>
      </x:c>
      <x:c r="I324" s="492" t="str">
        <x:v>BP-016 Jeremiah; BI-016 Book of the Law</x:v>
      </x:c>
      <x:c r="J324" s="492" t="str">
        <x:v>Sealed and open documents sit together in a restrained working space, material detail secondary to future hope.</x:v>
      </x:c>
      <x:c r="K324" s="492" t="str">
        <x:v>Hope amid uncertainty</x:v>
      </x:c>
      <x:c r="L324" s="492" t="str">
        <x:v>Proposed staging based on the catalog; not approved artwork</x:v>
      </x:c>
      <x:c r="M324" s="492" t="str">
        <x:v>No unresolved tier condition identified in this baseline review.</x:v>
      </x:c>
      <x:c r="N324" s="504" t="n">
        <x:v>6.5</x:v>
      </x:c>
      <x:c r="O324" s="504" t="n">
        <x:v>6.5</x:v>
      </x:c>
      <x:c r="P324" s="504" t="n">
        <x:v>6.5</x:v>
      </x:c>
      <x:c r="Q324" s="504" t="n">
        <x:v>6</x:v>
      </x:c>
      <x:c r="R324" s="505" t="n">
        <x:f>IF(COUNT(N324:Q324)&lt;COUNT('Rarity Calibration'!$B$4:$B$7),"",ROUND(('Rarity Calibration'!$B$11/'Rarity Calibration'!$B$9)*(N324*'Rarity Calibration'!$B$4+O324*'Rarity Calibration'!$B$5+P324*'Rarity Calibration'!$B$6+Q324*'Rarity Calibration'!$B$7),1))</x:f>
        <x:v>64.5</x:v>
      </x:c>
      <x:c r="S324" s="492" t="str">
        <x:f>IF(R324="","",IF(R324&gt;='Rarity Calibration'!$E$4,'Rarity Calibration'!$D$4,IF(R324&gt;='Rarity Calibration'!$E$5,'Rarity Calibration'!$D$5,IF(R324&gt;='Rarity Calibration'!$E$6,'Rarity Calibration'!$D$6,IF(R324&gt;='Rarity Calibration'!$E$7,'Rarity Calibration'!$D$7,'Rarity Calibration'!$D$8)))))</x:f>
        <x:v>Common</x:v>
      </x:c>
      <x:c r="T324" s="492" t="str"/>
      <x:c r="U324" s="505" t="n">
        <x:v>63.3</x:v>
      </x:c>
      <x:c r="V324" s="492" t="str">
        <x:v>5.8 / 7.6 / 4.8 / 7.7</x:v>
      </x:c>
      <x:c r="W324" s="492" t="str">
        <x:v>New review-only component estimates from catalog and stated premise; source inputs unchanged.</x:v>
      </x:c>
      <x:c r="X324" s="492" t="str">
        <x:v>Biblical Items — Shared Canon</x:v>
      </x:c>
      <x:c r="Y324" s="492" t="str">
        <x:v>fixed-v17: Final Card Catalog!A295:S295; Rarity Calibration!C391:S391. No external source verification.</x:v>
      </x:c>
      <x:c r="Z324" s="492" t="str">
        <x:v>Jeremiah 32:6–15 | Late monarchy | Shared canon</x:v>
      </x:c>
      <x:c r="AA324" s="492" t="str">
        <x:v>Approved v20 baseline - applied to master</x:v>
      </x:c>
      <x:c r="AB324" s="492" t="str">
        <x:v>None</x:v>
      </x:c>
    </x:row>
    <x:row r="325" ht="122" customHeight="1">
      <x:c r="A325" s="492" t="str">
        <x:v>BI-042</x:v>
      </x:c>
      <x:c r="B325" s="492" t="str">
        <x:v>Amos's Plumb Line</x:v>
      </x:c>
      <x:c r="C325" s="492" t="str">
        <x:v>Uncommon</x:v>
      </x:c>
      <x:c r="D325" s="500" t="str">
        <x:v>Uncommon</x:v>
      </x:c>
      <x:c r="E325" s="492" t="str">
        <x:f>IF(F325="Fixed by approved decision","Fixed",IF(C325=D325,"Keep",IF(MATCH(D325,$A$12:$A$16,0)&lt;MATCH(C325,$A$12:$A$16,0),"Promote","Demote")))</x:f>
        <x:v>Keep</x:v>
      </x:c>
      <x:c r="F325" s="492" t="str">
        <x:v>Reviewed - provisional</x:v>
      </x:c>
      <x:c r="G325" s="492" t="str">
        <x:v>Low</x:v>
      </x:c>
      <x:c r="H325" s="492" t="str">
        <x:v>Uncommon remains provisional; this is another vision-linked object needing an explicit literary-form decision.</x:v>
      </x:c>
      <x:c r="I325" s="492" t="str">
        <x:v>BP-076 Amos; PDV-055 The Camel and the Eye of the Needle</x:v>
      </x:c>
      <x:c r="J325" s="492" t="str">
        <x:v>A plumb line against measured verticals is presented as a prophetic teaching image, not an excavated sacred artifact.</x:v>
      </x:c>
      <x:c r="K325" s="492" t="str">
        <x:v>Accountability and sober attention</x:v>
      </x:c>
      <x:c r="L325" s="492" t="str">
        <x:v>Proposed staging based on the catalog; not approved artwork</x:v>
      </x:c>
      <x:c r="M325" s="492" t="str">
        <x:v>Resolve the vision-as-item ambiguity without silently changing roster scope or pretending it was an ordinary historical artifact.</x:v>
      </x:c>
      <x:c r="N325" s="504" t="n">
        <x:v>6.5</x:v>
      </x:c>
      <x:c r="O325" s="504" t="n">
        <x:v>7.5</x:v>
      </x:c>
      <x:c r="P325" s="504" t="n">
        <x:v>6.5</x:v>
      </x:c>
      <x:c r="Q325" s="504" t="n">
        <x:v>7</x:v>
      </x:c>
      <x:c r="R325" s="505" t="n">
        <x:f>IF(COUNT(N325:Q325)&lt;COUNT('Rarity Calibration'!$B$4:$B$7),"",ROUND(('Rarity Calibration'!$B$11/'Rarity Calibration'!$B$9)*(N325*'Rarity Calibration'!$B$4+O325*'Rarity Calibration'!$B$5+P325*'Rarity Calibration'!$B$6+Q325*'Rarity Calibration'!$B$7),1))</x:f>
        <x:v>68.5</x:v>
      </x:c>
      <x:c r="S325" s="492" t="str">
        <x:f>IF(R325="","",IF(R325&gt;='Rarity Calibration'!$E$4,'Rarity Calibration'!$D$4,IF(R325&gt;='Rarity Calibration'!$E$5,'Rarity Calibration'!$D$5,IF(R325&gt;='Rarity Calibration'!$E$6,'Rarity Calibration'!$D$6,IF(R325&gt;='Rarity Calibration'!$E$7,'Rarity Calibration'!$D$7,'Rarity Calibration'!$D$8)))))</x:f>
        <x:v>Uncommon</x:v>
      </x:c>
      <x:c r="T325" s="492" t="str"/>
      <x:c r="U325" s="505" t="n">
        <x:v>68.9</x:v>
      </x:c>
      <x:c r="V325" s="492" t="str">
        <x:v>5.8 / 9.0 / 5.5 / 7.7</x:v>
      </x:c>
      <x:c r="W325" s="492" t="str">
        <x:v>New review-only component estimates from catalog and stated premise; source inputs unchanged.</x:v>
      </x:c>
      <x:c r="X325" s="492" t="str">
        <x:v>Biblical Items — Shared Canon</x:v>
      </x:c>
      <x:c r="Y325" s="492" t="str">
        <x:v>fixed-v17: Final Card Catalog!A296:S296; Rarity Calibration!C301:S301. No external source verification.</x:v>
      </x:c>
      <x:c r="Z325" s="492" t="str">
        <x:v>Amos 7:7–9 | Prophetic period | Shared canon</x:v>
      </x:c>
      <x:c r="AA325" s="492" t="str">
        <x:v>Approved v20 working tier - original condition retained</x:v>
      </x:c>
      <x:c r="AB325" s="492" t="str">
        <x:v>Tier / interpretation condition</x:v>
      </x:c>
    </x:row>
    <x:row r="326" ht="122" customHeight="1">
      <x:c r="A326" s="492" t="str">
        <x:v>BI-043</x:v>
      </x:c>
      <x:c r="B326" s="492" t="str">
        <x:v>Nebuchadnezzar's Golden Image</x:v>
      </x:c>
      <x:c r="C326" s="492" t="str">
        <x:v>Uncommon</x:v>
      </x:c>
      <x:c r="D326" s="500" t="str">
        <x:v>Uncommon</x:v>
      </x:c>
      <x:c r="E326" s="492" t="str">
        <x:f>IF(F326="Fixed by approved decision","Fixed",IF(C326=D326,"Keep",IF(MATCH(D326,$A$12:$A$16,0)&lt;MATCH(C326,$A$12:$A$16,0),"Promote","Demote")))</x:f>
        <x:v>Keep</x:v>
      </x:c>
      <x:c r="F326" s="492" t="str">
        <x:v>Reviewed - keep</x:v>
      </x:c>
      <x:c r="G326" s="492" t="str">
        <x:v>Medium</x:v>
      </x:c>
      <x:c r="H326" s="492" t="str">
        <x:v>Retain Uncommon for the statue as narrative object; the three exiles' deliverance stays elsewhere.</x:v>
      </x:c>
      <x:c r="I326" s="492" t="str">
        <x:v>BE-035 The Fiery Furnace; BP-079 Nebuchadnezzar II</x:v>
      </x:c>
      <x:c r="J326" s="492" t="str">
        <x:v>A monumental crafted image with small ground-level scale cues, no furnace or living divine figure.</x:v>
      </x:c>
      <x:c r="K326" s="492" t="str">
        <x:v>Imposed power</x:v>
      </x:c>
      <x:c r="L326" s="492" t="str">
        <x:v>Proposed staging based on the catalog; not approved artwork</x:v>
      </x:c>
      <x:c r="M326" s="492" t="str">
        <x:v>No unresolved tier condition identified in this baseline review.</x:v>
      </x:c>
      <x:c r="N326" s="504" t="n">
        <x:v>6.5</x:v>
      </x:c>
      <x:c r="O326" s="504" t="n">
        <x:v>8</x:v>
      </x:c>
      <x:c r="P326" s="504" t="n">
        <x:v>6.5</x:v>
      </x:c>
      <x:c r="Q326" s="504" t="n">
        <x:v>6.5</x:v>
      </x:c>
      <x:c r="R326" s="505" t="n">
        <x:f>IF(COUNT(N326:Q326)&lt;COUNT('Rarity Calibration'!$B$4:$B$7),"",ROUND(('Rarity Calibration'!$B$11/'Rarity Calibration'!$B$9)*(N326*'Rarity Calibration'!$B$4+O326*'Rarity Calibration'!$B$5+P326*'Rarity Calibration'!$B$6+Q326*'Rarity Calibration'!$B$7),1))</x:f>
        <x:v>69.5</x:v>
      </x:c>
      <x:c r="S326" s="492" t="str">
        <x:f>IF(R326="","",IF(R326&gt;='Rarity Calibration'!$E$4,'Rarity Calibration'!$D$4,IF(R326&gt;='Rarity Calibration'!$E$5,'Rarity Calibration'!$D$5,IF(R326&gt;='Rarity Calibration'!$E$6,'Rarity Calibration'!$D$6,IF(R326&gt;='Rarity Calibration'!$E$7,'Rarity Calibration'!$D$7,'Rarity Calibration'!$D$8)))))</x:f>
        <x:v>Uncommon</x:v>
      </x:c>
      <x:c r="T326" s="492" t="str"/>
      <x:c r="U326" s="505" t="n">
        <x:v>71.5</x:v>
      </x:c>
      <x:c r="V326" s="492" t="str">
        <x:v>6.8 / 9.0 / 4.8 / 7.7</x:v>
      </x:c>
      <x:c r="W326" s="492" t="str">
        <x:v>New review-only component estimates from catalog and stated premise; source inputs unchanged.</x:v>
      </x:c>
      <x:c r="X326" s="492" t="str">
        <x:v>Biblical Items — Shared Canon</x:v>
      </x:c>
      <x:c r="Y326" s="492" t="str">
        <x:v>fixed-v17: Final Card Catalog!A297:S297; Rarity Calibration!C263:S263. No external source verification.</x:v>
      </x:c>
      <x:c r="Z326" s="492" t="str">
        <x:v>Daniel 3 | Exilic period | Shared canon</x:v>
      </x:c>
      <x:c r="AA326" s="492" t="str">
        <x:v>Approved v20 baseline - applied to master</x:v>
      </x:c>
      <x:c r="AB326" s="492" t="str">
        <x:v>None</x:v>
      </x:c>
    </x:row>
    <x:row r="327" ht="122" customHeight="1">
      <x:c r="A327" s="492" t="str">
        <x:v>BI-045</x:v>
      </x:c>
      <x:c r="B327" s="492" t="str">
        <x:v>Esther's Royal Regalia</x:v>
      </x:c>
      <x:c r="C327" s="492" t="str">
        <x:v>Uncommon</x:v>
      </x:c>
      <x:c r="D327" s="500" t="str">
        <x:v>Uncommon</x:v>
      </x:c>
      <x:c r="E327" s="492" t="str">
        <x:f>IF(F327="Fixed by approved decision","Fixed",IF(C327=D327,"Keep",IF(MATCH(D327,$A$12:$A$16,0)&lt;MATCH(C327,$A$12:$A$16,0),"Promote","Demote")))</x:f>
        <x:v>Keep</x:v>
      </x:c>
      <x:c r="F327" s="492" t="str">
        <x:v>Reviewed - keep</x:v>
      </x:c>
      <x:c r="G327" s="492" t="str">
        <x:v>Medium</x:v>
      </x:c>
      <x:c r="H327" s="492" t="str">
        <x:v>Uncommon has a distinct material identity if the costume, not the wearer, remains central.</x:v>
      </x:c>
      <x:c r="I327" s="492" t="str">
        <x:v>BP-023 Esther; BI-014 The High Priest's Ephod and Breastpiece</x:v>
      </x:c>
      <x:c r="J327" s="492" t="str">
        <x:v>Clothing and crown form a focused regalia composition, with no second Esther portrait.</x:v>
      </x:c>
      <x:c r="K327" s="492" t="str">
        <x:v>Status and responsibility</x:v>
      </x:c>
      <x:c r="L327" s="492" t="str">
        <x:v>Proposed staging based on the catalog; not approved artwork</x:v>
      </x:c>
      <x:c r="M327" s="492" t="str">
        <x:v>No unresolved tier condition identified in this baseline review.</x:v>
      </x:c>
      <x:c r="N327" s="504" t="n">
        <x:v>6.5</x:v>
      </x:c>
      <x:c r="O327" s="504" t="n">
        <x:v>8</x:v>
      </x:c>
      <x:c r="P327" s="504" t="n">
        <x:v>6.5</x:v>
      </x:c>
      <x:c r="Q327" s="504" t="n">
        <x:v>7</x:v>
      </x:c>
      <x:c r="R327" s="505" t="n">
        <x:f>IF(COUNT(N327:Q327)&lt;COUNT('Rarity Calibration'!$B$4:$B$7),"",ROUND(('Rarity Calibration'!$B$11/'Rarity Calibration'!$B$9)*(N327*'Rarity Calibration'!$B$4+O327*'Rarity Calibration'!$B$5+P327*'Rarity Calibration'!$B$6+Q327*'Rarity Calibration'!$B$7),1))</x:f>
        <x:v>70</x:v>
      </x:c>
      <x:c r="S327" s="492" t="str">
        <x:f>IF(R327="","",IF(R327&gt;='Rarity Calibration'!$E$4,'Rarity Calibration'!$D$4,IF(R327&gt;='Rarity Calibration'!$E$5,'Rarity Calibration'!$D$5,IF(R327&gt;='Rarity Calibration'!$E$6,'Rarity Calibration'!$D$6,IF(R327&gt;='Rarity Calibration'!$E$7,'Rarity Calibration'!$D$7,'Rarity Calibration'!$D$8)))))</x:f>
        <x:v>Uncommon</x:v>
      </x:c>
      <x:c r="T327" s="492" t="str"/>
      <x:c r="U327" s="505" t="n">
        <x:v>67.5</x:v>
      </x:c>
      <x:c r="V327" s="492" t="str">
        <x:v>5.8 / 9.0 / 4.8 / 7.7</x:v>
      </x:c>
      <x:c r="W327" s="492" t="str">
        <x:v>New review-only component estimates from catalog and stated premise; source inputs unchanged.</x:v>
      </x:c>
      <x:c r="X327" s="492" t="str">
        <x:v>Biblical Items — Shared Canon</x:v>
      </x:c>
      <x:c r="Y327" s="492" t="str">
        <x:v>fixed-v17: Final Card Catalog!A298:S298; Rarity Calibration!C311:S311. No external source verification.</x:v>
      </x:c>
      <x:c r="Z327" s="492" t="str">
        <x:v>Esther 2:17; 5:1–2 | Persian period | Shared canon</x:v>
      </x:c>
      <x:c r="AA327" s="492" t="str">
        <x:v>Approved v20 baseline - applied to master</x:v>
      </x:c>
      <x:c r="AB327" s="492" t="str">
        <x:v>None</x:v>
      </x:c>
    </x:row>
    <x:row r="328" ht="122" customHeight="1">
      <x:c r="A328" s="492" t="str">
        <x:v>BI-049</x:v>
      </x:c>
      <x:c r="B328" s="492" t="str">
        <x:v>Gifts of the Magi</x:v>
      </x:c>
      <x:c r="C328" s="492" t="str">
        <x:v>Rare</x:v>
      </x:c>
      <x:c r="D328" s="500" t="str">
        <x:v>Rare</x:v>
      </x:c>
      <x:c r="E328" s="492" t="str">
        <x:f>IF(F328="Fixed by approved decision","Fixed",IF(C328=D328,"Keep",IF(MATCH(D328,$A$12:$A$16,0)&lt;MATCH(C328,$A$12:$A$16,0),"Promote","Demote")))</x:f>
        <x:v>Keep</x:v>
      </x:c>
      <x:c r="F328" s="492" t="str">
        <x:v>Reviewed - keep</x:v>
      </x:c>
      <x:c r="G328" s="492" t="str">
        <x:v>Medium</x:v>
      </x:c>
      <x:c r="H328" s="492" t="str">
        <x:v>Retain Rare for a clear trio of symbols; gift-value alone is not the rationale.</x:v>
      </x:c>
      <x:c r="I328" s="492" t="str">
        <x:v>BE-039 The Nativity; BI-007 Unleavened Bread</x:v>
      </x:c>
      <x:c r="J328" s="492" t="str">
        <x:v>Three materially distinct gifts form a unified still life, without adding a separate Magi procession.</x:v>
      </x:c>
      <x:c r="K328" s="492" t="str">
        <x:v>Reverence and offering</x:v>
      </x:c>
      <x:c r="L328" s="492" t="str">
        <x:v>Proposed staging based on the catalog; not approved artwork</x:v>
      </x:c>
      <x:c r="M328" s="492" t="str">
        <x:v>No unresolved tier condition identified in this baseline review.</x:v>
      </x:c>
      <x:c r="N328" s="504" t="n">
        <x:v>8</x:v>
      </x:c>
      <x:c r="O328" s="504" t="n">
        <x:v>8.5</x:v>
      </x:c>
      <x:c r="P328" s="504" t="n">
        <x:v>6.5</x:v>
      </x:c>
      <x:c r="Q328" s="504" t="n">
        <x:v>7.5</x:v>
      </x:c>
      <x:c r="R328" s="505" t="n">
        <x:f>IF(COUNT(N328:Q328)&lt;COUNT('Rarity Calibration'!$B$4:$B$7),"",ROUND(('Rarity Calibration'!$B$11/'Rarity Calibration'!$B$9)*(N328*'Rarity Calibration'!$B$4+O328*'Rarity Calibration'!$B$5+P328*'Rarity Calibration'!$B$6+Q328*'Rarity Calibration'!$B$7),1))</x:f>
        <x:v>78</x:v>
      </x:c>
      <x:c r="S328" s="492" t="str">
        <x:f>IF(R328="","",IF(R328&gt;='Rarity Calibration'!$E$4,'Rarity Calibration'!$D$4,IF(R328&gt;='Rarity Calibration'!$E$5,'Rarity Calibration'!$D$5,IF(R328&gt;='Rarity Calibration'!$E$6,'Rarity Calibration'!$D$6,IF(R328&gt;='Rarity Calibration'!$E$7,'Rarity Calibration'!$D$7,'Rarity Calibration'!$D$8)))))</x:f>
        <x:v>Rare</x:v>
      </x:c>
      <x:c r="T328" s="492" t="str"/>
      <x:c r="U328" s="505" t="n">
        <x:v>77.1</x:v>
      </x:c>
      <x:c r="V328" s="492" t="str">
        <x:v>8.2 / 9.0 / 4.8 / 7.7</x:v>
      </x:c>
      <x:c r="W328" s="492" t="str">
        <x:v>New review-only component estimates from catalog and stated premise; source inputs unchanged.</x:v>
      </x:c>
      <x:c r="X328" s="492" t="str">
        <x:v>Biblical Items — Shared Canon</x:v>
      </x:c>
      <x:c r="Y328" s="492" t="str">
        <x:v>fixed-v17: Final Card Catalog!A299:S299; Rarity Calibration!C201:S201. No external source verification.</x:v>
      </x:c>
      <x:c r="Z328" s="492" t="str">
        <x:v>Matthew 2:11 | Gospel / Nativity | Shared canon</x:v>
      </x:c>
      <x:c r="AA328" s="492" t="str">
        <x:v>Approved v20 baseline - applied to master</x:v>
      </x:c>
      <x:c r="AB328" s="492" t="str">
        <x:v>None</x:v>
      </x:c>
    </x:row>
    <x:row r="329" ht="122" customHeight="1">
      <x:c r="A329" s="492" t="str">
        <x:v>BI-052</x:v>
      </x:c>
      <x:c r="B329" s="492" t="str">
        <x:v>Widow's Two Small Coins</x:v>
      </x:c>
      <x:c r="C329" s="492" t="str">
        <x:v>Common</x:v>
      </x:c>
      <x:c r="D329" s="500" t="str">
        <x:v>Common</x:v>
      </x:c>
      <x:c r="E329" s="492" t="str">
        <x:f>IF(F329="Fixed by approved decision","Fixed",IF(C329=D329,"Keep",IF(MATCH(D329,$A$12:$A$16,0)&lt;MATCH(C329,$A$12:$A$16,0),"Promote","Demote")))</x:f>
        <x:v>Keep</x:v>
      </x:c>
      <x:c r="F329" s="492" t="str">
        <x:v>Reviewed - keep</x:v>
      </x:c>
      <x:c r="G329" s="492" t="str">
        <x:v>Medium</x:v>
      </x:c>
      <x:c r="H329" s="492" t="str">
        <x:v>A strong Common directly supports the lesson about sacrifice rather than monetary size; no promotion is necessary to respect it.</x:v>
      </x:c>
      <x:c r="I329" s="492" t="str">
        <x:v>PDV-055 The Camel and the Eye of the Needle; BI-056 The Tribute Denarius</x:v>
      </x:c>
      <x:c r="J329" s="492" t="str">
        <x:v>Two small coins in a modest hand fill the image, with scale and simplicity doing the work.</x:v>
      </x:c>
      <x:c r="K329" s="492" t="str">
        <x:v>Costly generosity</x:v>
      </x:c>
      <x:c r="L329" s="492" t="str">
        <x:v>Proposed staging based on the catalog; not approved artwork</x:v>
      </x:c>
      <x:c r="M329" s="492" t="str">
        <x:v>No unresolved tier condition identified in this baseline review.</x:v>
      </x:c>
      <x:c r="N329" s="504" t="n">
        <x:v>6.5</x:v>
      </x:c>
      <x:c r="O329" s="504" t="n">
        <x:v>6</x:v>
      </x:c>
      <x:c r="P329" s="504" t="n">
        <x:v>7</x:v>
      </x:c>
      <x:c r="Q329" s="504" t="n">
        <x:v>6.5</x:v>
      </x:c>
      <x:c r="R329" s="505" t="n">
        <x:f>IF(COUNT(N329:Q329)&lt;COUNT('Rarity Calibration'!$B$4:$B$7),"",ROUND(('Rarity Calibration'!$B$11/'Rarity Calibration'!$B$9)*(N329*'Rarity Calibration'!$B$4+O329*'Rarity Calibration'!$B$5+P329*'Rarity Calibration'!$B$6+Q329*'Rarity Calibration'!$B$7),1))</x:f>
        <x:v>64.5</x:v>
      </x:c>
      <x:c r="S329" s="492" t="str">
        <x:f>IF(R329="","",IF(R329&gt;='Rarity Calibration'!$E$4,'Rarity Calibration'!$D$4,IF(R329&gt;='Rarity Calibration'!$E$5,'Rarity Calibration'!$D$5,IF(R329&gt;='Rarity Calibration'!$E$6,'Rarity Calibration'!$D$6,IF(R329&gt;='Rarity Calibration'!$E$7,'Rarity Calibration'!$D$7,'Rarity Calibration'!$D$8)))))</x:f>
        <x:v>Common</x:v>
      </x:c>
      <x:c r="T329" s="492" t="str"/>
      <x:c r="U329" s="505" t="n">
        <x:v>63.3</x:v>
      </x:c>
      <x:c r="V329" s="492" t="str">
        <x:v>5.8 / 7.6 / 4.8 / 7.7</x:v>
      </x:c>
      <x:c r="W329" s="492" t="str">
        <x:v>New review-only component estimates from catalog and stated premise; source inputs unchanged.</x:v>
      </x:c>
      <x:c r="X329" s="492" t="str">
        <x:v>Biblical Items — Shared Canon</x:v>
      </x:c>
      <x:c r="Y329" s="492" t="str">
        <x:v>fixed-v17: Final Card Catalog!A300:S300; Rarity Calibration!C394:S394. No external source verification.</x:v>
      </x:c>
      <x:c r="Z329" s="492" t="str">
        <x:v>Mark 12:41–44; Luke 21:1–4 | Gospel ministry | Shared canon</x:v>
      </x:c>
      <x:c r="AA329" s="492" t="str">
        <x:v>Approved v20 baseline - applied to master</x:v>
      </x:c>
      <x:c r="AB329" s="492" t="str">
        <x:v>None</x:v>
      </x:c>
    </x:row>
    <x:row r="330" ht="122" customHeight="1">
      <x:c r="A330" s="492" t="str">
        <x:v>BI-056</x:v>
      </x:c>
      <x:c r="B330" s="492" t="str">
        <x:v>The Tribute Denarius</x:v>
      </x:c>
      <x:c r="C330" s="492" t="str">
        <x:v>Uncommon</x:v>
      </x:c>
      <x:c r="D330" s="500" t="str">
        <x:v>Uncommon</x:v>
      </x:c>
      <x:c r="E330" s="492" t="str">
        <x:f>IF(F330="Fixed by approved decision","Fixed",IF(C330=D330,"Keep",IF(MATCH(D330,$A$12:$A$16,0)&lt;MATCH(C330,$A$12:$A$16,0),"Promote","Demote")))</x:f>
        <x:v>Keep</x:v>
      </x:c>
      <x:c r="F330" s="492" t="str">
        <x:v>Reviewed - keep</x:v>
      </x:c>
      <x:c r="G330" s="492" t="str">
        <x:v>Medium</x:v>
      </x:c>
      <x:c r="H330" s="492" t="str">
        <x:v>Uncommon suits a tactile teaching object; exact readable coin detail requires source checking.</x:v>
      </x:c>
      <x:c r="I330" s="492" t="str">
        <x:v>BI-052 Widow's Two Small Coins; BI-058 Thirty Pieces of Silver</x:v>
      </x:c>
      <x:c r="J330" s="492" t="str">
        <x:v>A coin held between fingers shows an object under examination, with background questioning implied rather than enacted.</x:v>
      </x:c>
      <x:c r="K330" s="492" t="str">
        <x:v>Discernment and scrutiny</x:v>
      </x:c>
      <x:c r="L330" s="492" t="str">
        <x:v>Proposed staging based on the catalog; not approved artwork</x:v>
      </x:c>
      <x:c r="M330" s="492" t="str">
        <x:v>No unresolved tier condition identified in this baseline review.</x:v>
      </x:c>
      <x:c r="N330" s="504" t="n">
        <x:v>6.5</x:v>
      </x:c>
      <x:c r="O330" s="504" t="n">
        <x:v>7.5</x:v>
      </x:c>
      <x:c r="P330" s="504" t="n">
        <x:v>6.5</x:v>
      </x:c>
      <x:c r="Q330" s="504" t="n">
        <x:v>7</x:v>
      </x:c>
      <x:c r="R330" s="505" t="n">
        <x:f>IF(COUNT(N330:Q330)&lt;COUNT('Rarity Calibration'!$B$4:$B$7),"",ROUND(('Rarity Calibration'!$B$11/'Rarity Calibration'!$B$9)*(N330*'Rarity Calibration'!$B$4+O330*'Rarity Calibration'!$B$5+P330*'Rarity Calibration'!$B$6+Q330*'Rarity Calibration'!$B$7),1))</x:f>
        <x:v>68.5</x:v>
      </x:c>
      <x:c r="S330" s="492" t="str">
        <x:f>IF(R330="","",IF(R330&gt;='Rarity Calibration'!$E$4,'Rarity Calibration'!$D$4,IF(R330&gt;='Rarity Calibration'!$E$5,'Rarity Calibration'!$D$5,IF(R330&gt;='Rarity Calibration'!$E$6,'Rarity Calibration'!$D$6,IF(R330&gt;='Rarity Calibration'!$E$7,'Rarity Calibration'!$D$7,'Rarity Calibration'!$D$8)))))</x:f>
        <x:v>Uncommon</x:v>
      </x:c>
      <x:c r="T330" s="492" t="str"/>
      <x:c r="U330" s="505" t="n">
        <x:v>67.5</x:v>
      </x:c>
      <x:c r="V330" s="492" t="str">
        <x:v>5.8 / 9.0 / 4.8 / 7.7</x:v>
      </x:c>
      <x:c r="W330" s="492" t="str">
        <x:v>New review-only component estimates from catalog and stated premise; source inputs unchanged.</x:v>
      </x:c>
      <x:c r="X330" s="492" t="str">
        <x:v>Biblical Items — Shared Canon</x:v>
      </x:c>
      <x:c r="Y330" s="492" t="str">
        <x:v>fixed-v17: Final Card Catalog!A301:S301; Rarity Calibration!C323:S323. No external source verification.</x:v>
      </x:c>
      <x:c r="Z330" s="492" t="str">
        <x:v>Matthew 22:15–22; Mark 12:13–17; Luke 20:20–26 | Gospel teaching | Shared canon</x:v>
      </x:c>
      <x:c r="AA330" s="492" t="str">
        <x:v>Approved v20 baseline - applied to master</x:v>
      </x:c>
      <x:c r="AB330" s="492" t="str">
        <x:v>None</x:v>
      </x:c>
    </x:row>
    <x:row r="331" ht="122" customHeight="1">
      <x:c r="A331" s="492" t="str">
        <x:v>BI-058</x:v>
      </x:c>
      <x:c r="B331" s="492" t="str">
        <x:v>Thirty Pieces of Silver</x:v>
      </x:c>
      <x:c r="C331" s="492" t="str">
        <x:v>Uncommon</x:v>
      </x:c>
      <x:c r="D331" s="500" t="str">
        <x:v>Uncommon</x:v>
      </x:c>
      <x:c r="E331" s="492" t="str">
        <x:f>IF(F331="Fixed by approved decision","Fixed",IF(C331=D331,"Keep",IF(MATCH(D331,$A$12:$A$16,0)&lt;MATCH(C331,$A$12:$A$16,0),"Promote","Demote")))</x:f>
        <x:v>Keep</x:v>
      </x:c>
      <x:c r="F331" s="492" t="str">
        <x:v>Reviewed - keep</x:v>
      </x:c>
      <x:c r="G331" s="492" t="str">
        <x:v>Medium</x:v>
      </x:c>
      <x:c r="H331" s="492" t="str">
        <x:v>Retain Uncommon for a compact Passion object with emotional consequence; avoid treasure glamour.</x:v>
      </x:c>
      <x:c r="I331" s="492" t="str">
        <x:v>BP-089 Judas Iscariot; BE-059 Arrest of Jesus</x:v>
      </x:c>
      <x:c r="J331" s="492" t="str">
        <x:v>Silver pieces lie apart from an uneasy hand, with no direct kiss or arrest reenactment.</x:v>
      </x:c>
      <x:c r="K331" s="492" t="str">
        <x:v>Betrayal and remorse</x:v>
      </x:c>
      <x:c r="L331" s="492" t="str">
        <x:v>Proposed staging based on the catalog; not approved artwork</x:v>
      </x:c>
      <x:c r="M331" s="492" t="str">
        <x:v>No unresolved tier condition identified in this baseline review.</x:v>
      </x:c>
      <x:c r="N331" s="504" t="n">
        <x:v>7</x:v>
      </x:c>
      <x:c r="O331" s="504" t="n">
        <x:v>7.5</x:v>
      </x:c>
      <x:c r="P331" s="504" t="n">
        <x:v>7</x:v>
      </x:c>
      <x:c r="Q331" s="504" t="n">
        <x:v>6.5</x:v>
      </x:c>
      <x:c r="R331" s="505" t="n">
        <x:f>IF(COUNT(N331:Q331)&lt;COUNT('Rarity Calibration'!$B$4:$B$7),"",ROUND(('Rarity Calibration'!$B$11/'Rarity Calibration'!$B$9)*(N331*'Rarity Calibration'!$B$4+O331*'Rarity Calibration'!$B$5+P331*'Rarity Calibration'!$B$6+Q331*'Rarity Calibration'!$B$7),1))</x:f>
        <x:v>71</x:v>
      </x:c>
      <x:c r="S331" s="492" t="str">
        <x:f>IF(R331="","",IF(R331&gt;='Rarity Calibration'!$E$4,'Rarity Calibration'!$D$4,IF(R331&gt;='Rarity Calibration'!$E$5,'Rarity Calibration'!$D$5,IF(R331&gt;='Rarity Calibration'!$E$6,'Rarity Calibration'!$D$6,IF(R331&gt;='Rarity Calibration'!$E$7,'Rarity Calibration'!$D$7,'Rarity Calibration'!$D$8)))))</x:f>
        <x:v>Uncommon</x:v>
      </x:c>
      <x:c r="T331" s="492" t="str"/>
      <x:c r="U331" s="505" t="n">
        <x:v>71.5</x:v>
      </x:c>
      <x:c r="V331" s="492" t="str">
        <x:v>6.8 / 9.0 / 4.8 / 7.7</x:v>
      </x:c>
      <x:c r="W331" s="492" t="str">
        <x:v>New review-only component estimates from catalog and stated premise; source inputs unchanged.</x:v>
      </x:c>
      <x:c r="X331" s="492" t="str">
        <x:v>Biblical Items — Shared Canon</x:v>
      </x:c>
      <x:c r="Y331" s="492" t="str">
        <x:v>fixed-v17: Final Card Catalog!A302:S302; Rarity Calibration!C264:S264. No external source verification.</x:v>
      </x:c>
      <x:c r="Z331" s="492" t="str">
        <x:v>Matthew 26:14–16; 27:3–10 | Passion | Shared canon</x:v>
      </x:c>
      <x:c r="AA331" s="492" t="str">
        <x:v>Approved v20 baseline - applied to master</x:v>
      </x:c>
      <x:c r="AB331" s="492" t="str">
        <x:v>None</x:v>
      </x:c>
    </x:row>
    <x:row r="332" ht="122" customHeight="1">
      <x:c r="A332" s="492" t="str">
        <x:v>BI-060</x:v>
      </x:c>
      <x:c r="B332" s="492" t="str">
        <x:v>Crown of Thorns</x:v>
      </x:c>
      <x:c r="C332" s="492" t="str">
        <x:v>Extraordinary</x:v>
      </x:c>
      <x:c r="D332" s="500" t="str">
        <x:v>Extraordinary</x:v>
      </x:c>
      <x:c r="E332" s="492" t="str">
        <x:f>IF(F332="Fixed by approved decision","Fixed",IF(C332=D332,"Keep",IF(MATCH(D332,$A$12:$A$16,0)&lt;MATCH(C332,$A$12:$A$16,0),"Promote","Demote")))</x:f>
        <x:v>Keep</x:v>
      </x:c>
      <x:c r="F332" s="492" t="str">
        <x:v>Reviewed - keep</x:v>
      </x:c>
      <x:c r="G332" s="492" t="str">
        <x:v>Medium</x:v>
      </x:c>
      <x:c r="H332" s="492" t="str">
        <x:v>Retain Extraordinary for iconic form and emotional weight, separate from graphic Passion scenes.</x:v>
      </x:c>
      <x:c r="I332" s="492" t="str">
        <x:v>BE-062 The Scourging and Mocking of Jesus; BI-061 The Cross of Jesus</x:v>
      </x:c>
      <x:c r="J332" s="492" t="str">
        <x:v>Thorn structure creates a stark circular silhouette in controlled light, without a wounded face.</x:v>
      </x:c>
      <x:c r="K332" s="492" t="str">
        <x:v>Sorrow and violated kingship</x:v>
      </x:c>
      <x:c r="L332" s="492" t="str">
        <x:v>Proposed staging based on the catalog; not approved artwork</x:v>
      </x:c>
      <x:c r="M332" s="492" t="str">
        <x:v>No unresolved tier condition identified in this baseline review.</x:v>
      </x:c>
      <x:c r="N332" s="504" t="n">
        <x:v>8.5</x:v>
      </x:c>
      <x:c r="O332" s="504" t="n">
        <x:v>9</x:v>
      </x:c>
      <x:c r="P332" s="504" t="n">
        <x:v>8.5</x:v>
      </x:c>
      <x:c r="Q332" s="504" t="n">
        <x:v>8.5</x:v>
      </x:c>
      <x:c r="R332" s="505" t="n">
        <x:f>IF(COUNT(N332:Q332)&lt;COUNT('Rarity Calibration'!$B$4:$B$7),"",ROUND(('Rarity Calibration'!$B$11/'Rarity Calibration'!$B$9)*(N332*'Rarity Calibration'!$B$4+O332*'Rarity Calibration'!$B$5+P332*'Rarity Calibration'!$B$6+Q332*'Rarity Calibration'!$B$7),1))</x:f>
        <x:v>86.5</x:v>
      </x:c>
      <x:c r="S332" s="492" t="str">
        <x:f>IF(R332="","",IF(R332&gt;='Rarity Calibration'!$E$4,'Rarity Calibration'!$D$4,IF(R332&gt;='Rarity Calibration'!$E$5,'Rarity Calibration'!$D$5,IF(R332&gt;='Rarity Calibration'!$E$6,'Rarity Calibration'!$D$6,IF(R332&gt;='Rarity Calibration'!$E$7,'Rarity Calibration'!$D$7,'Rarity Calibration'!$D$8)))))</x:f>
        <x:v>Extraordinary</x:v>
      </x:c>
      <x:c r="T332" s="492" t="str"/>
      <x:c r="U332" s="505" t="n">
        <x:v>83.4</x:v>
      </x:c>
      <x:c r="V332" s="492" t="str">
        <x:v>9.0 / 9.8 / 4.8 / 8.4</x:v>
      </x:c>
      <x:c r="W332" s="492" t="str">
        <x:v>New review-only component estimates from catalog and stated premise; source inputs unchanged.</x:v>
      </x:c>
      <x:c r="X332" s="492" t="str">
        <x:v>Biblical Items — Shared Canon</x:v>
      </x:c>
      <x:c r="Y332" s="492" t="str">
        <x:v>fixed-v17: Final Card Catalog!A303:S303; Rarity Calibration!C77:S77. No external source verification.</x:v>
      </x:c>
      <x:c r="Z332" s="492" t="str">
        <x:v>Matthew 27:27–31; Mark 15:16–20; John 19:2–5 | Passion | Shared canon</x:v>
      </x:c>
      <x:c r="AA332" s="492" t="str">
        <x:v>Approved v20 baseline - applied to master</x:v>
      </x:c>
      <x:c r="AB332" s="492" t="str">
        <x:v>None</x:v>
      </x:c>
    </x:row>
    <x:row r="333" ht="122" customHeight="1">
      <x:c r="A333" s="492" t="str">
        <x:v>BI-061</x:v>
      </x:c>
      <x:c r="B333" s="492" t="str">
        <x:v>The Cross of Jesus</x:v>
      </x:c>
      <x:c r="C333" s="492" t="str">
        <x:v>Extraordinary</x:v>
      </x:c>
      <x:c r="D333" s="500" t="str">
        <x:v>Extraordinary</x:v>
      </x:c>
      <x:c r="E333" s="492" t="str">
        <x:f>IF(F333="Fixed by approved decision","Fixed",IF(C333=D333,"Keep",IF(MATCH(D333,$A$12:$A$16,0)&lt;MATCH(C333,$A$12:$A$16,0),"Promote","Demote")))</x:f>
        <x:v>Keep</x:v>
      </x:c>
      <x:c r="F333" s="492" t="str">
        <x:v>Reviewed - keep</x:v>
      </x:c>
      <x:c r="G333" s="492" t="str">
        <x:v>Medium</x:v>
      </x:c>
      <x:c r="H333" s="492" t="str">
        <x:v>Extraordinary is supportable for central symbolic identity; avoid treating the object as a duplicate of the enacted death.</x:v>
      </x:c>
      <x:c r="I333" s="492" t="str">
        <x:v>BE-063 The Crucifixion; BI-060 Crown of Thorns</x:v>
      </x:c>
      <x:c r="J333" s="492" t="str">
        <x:v>The unoccupied cross as a material object dominates a restrained setting, not a second Crucifixion event.</x:v>
      </x:c>
      <x:c r="K333" s="492" t="str">
        <x:v>Solemn remembrance</x:v>
      </x:c>
      <x:c r="L333" s="492" t="str">
        <x:v>Proposed staging based on the catalog; not approved artwork</x:v>
      </x:c>
      <x:c r="M333" s="492" t="str">
        <x:v>No unresolved tier condition identified in this baseline review.</x:v>
      </x:c>
      <x:c r="N333" s="504" t="n">
        <x:v>9</x:v>
      </x:c>
      <x:c r="O333" s="504" t="n">
        <x:v>8.5</x:v>
      </x:c>
      <x:c r="P333" s="504" t="n">
        <x:v>8</x:v>
      </x:c>
      <x:c r="Q333" s="504" t="n">
        <x:v>8</x:v>
      </x:c>
      <x:c r="R333" s="505" t="n">
        <x:f>IF(COUNT(N333:Q333)&lt;COUNT('Rarity Calibration'!$B$4:$B$7),"",ROUND(('Rarity Calibration'!$B$11/'Rarity Calibration'!$B$9)*(N333*'Rarity Calibration'!$B$4+O333*'Rarity Calibration'!$B$5+P333*'Rarity Calibration'!$B$6+Q333*'Rarity Calibration'!$B$7),1))</x:f>
        <x:v>85.5</x:v>
      </x:c>
      <x:c r="S333" s="492" t="str">
        <x:f>IF(R333="","",IF(R333&gt;='Rarity Calibration'!$E$4,'Rarity Calibration'!$D$4,IF(R333&gt;='Rarity Calibration'!$E$5,'Rarity Calibration'!$D$5,IF(R333&gt;='Rarity Calibration'!$E$6,'Rarity Calibration'!$D$6,IF(R333&gt;='Rarity Calibration'!$E$7,'Rarity Calibration'!$D$7,'Rarity Calibration'!$D$8)))))</x:f>
        <x:v>Extraordinary</x:v>
      </x:c>
      <x:c r="T333" s="492" t="str"/>
      <x:c r="U333" s="505" t="n">
        <x:v>88.7</x:v>
      </x:c>
      <x:c r="V333" s="492" t="str">
        <x:v>10.0 / 9.0 / 7.0 / 7.7</x:v>
      </x:c>
      <x:c r="W333" s="492" t="str">
        <x:v>New review-only component estimates from catalog and stated premise; source inputs unchanged.</x:v>
      </x:c>
      <x:c r="X333" s="492" t="str">
        <x:v>Biblical Items — Shared Canon</x:v>
      </x:c>
      <x:c r="Y333" s="492" t="str">
        <x:v>fixed-v17: Final Card Catalog!A304:S304; Rarity Calibration!C30:S30. No external source verification.</x:v>
      </x:c>
      <x:c r="Z333" s="492" t="str">
        <x:v>Matthew 27; Mark 15; Luke 23; John 19 | Passion | Shared canon</x:v>
      </x:c>
      <x:c r="AA333" s="492" t="str">
        <x:v>Approved v20 baseline - applied to master</x:v>
      </x:c>
      <x:c r="AB333" s="492" t="str">
        <x:v>None</x:v>
      </x:c>
    </x:row>
    <x:row r="334" ht="122" customHeight="1">
      <x:c r="A334" s="492" t="str">
        <x:v>PDV-001</x:v>
      </x:c>
      <x:c r="B334" s="492" t="str">
        <x:v>Parable of the Sower</x:v>
      </x:c>
      <x:c r="C334" s="492" t="str">
        <x:v>Extraordinary</x:v>
      </x:c>
      <x:c r="D334" s="500" t="str">
        <x:v>Extraordinary</x:v>
      </x:c>
      <x:c r="E334" s="492" t="str">
        <x:f>IF(F334="Fixed by approved decision","Fixed",IF(C334=D334,"Keep",IF(MATCH(D334,$A$12:$A$16,0)&lt;MATCH(C334,$A$12:$A$16,0),"Promote","Demote")))</x:f>
        <x:v>Keep</x:v>
      </x:c>
      <x:c r="F334" s="492" t="str">
        <x:v>Reviewed - keep</x:v>
      </x:c>
      <x:c r="G334" s="492" t="str">
        <x:v>Medium</x:v>
      </x:c>
      <x:c r="H334" s="492" t="str">
        <x:v>Retain Extraordinary for meaningful layered symbolism; keep the related Growing Seed explicitly separate.</x:v>
      </x:c>
      <x:c r="I334" s="492" t="str">
        <x:v>PDV-003 Parable of the Mustard Seed; BE-118 Ruth Meets Boaz</x:v>
      </x:c>
      <x:c r="J334" s="492" t="str">
        <x:v>A sower's broad gesture connects different ground conditions within one image, not four labeled panels.</x:v>
      </x:c>
      <x:c r="K334" s="492" t="str">
        <x:v>Hope and self-examination</x:v>
      </x:c>
      <x:c r="L334" s="492" t="str">
        <x:v>Proposed staging based on the catalog; not approved artwork</x:v>
      </x:c>
      <x:c r="M334" s="492" t="str">
        <x:v>No unresolved tier condition identified in this baseline review.</x:v>
      </x:c>
      <x:c r="N334" s="504" t="n">
        <x:v>8.5</x:v>
      </x:c>
      <x:c r="O334" s="504" t="n">
        <x:v>9</x:v>
      </x:c>
      <x:c r="P334" s="504" t="n">
        <x:v>8</x:v>
      </x:c>
      <x:c r="Q334" s="504" t="n">
        <x:v>8</x:v>
      </x:c>
      <x:c r="R334" s="505" t="n">
        <x:f>IF(COUNT(N334:Q334)&lt;COUNT('Rarity Calibration'!$B$4:$B$7),"",ROUND(('Rarity Calibration'!$B$11/'Rarity Calibration'!$B$9)*(N334*'Rarity Calibration'!$B$4+O334*'Rarity Calibration'!$B$5+P334*'Rarity Calibration'!$B$6+Q334*'Rarity Calibration'!$B$7),1))</x:f>
        <x:v>85</x:v>
      </x:c>
      <x:c r="S334" s="492" t="str">
        <x:f>IF(R334="","",IF(R334&gt;='Rarity Calibration'!$E$4,'Rarity Calibration'!$D$4,IF(R334&gt;='Rarity Calibration'!$E$5,'Rarity Calibration'!$D$5,IF(R334&gt;='Rarity Calibration'!$E$6,'Rarity Calibration'!$D$6,IF(R334&gt;='Rarity Calibration'!$E$7,'Rarity Calibration'!$D$7,'Rarity Calibration'!$D$8)))))</x:f>
        <x:v>Extraordinary</x:v>
      </x:c>
      <x:c r="T334" s="492" t="str"/>
      <x:c r="U334" s="505" t="n">
        <x:v>87.7</x:v>
      </x:c>
      <x:c r="V334" s="492" t="str">
        <x:v>9.1 / 9.4 / 7.3 / 8.5</x:v>
      </x:c>
      <x:c r="W334" s="492" t="str">
        <x:v>New review-only component estimates from catalog and stated premise; source inputs unchanged.</x:v>
      </x:c>
      <x:c r="X334" s="492" t="str">
        <x:v>Parables, Dreams &amp; Visions — Shared Canon</x:v>
      </x:c>
      <x:c r="Y334" s="492" t="str">
        <x:v>fixed-v17: Final Card Catalog!A305:S305; Rarity Calibration!C40:S40. No external source verification.</x:v>
      </x:c>
      <x:c r="Z334" s="492" t="str">
        <x:v>Matthew 13:3–23; Mark 4:3–20; Luke 8:5–15 | Shared canon</x:v>
      </x:c>
      <x:c r="AA334" s="492" t="str">
        <x:v>Approved v20 baseline - applied to master</x:v>
      </x:c>
      <x:c r="AB334" s="492" t="str">
        <x:v>None</x:v>
      </x:c>
    </x:row>
    <x:row r="335" ht="122" customHeight="1">
      <x:c r="A335" s="492" t="str">
        <x:v>PDV-002</x:v>
      </x:c>
      <x:c r="B335" s="492" t="str">
        <x:v>Parable of the Weeds Among the Wheat</x:v>
      </x:c>
      <x:c r="C335" s="492" t="str">
        <x:v>Rare</x:v>
      </x:c>
      <x:c r="D335" s="500" t="str">
        <x:v>Uncommon</x:v>
      </x:c>
      <x:c r="E335" s="492" t="str">
        <x:f>IF(F335="Fixed by approved decision","Fixed",IF(C335=D335,"Keep",IF(MATCH(D335,$A$12:$A$16,0)&lt;MATCH(C335,$A$12:$A$16,0),"Promote","Demote")))</x:f>
        <x:v>Demote</x:v>
      </x:c>
      <x:c r="F335" s="492" t="str">
        <x:v>Reviewed - change proposed</x:v>
      </x:c>
      <x:c r="G335" s="492" t="str">
        <x:v>Medium</x:v>
      </x:c>
      <x:c r="H335" s="492" t="str">
        <x:v>Uncommon better fits a focused growing-field image than the repeated Rare parable template.</x:v>
      </x:c>
      <x:c r="I335" s="492" t="str">
        <x:v>PDV-001 Parable of the Sower; PDV-020 Parable of the Barren Fig Tree</x:v>
      </x:c>
      <x:c r="J335" s="492" t="str">
        <x:v>Wheat and weeds share the foreground while a restrained harvest horizon provides context.</x:v>
      </x:c>
      <x:c r="K335" s="492" t="str">
        <x:v>Patience and discernment</x:v>
      </x:c>
      <x:c r="L335" s="492" t="str">
        <x:v>Proposed staging based on the catalog; not approved artwork</x:v>
      </x:c>
      <x:c r="M335" s="492" t="str">
        <x:v>No unresolved tier condition identified in this baseline review.</x:v>
      </x:c>
      <x:c r="N335" s="504" t="n">
        <x:v>7.5</x:v>
      </x:c>
      <x:c r="O335" s="504" t="n">
        <x:v>8</x:v>
      </x:c>
      <x:c r="P335" s="504" t="n">
        <x:v>7</x:v>
      </x:c>
      <x:c r="Q335" s="504" t="n">
        <x:v>7.5</x:v>
      </x:c>
      <x:c r="R335" s="505" t="n">
        <x:f>IF(COUNT(N335:Q335)&lt;COUNT('Rarity Calibration'!$B$4:$B$7),"",ROUND(('Rarity Calibration'!$B$11/'Rarity Calibration'!$B$9)*(N335*'Rarity Calibration'!$B$4+O335*'Rarity Calibration'!$B$5+P335*'Rarity Calibration'!$B$6+Q335*'Rarity Calibration'!$B$7),1))</x:f>
        <x:v>75.5</x:v>
      </x:c>
      <x:c r="S335" s="492" t="str">
        <x:f>IF(R335="","",IF(R335&gt;='Rarity Calibration'!$E$4,'Rarity Calibration'!$D$4,IF(R335&gt;='Rarity Calibration'!$E$5,'Rarity Calibration'!$D$5,IF(R335&gt;='Rarity Calibration'!$E$6,'Rarity Calibration'!$D$6,IF(R335&gt;='Rarity Calibration'!$E$7,'Rarity Calibration'!$D$7,'Rarity Calibration'!$D$8)))))</x:f>
        <x:v>Uncommon</x:v>
      </x:c>
      <x:c r="T335" s="492" t="str"/>
      <x:c r="U335" s="505" t="n">
        <x:v>77.7</x:v>
      </x:c>
      <x:c r="V335" s="492" t="str">
        <x:v>6.6 / 9.4 / 7.3 / 8.5</x:v>
      </x:c>
      <x:c r="W335" s="492" t="str">
        <x:v>New review-only component estimates from catalog and stated premise; source inputs unchanged.</x:v>
      </x:c>
      <x:c r="X335" s="492" t="str">
        <x:v>Parables, Dreams &amp; Visions — Shared Canon</x:v>
      </x:c>
      <x:c r="Y335" s="492" t="str">
        <x:v>fixed-v17: Final Card Catalog!A306:S306; Rarity Calibration!C194:S194. No external source verification.</x:v>
      </x:c>
      <x:c r="Z335" s="492" t="str">
        <x:v>Matthew 13:24–30, 36–43 | Shared canon</x:v>
      </x:c>
      <x:c r="AA335" s="492" t="str">
        <x:v>Approved v20 baseline - applied to master</x:v>
      </x:c>
      <x:c r="AB335" s="492" t="str">
        <x:v>None</x:v>
      </x:c>
    </x:row>
    <x:row r="336" ht="122" customHeight="1">
      <x:c r="A336" s="492" t="str">
        <x:v>PDV-003</x:v>
      </x:c>
      <x:c r="B336" s="492" t="str">
        <x:v>Parable of the Mustard Seed</x:v>
      </x:c>
      <x:c r="C336" s="492" t="str">
        <x:v>Rare</x:v>
      </x:c>
      <x:c r="D336" s="500" t="str">
        <x:v>Uncommon</x:v>
      </x:c>
      <x:c r="E336" s="492" t="str">
        <x:f>IF(F336="Fixed by approved decision","Fixed",IF(C336=D336,"Keep",IF(MATCH(D336,$A$12:$A$16,0)&lt;MATCH(C336,$A$12:$A$16,0),"Promote","Demote")))</x:f>
        <x:v>Demote</x:v>
      </x:c>
      <x:c r="F336" s="492" t="str">
        <x:v>Reviewed - change proposed</x:v>
      </x:c>
      <x:c r="G336" s="492" t="str">
        <x:v>Medium</x:v>
      </x:c>
      <x:c r="H336" s="492" t="str">
        <x:v>Uncommon is a strong baseline for one clear comparison; added glitter or exaggerated botany should not manufacture Rare.</x:v>
      </x:c>
      <x:c r="I336" s="492" t="str">
        <x:v>PDV-004 Parable of the Leaven; PDV-055 The Camel and the Eye of the Needle</x:v>
      </x:c>
      <x:c r="J336" s="492" t="str">
        <x:v>Tiny seed scale is contrasted with the mature plant as an explicitly illustrative teaching composition.</x:v>
      </x:c>
      <x:c r="K336" s="492" t="str">
        <x:v>Wonder in small beginnings</x:v>
      </x:c>
      <x:c r="L336" s="492" t="str">
        <x:v>Proposed staging based on the catalog; not approved artwork</x:v>
      </x:c>
      <x:c r="M336" s="492" t="str">
        <x:v>No unresolved tier condition identified in this baseline review.</x:v>
      </x:c>
      <x:c r="N336" s="504" t="n">
        <x:v>7.5</x:v>
      </x:c>
      <x:c r="O336" s="504" t="n">
        <x:v>8</x:v>
      </x:c>
      <x:c r="P336" s="504" t="n">
        <x:v>7</x:v>
      </x:c>
      <x:c r="Q336" s="504" t="n">
        <x:v>8</x:v>
      </x:c>
      <x:c r="R336" s="505" t="n">
        <x:f>IF(COUNT(N336:Q336)&lt;COUNT('Rarity Calibration'!$B$4:$B$7),"",ROUND(('Rarity Calibration'!$B$11/'Rarity Calibration'!$B$9)*(N336*'Rarity Calibration'!$B$4+O336*'Rarity Calibration'!$B$5+P336*'Rarity Calibration'!$B$6+Q336*'Rarity Calibration'!$B$7),1))</x:f>
        <x:v>76</x:v>
      </x:c>
      <x:c r="S336" s="492" t="str">
        <x:f>IF(R336="","",IF(R336&gt;='Rarity Calibration'!$E$4,'Rarity Calibration'!$D$4,IF(R336&gt;='Rarity Calibration'!$E$5,'Rarity Calibration'!$D$5,IF(R336&gt;='Rarity Calibration'!$E$6,'Rarity Calibration'!$D$6,IF(R336&gt;='Rarity Calibration'!$E$7,'Rarity Calibration'!$D$7,'Rarity Calibration'!$D$8)))))</x:f>
        <x:v>Uncommon</x:v>
      </x:c>
      <x:c r="T336" s="492" t="str"/>
      <x:c r="U336" s="505" t="n">
        <x:v>77.7</x:v>
      </x:c>
      <x:c r="V336" s="492" t="str">
        <x:v>6.6 / 9.4 / 7.3 / 8.5</x:v>
      </x:c>
      <x:c r="W336" s="492" t="str">
        <x:v>New review-only component estimates from catalog and stated premise; source inputs unchanged.</x:v>
      </x:c>
      <x:c r="X336" s="492" t="str">
        <x:v>Parables, Dreams &amp; Visions — Shared Canon</x:v>
      </x:c>
      <x:c r="Y336" s="492" t="str">
        <x:v>fixed-v17: Final Card Catalog!A307:S307; Rarity Calibration!C189:S189. No external source verification.</x:v>
      </x:c>
      <x:c r="Z336" s="492" t="str">
        <x:v>Matthew 13:31–32; Mark 4:30–32; Luke 13:18–19 | Shared canon</x:v>
      </x:c>
      <x:c r="AA336" s="492" t="str">
        <x:v>Approved v20 baseline - applied to master</x:v>
      </x:c>
      <x:c r="AB336" s="492" t="str">
        <x:v>None</x:v>
      </x:c>
    </x:row>
    <x:row r="337" ht="122" customHeight="1">
      <x:c r="A337" s="492" t="str">
        <x:v>PDV-004</x:v>
      </x:c>
      <x:c r="B337" s="492" t="str">
        <x:v>Parable of the Leaven</x:v>
      </x:c>
      <x:c r="C337" s="492" t="str">
        <x:v>Uncommon</x:v>
      </x:c>
      <x:c r="D337" s="500" t="str">
        <x:v>Uncommon</x:v>
      </x:c>
      <x:c r="E337" s="492" t="str">
        <x:f>IF(F337="Fixed by approved decision","Fixed",IF(C337=D337,"Keep",IF(MATCH(D337,$A$12:$A$16,0)&lt;MATCH(C337,$A$12:$A$16,0),"Promote","Demote")))</x:f>
        <x:v>Keep</x:v>
      </x:c>
      <x:c r="F337" s="492" t="str">
        <x:v>Reviewed - keep</x:v>
      </x:c>
      <x:c r="G337" s="492" t="str">
        <x:v>Medium</x:v>
      </x:c>
      <x:c r="H337" s="492" t="str">
        <x:v>Retain Uncommon; a small-scale process can teach effectively without needing spectacle.</x:v>
      </x:c>
      <x:c r="I337" s="492" t="str">
        <x:v>BI-007 Unleavened Bread; PDV-003 Parable of the Mustard Seed</x:v>
      </x:c>
      <x:c r="J337" s="492" t="str">
        <x:v>Hands work dough in a close domestic frame, with transformation implied rather than shown as magic.</x:v>
      </x:c>
      <x:c r="K337" s="492" t="str">
        <x:v>Quiet transformation</x:v>
      </x:c>
      <x:c r="L337" s="492" t="str">
        <x:v>Proposed staging based on the catalog; not approved artwork</x:v>
      </x:c>
      <x:c r="M337" s="492" t="str">
        <x:v>No unresolved tier condition identified in this baseline review.</x:v>
      </x:c>
      <x:c r="N337" s="504" t="n">
        <x:v>7</x:v>
      </x:c>
      <x:c r="O337" s="504" t="n">
        <x:v>7.5</x:v>
      </x:c>
      <x:c r="P337" s="504" t="n">
        <x:v>7</x:v>
      </x:c>
      <x:c r="Q337" s="504" t="n">
        <x:v>7</x:v>
      </x:c>
      <x:c r="R337" s="505" t="n">
        <x:f>IF(COUNT(N337:Q337)&lt;COUNT('Rarity Calibration'!$B$4:$B$7),"",ROUND(('Rarity Calibration'!$B$11/'Rarity Calibration'!$B$9)*(N337*'Rarity Calibration'!$B$4+O337*'Rarity Calibration'!$B$5+P337*'Rarity Calibration'!$B$6+Q337*'Rarity Calibration'!$B$7),1))</x:f>
        <x:v>71.5</x:v>
      </x:c>
      <x:c r="S337" s="492" t="str">
        <x:f>IF(R337="","",IF(R337&gt;='Rarity Calibration'!$E$4,'Rarity Calibration'!$D$4,IF(R337&gt;='Rarity Calibration'!$E$5,'Rarity Calibration'!$D$5,IF(R337&gt;='Rarity Calibration'!$E$6,'Rarity Calibration'!$D$6,IF(R337&gt;='Rarity Calibration'!$E$7,'Rarity Calibration'!$D$7,'Rarity Calibration'!$D$8)))))</x:f>
        <x:v>Uncommon</x:v>
      </x:c>
      <x:c r="T337" s="492" t="str"/>
      <x:c r="U337" s="505" t="n">
        <x:v>69.1</x:v>
      </x:c>
      <x:c r="V337" s="492" t="str">
        <x:v>5.5 / 8.0 / 7.3 / 8.5</x:v>
      </x:c>
      <x:c r="W337" s="492" t="str">
        <x:v>New review-only component estimates from catalog and stated premise; source inputs unchanged.</x:v>
      </x:c>
      <x:c r="X337" s="492" t="str">
        <x:v>Parables, Dreams &amp; Visions — Shared Canon</x:v>
      </x:c>
      <x:c r="Y337" s="492" t="str">
        <x:v>fixed-v17: Final Card Catalog!A308:S308; Rarity Calibration!C298:S298. No external source verification.</x:v>
      </x:c>
      <x:c r="Z337" s="492" t="str">
        <x:v>Matthew 13:33; Luke 13:20–21 | Shared canon</x:v>
      </x:c>
      <x:c r="AA337" s="492" t="str">
        <x:v>Approved v20 baseline - applied to master</x:v>
      </x:c>
      <x:c r="AB337" s="492" t="str">
        <x:v>None</x:v>
      </x:c>
    </x:row>
    <x:row r="338" ht="122" customHeight="1">
      <x:c r="A338" s="492" t="str">
        <x:v>PDV-005</x:v>
      </x:c>
      <x:c r="B338" s="492" t="str">
        <x:v>Parables of the Hidden Treasure and Pearl of Great Price</x:v>
      </x:c>
      <x:c r="C338" s="492" t="str">
        <x:v>Rare</x:v>
      </x:c>
      <x:c r="D338" s="500" t="str">
        <x:v>Rare</x:v>
      </x:c>
      <x:c r="E338" s="492" t="str">
        <x:f>IF(F338="Fixed by approved decision","Fixed",IF(C338=D338,"Keep",IF(MATCH(D338,$A$12:$A$16,0)&lt;MATCH(C338,$A$12:$A$16,0),"Promote","Demote")))</x:f>
        <x:v>Keep</x:v>
      </x:c>
      <x:c r="F338" s="492" t="str">
        <x:v>Reviewed - provisional</x:v>
      </x:c>
      <x:c r="G338" s="492" t="str">
        <x:v>Medium</x:v>
      </x:c>
      <x:c r="H338" s="492" t="str">
        <x:v>Rare remains justified for the paired teaching, provided distinct narratives remain legible.</x:v>
      </x:c>
      <x:c r="I338" s="492" t="str">
        <x:v>PDV-055 The Camel and the Eye of the Needle; BI-049 Gifts of the Magi</x:v>
      </x:c>
      <x:c r="J338" s="492" t="str">
        <x:v>Two clearly separated symbolic discoveries share a visual rhythm, without implying one person found both treasures.</x:v>
      </x:c>
      <x:c r="K338" s="492" t="str">
        <x:v>Discovery and revaluation</x:v>
      </x:c>
      <x:c r="L338" s="492" t="str">
        <x:v>Proposed staging based on the catalog; not approved artwork</x:v>
      </x:c>
      <x:c r="M338" s="492" t="str">
        <x:v>Approve a clearly illustrative paired arrangement rather than a synthetic single Gospel event.</x:v>
      </x:c>
      <x:c r="N338" s="504" t="n">
        <x:v>8</x:v>
      </x:c>
      <x:c r="O338" s="504" t="n">
        <x:v>8</x:v>
      </x:c>
      <x:c r="P338" s="504" t="n">
        <x:v>7.5</x:v>
      </x:c>
      <x:c r="Q338" s="504" t="n">
        <x:v>8</x:v>
      </x:c>
      <x:c r="R338" s="505" t="n">
        <x:f>IF(COUNT(N338:Q338)&lt;COUNT('Rarity Calibration'!$B$4:$B$7),"",ROUND(('Rarity Calibration'!$B$11/'Rarity Calibration'!$B$9)*(N338*'Rarity Calibration'!$B$4+O338*'Rarity Calibration'!$B$5+P338*'Rarity Calibration'!$B$6+Q338*'Rarity Calibration'!$B$7),1))</x:f>
        <x:v>79</x:v>
      </x:c>
      <x:c r="S338" s="492" t="str">
        <x:f>IF(R338="","",IF(R338&gt;='Rarity Calibration'!$E$4,'Rarity Calibration'!$D$4,IF(R338&gt;='Rarity Calibration'!$E$5,'Rarity Calibration'!$D$5,IF(R338&gt;='Rarity Calibration'!$E$6,'Rarity Calibration'!$D$6,IF(R338&gt;='Rarity Calibration'!$E$7,'Rarity Calibration'!$D$7,'Rarity Calibration'!$D$8)))))</x:f>
        <x:v>Rare</x:v>
      </x:c>
      <x:c r="T338" s="492" t="str"/>
      <x:c r="U338" s="505" t="n">
        <x:v>77.7</x:v>
      </x:c>
      <x:c r="V338" s="492" t="str">
        <x:v>6.6 / 9.4 / 7.3 / 8.5</x:v>
      </x:c>
      <x:c r="W338" s="492" t="str">
        <x:v>New review-only component estimates from catalog and stated premise; source inputs unchanged.</x:v>
      </x:c>
      <x:c r="X338" s="492" t="str">
        <x:v>Parables, Dreams &amp; Visions — Shared Canon</x:v>
      </x:c>
      <x:c r="Y338" s="492" t="str">
        <x:v>fixed-v17: Final Card Catalog!A309:S309; Rarity Calibration!C195:S195. No external source verification.</x:v>
      </x:c>
      <x:c r="Z338" s="492" t="str">
        <x:v>Matthew 13:44–46 | Shared canon</x:v>
      </x:c>
      <x:c r="AA338" s="492" t="str">
        <x:v>Approved v20 working tier - original condition retained</x:v>
      </x:c>
      <x:c r="AB338" s="492" t="str">
        <x:v>Tier / interpretation condition</x:v>
      </x:c>
    </x:row>
    <x:row r="339" ht="122" customHeight="1">
      <x:c r="A339" s="492" t="str">
        <x:v>PDV-006</x:v>
      </x:c>
      <x:c r="B339" s="492" t="str">
        <x:v>Parable of the Dragnet</x:v>
      </x:c>
      <x:c r="C339" s="492" t="str">
        <x:v>Uncommon</x:v>
      </x:c>
      <x:c r="D339" s="500" t="str">
        <x:v>Uncommon</x:v>
      </x:c>
      <x:c r="E339" s="492" t="str">
        <x:f>IF(F339="Fixed by approved decision","Fixed",IF(C339=D339,"Keep",IF(MATCH(D339,$A$12:$A$16,0)&lt;MATCH(C339,$A$12:$A$16,0),"Promote","Demote")))</x:f>
        <x:v>Keep</x:v>
      </x:c>
      <x:c r="F339" s="492" t="str">
        <x:v>Reviewed - keep</x:v>
      </x:c>
      <x:c r="G339" s="492" t="str">
        <x:v>Medium</x:v>
      </x:c>
      <x:c r="H339" s="492" t="str">
        <x:v>Retain Uncommon; this image's meaning differs from miraculous abundance and should not borrow that event's rarity.</x:v>
      </x:c>
      <x:c r="I339" s="492" t="str">
        <x:v>BE-084 Miraculous Catch of Fish; PDV-002 Parable of the Weeds Among the Wheat</x:v>
      </x:c>
      <x:c r="J339" s="492" t="str">
        <x:v>Shore-side sorting and the net's enclosing shape dominate, not a boat tipping under an overflowing catch.</x:v>
      </x:c>
      <x:c r="K339" s="492" t="str">
        <x:v>Gathering and discernment</x:v>
      </x:c>
      <x:c r="L339" s="492" t="str">
        <x:v>Proposed staging based on the catalog; not approved artwork</x:v>
      </x:c>
      <x:c r="M339" s="492" t="str">
        <x:v>No unresolved tier condition identified in this baseline review.</x:v>
      </x:c>
      <x:c r="N339" s="504" t="n">
        <x:v>7</x:v>
      </x:c>
      <x:c r="O339" s="504" t="n">
        <x:v>8</x:v>
      </x:c>
      <x:c r="P339" s="504" t="n">
        <x:v>7</x:v>
      </x:c>
      <x:c r="Q339" s="504" t="n">
        <x:v>7</x:v>
      </x:c>
      <x:c r="R339" s="505" t="n">
        <x:f>IF(COUNT(N339:Q339)&lt;COUNT('Rarity Calibration'!$B$4:$B$7),"",ROUND(('Rarity Calibration'!$B$11/'Rarity Calibration'!$B$9)*(N339*'Rarity Calibration'!$B$4+O339*'Rarity Calibration'!$B$5+P339*'Rarity Calibration'!$B$6+Q339*'Rarity Calibration'!$B$7),1))</x:f>
        <x:v>73</x:v>
      </x:c>
      <x:c r="S339" s="492" t="str">
        <x:f>IF(R339="","",IF(R339&gt;='Rarity Calibration'!$E$4,'Rarity Calibration'!$D$4,IF(R339&gt;='Rarity Calibration'!$E$5,'Rarity Calibration'!$D$5,IF(R339&gt;='Rarity Calibration'!$E$6,'Rarity Calibration'!$D$6,IF(R339&gt;='Rarity Calibration'!$E$7,'Rarity Calibration'!$D$7,'Rarity Calibration'!$D$8)))))</x:f>
        <x:v>Uncommon</x:v>
      </x:c>
      <x:c r="T339" s="492" t="str"/>
      <x:c r="U339" s="505" t="n">
        <x:v>73.3</x:v>
      </x:c>
      <x:c r="V339" s="492" t="str">
        <x:v>5.5 / 9.4 / 7.3 / 8.5</x:v>
      </x:c>
      <x:c r="W339" s="492" t="str">
        <x:v>New review-only component estimates from catalog and stated premise; source inputs unchanged.</x:v>
      </x:c>
      <x:c r="X339" s="492" t="str">
        <x:v>Parables, Dreams &amp; Visions — Shared Canon</x:v>
      </x:c>
      <x:c r="Y339" s="492" t="str">
        <x:v>fixed-v17: Final Card Catalog!A310:S310; Rarity Calibration!C252:S252. No external source verification.</x:v>
      </x:c>
      <x:c r="Z339" s="492" t="str">
        <x:v>Matthew 13:47–50 | Shared canon</x:v>
      </x:c>
      <x:c r="AA339" s="492" t="str">
        <x:v>Approved v20 baseline - applied to master</x:v>
      </x:c>
      <x:c r="AB339" s="492" t="str">
        <x:v>None</x:v>
      </x:c>
    </x:row>
    <x:row r="340" ht="122" customHeight="1">
      <x:c r="A340" s="492" t="str">
        <x:v>PDV-007</x:v>
      </x:c>
      <x:c r="B340" s="492" t="str">
        <x:v>Parable of the Lost Sheep</x:v>
      </x:c>
      <x:c r="C340" s="492" t="str">
        <x:v>Extraordinary</x:v>
      </x:c>
      <x:c r="D340" s="500" t="str">
        <x:v>Extraordinary</x:v>
      </x:c>
      <x:c r="E340" s="492" t="str">
        <x:f>IF(F340="Fixed by approved decision","Fixed",IF(C340=D340,"Keep",IF(MATCH(D340,$A$12:$A$16,0)&lt;MATCH(C340,$A$12:$A$16,0),"Promote","Demote")))</x:f>
        <x:v>Keep</x:v>
      </x:c>
      <x:c r="F340" s="492" t="str">
        <x:v>Reviewed - keep</x:v>
      </x:c>
      <x:c r="G340" s="492" t="str">
        <x:v>Medium</x:v>
      </x:c>
      <x:c r="H340" s="492" t="str">
        <x:v>Retain Extraordinary: intimacy and a strong readable form are enough; the prior discussion did not approve Legendary.</x:v>
      </x:c>
      <x:c r="I340" s="492" t="str">
        <x:v>PDV-009 Parable of the Prodigal Son; BE-117 Jesus Blesses the Children</x:v>
      </x:c>
      <x:c r="J340" s="492" t="str">
        <x:v>A shepherd carrying or recovering one sheep forms a clear silhouette against open landscape.</x:v>
      </x:c>
      <x:c r="K340" s="492" t="str">
        <x:v>Rescue and tender joy</x:v>
      </x:c>
      <x:c r="L340" s="492" t="str">
        <x:v>Proposed staging based on the catalog; not approved artwork</x:v>
      </x:c>
      <x:c r="M340" s="492" t="str">
        <x:v>No unresolved tier condition identified in this baseline review.</x:v>
      </x:c>
      <x:c r="N340" s="504" t="n">
        <x:v>8.5</x:v>
      </x:c>
      <x:c r="O340" s="504" t="n">
        <x:v>9</x:v>
      </x:c>
      <x:c r="P340" s="504" t="n">
        <x:v>8.5</x:v>
      </x:c>
      <x:c r="Q340" s="504" t="n">
        <x:v>8.5</x:v>
      </x:c>
      <x:c r="R340" s="505" t="n">
        <x:f>IF(COUNT(N340:Q340)&lt;COUNT('Rarity Calibration'!$B$4:$B$7),"",ROUND(('Rarity Calibration'!$B$11/'Rarity Calibration'!$B$9)*(N340*'Rarity Calibration'!$B$4+O340*'Rarity Calibration'!$B$5+P340*'Rarity Calibration'!$B$6+Q340*'Rarity Calibration'!$B$7),1))</x:f>
        <x:v>86.5</x:v>
      </x:c>
      <x:c r="S340" s="492" t="str">
        <x:f>IF(R340="","",IF(R340&gt;='Rarity Calibration'!$E$4,'Rarity Calibration'!$D$4,IF(R340&gt;='Rarity Calibration'!$E$5,'Rarity Calibration'!$D$5,IF(R340&gt;='Rarity Calibration'!$E$6,'Rarity Calibration'!$D$6,IF(R340&gt;='Rarity Calibration'!$E$7,'Rarity Calibration'!$D$7,'Rarity Calibration'!$D$8)))))</x:f>
        <x:v>Extraordinary</x:v>
      </x:c>
      <x:c r="T340" s="492" t="str"/>
      <x:c r="U340" s="505" t="n">
        <x:v>86.9</x:v>
      </x:c>
      <x:c r="V340" s="492" t="str">
        <x:v>8.9 / 9.4 / 7.3 / 8.5</x:v>
      </x:c>
      <x:c r="W340" s="492" t="str">
        <x:v>New review-only component estimates from catalog and stated premise; source inputs unchanged.</x:v>
      </x:c>
      <x:c r="X340" s="492" t="str">
        <x:v>Parables, Dreams &amp; Visions — Shared Canon</x:v>
      </x:c>
      <x:c r="Y340" s="492" t="str">
        <x:v>fixed-v17: Final Card Catalog!A311:S311; Rarity Calibration!C45:S45. No external source verification.</x:v>
      </x:c>
      <x:c r="Z340" s="492" t="str">
        <x:v>Matthew 18:12–14; Luke 15:3–7 | Shared canon</x:v>
      </x:c>
      <x:c r="AA340" s="492" t="str">
        <x:v>Approved v20 baseline - applied to master</x:v>
      </x:c>
      <x:c r="AB340" s="492" t="str">
        <x:v>None</x:v>
      </x:c>
    </x:row>
    <x:row r="341" ht="122" customHeight="1">
      <x:c r="A341" s="492" t="str">
        <x:v>PDV-008</x:v>
      </x:c>
      <x:c r="B341" s="492" t="str">
        <x:v>Parable of the Lost Coin</x:v>
      </x:c>
      <x:c r="C341" s="492" t="str">
        <x:v>Rare</x:v>
      </x:c>
      <x:c r="D341" s="500" t="str">
        <x:v>Uncommon</x:v>
      </x:c>
      <x:c r="E341" s="492" t="str">
        <x:f>IF(F341="Fixed by approved decision","Fixed",IF(C341=D341,"Keep",IF(MATCH(D341,$A$12:$A$16,0)&lt;MATCH(C341,$A$12:$A$16,0),"Promote","Demote")))</x:f>
        <x:v>Demote</x:v>
      </x:c>
      <x:c r="F341" s="492" t="str">
        <x:v>Reviewed - change proposed</x:v>
      </x:c>
      <x:c r="G341" s="492" t="str">
        <x:v>Medium</x:v>
      </x:c>
      <x:c r="H341" s="492" t="str">
        <x:v>Uncommon fits a focused domestic discovery; the repeated Rare template overstates complexity without a sharper premise.</x:v>
      </x:c>
      <x:c r="I341" s="492" t="str">
        <x:v>PDV-007 Parable of the Lost Sheep; BI-052 Widow's Two Small Coins</x:v>
      </x:c>
      <x:c r="J341" s="492" t="str">
        <x:v>A woman's careful search or the found coin beside her hand dominates a modest interior.</x:v>
      </x:c>
      <x:c r="K341" s="492" t="str">
        <x:v>Relief and recovered value</x:v>
      </x:c>
      <x:c r="L341" s="492" t="str">
        <x:v>Proposed staging based on the catalog; not approved artwork</x:v>
      </x:c>
      <x:c r="M341" s="492" t="str">
        <x:v>No unresolved tier condition identified in this baseline review.</x:v>
      </x:c>
      <x:c r="N341" s="504" t="n">
        <x:v>7</x:v>
      </x:c>
      <x:c r="O341" s="504" t="n">
        <x:v>7.5</x:v>
      </x:c>
      <x:c r="P341" s="504" t="n">
        <x:v>7.5</x:v>
      </x:c>
      <x:c r="Q341" s="504" t="n">
        <x:v>7</x:v>
      </x:c>
      <x:c r="R341" s="505" t="n">
        <x:f>IF(COUNT(N341:Q341)&lt;COUNT('Rarity Calibration'!$B$4:$B$7),"",ROUND(('Rarity Calibration'!$B$11/'Rarity Calibration'!$B$9)*(N341*'Rarity Calibration'!$B$4+O341*'Rarity Calibration'!$B$5+P341*'Rarity Calibration'!$B$6+Q341*'Rarity Calibration'!$B$7),1))</x:f>
        <x:v>72.5</x:v>
      </x:c>
      <x:c r="S341" s="492" t="str">
        <x:f>IF(R341="","",IF(R341&gt;='Rarity Calibration'!$E$4,'Rarity Calibration'!$D$4,IF(R341&gt;='Rarity Calibration'!$E$5,'Rarity Calibration'!$D$5,IF(R341&gt;='Rarity Calibration'!$E$6,'Rarity Calibration'!$D$6,IF(R341&gt;='Rarity Calibration'!$E$7,'Rarity Calibration'!$D$7,'Rarity Calibration'!$D$8)))))</x:f>
        <x:v>Uncommon</x:v>
      </x:c>
      <x:c r="T341" s="492" t="str"/>
      <x:c r="U341" s="505" t="n">
        <x:v>77.7</x:v>
      </x:c>
      <x:c r="V341" s="492" t="str">
        <x:v>6.6 / 9.4 / 7.3 / 8.5</x:v>
      </x:c>
      <x:c r="W341" s="492" t="str">
        <x:v>New review-only component estimates from catalog and stated premise; source inputs unchanged.</x:v>
      </x:c>
      <x:c r="X341" s="492" t="str">
        <x:v>Parables, Dreams &amp; Visions — Shared Canon</x:v>
      </x:c>
      <x:c r="Y341" s="492" t="str">
        <x:v>fixed-v17: Final Card Catalog!A312:S312; Rarity Calibration!C188:S188. No external source verification.</x:v>
      </x:c>
      <x:c r="Z341" s="492" t="str">
        <x:v>Luke 15:8–10 | Shared canon</x:v>
      </x:c>
      <x:c r="AA341" s="492" t="str">
        <x:v>Approved v20 baseline - applied to master</x:v>
      </x:c>
      <x:c r="AB341" s="492" t="str">
        <x:v>None</x:v>
      </x:c>
    </x:row>
    <x:row r="342" ht="122" customHeight="1">
      <x:c r="A342" s="492" t="str">
        <x:v>PDV-009</x:v>
      </x:c>
      <x:c r="B342" s="492" t="str">
        <x:v>Parable of the Prodigal Son</x:v>
      </x:c>
      <x:c r="C342" s="492" t="str">
        <x:v>Legendary</x:v>
      </x:c>
      <x:c r="D342" s="500" t="str">
        <x:v>Legendary</x:v>
      </x:c>
      <x:c r="E342" s="492" t="str">
        <x:f>IF(F342="Fixed by approved decision","Fixed",IF(C342=D342,"Keep",IF(MATCH(D342,$A$12:$A$16,0)&lt;MATCH(C342,$A$12:$A$16,0),"Promote","Demote")))</x:f>
        <x:v>Fixed</x:v>
      </x:c>
      <x:c r="F342" s="492" t="str">
        <x:v>Fixed by approved decision</x:v>
      </x:c>
      <x:c r="G342" s="492" t="str">
        <x:v>High - decision fixed</x:v>
      </x:c>
      <x:c r="H342" s="492" t="str">
        <x:v>Legendary is fixed for this pass; do not turn the two sons' distinct responses into one generic reunion.</x:v>
      </x:c>
      <x:c r="I342" s="492" t="str">
        <x:v>BE-009 Joseph Reveals Himself; PDV-007 Parable of the Lost Sheep</x:v>
      </x:c>
      <x:c r="J342" s="492" t="str">
        <x:v>Preserve the approved homecoming identity, with welcome distinct from the other family-reconciliation cards.</x:v>
      </x:c>
      <x:c r="K342" s="492" t="str">
        <x:v>Mercy and belonging</x:v>
      </x:c>
      <x:c r="L342" s="492" t="str">
        <x:v>Proposed staging based on the catalog; not approved artwork</x:v>
      </x:c>
      <x:c r="M342" s="492" t="str">
        <x:v>No unresolved tier condition identified in this baseline review.</x:v>
      </x:c>
      <x:c r="N342" s="504"/>
      <x:c r="O342" s="504"/>
      <x:c r="P342" s="504"/>
      <x:c r="Q342" s="504"/>
      <x:c r="R342" s="505" t="str">
        <x:f>IF(COUNT(N342:Q342)&lt;COUNT('Rarity Calibration'!$B$4:$B$7),"",ROUND(('Rarity Calibration'!$B$11/'Rarity Calibration'!$B$9)*(N342*'Rarity Calibration'!$B$4+O342*'Rarity Calibration'!$B$5+P342*'Rarity Calibration'!$B$6+Q342*'Rarity Calibration'!$B$7),1))</x:f>
      </x:c>
      <x:c r="S342" s="492" t="str">
        <x:f>IF(R342="","",IF(R342&gt;='Rarity Calibration'!$E$4,'Rarity Calibration'!$D$4,IF(R342&gt;='Rarity Calibration'!$E$5,'Rarity Calibration'!$D$5,IF(R342&gt;='Rarity Calibration'!$E$6,'Rarity Calibration'!$D$6,IF(R342&gt;='Rarity Calibration'!$E$7,'Rarity Calibration'!$D$7,'Rarity Calibration'!$D$8)))))</x:f>
      </x:c>
      <x:c r="T342" s="492" t="str">
        <x:v>Fixed by prior approval; no new component scoring. Historical inputs remain in Rarity Calibration and do not override the approved tier.</x:v>
      </x:c>
      <x:c r="U342" s="505" t="n">
        <x:v>91.1</x:v>
      </x:c>
      <x:c r="V342" s="492" t="str">
        <x:v>9.5 / 10.0 / 7.3 / 8.5</x:v>
      </x:c>
      <x:c r="W342" s="492" t="str">
        <x:v>Fixed by prior approval; not rescored. Legacy inputs remain historical.</x:v>
      </x:c>
      <x:c r="X342" s="492" t="str">
        <x:v>Parables, Dreams &amp; Visions — Shared Canon</x:v>
      </x:c>
      <x:c r="Y342" s="492" t="str">
        <x:v>fixed-v17: Final Card Catalog!A313:S313; Rarity Calibration!C21:S21. No external source verification.</x:v>
      </x:c>
      <x:c r="Z342" s="492" t="str">
        <x:v>Luke 15:11–32 | Shared canon</x:v>
      </x:c>
      <x:c r="AA342" s="492" t="str">
        <x:v>Already approved - preserved</x:v>
      </x:c>
      <x:c r="AB342" s="492" t="str">
        <x:v>None</x:v>
      </x:c>
    </x:row>
    <x:row r="343" ht="122" customHeight="1">
      <x:c r="A343" s="492" t="str">
        <x:v>PDV-010</x:v>
      </x:c>
      <x:c r="B343" s="492" t="str">
        <x:v>Parable of the Good Samaritan</x:v>
      </x:c>
      <x:c r="C343" s="492" t="str">
        <x:v>Extraordinary</x:v>
      </x:c>
      <x:c r="D343" s="500" t="str">
        <x:v>Extraordinary</x:v>
      </x:c>
      <x:c r="E343" s="492" t="str">
        <x:f>IF(F343="Fixed by approved decision","Fixed",IF(C343=D343,"Keep",IF(MATCH(D343,$A$12:$A$16,0)&lt;MATCH(C343,$A$12:$A$16,0),"Promote","Demote")))</x:f>
        <x:v>Fixed</x:v>
      </x:c>
      <x:c r="F343" s="492" t="str">
        <x:v>Fixed by approved decision</x:v>
      </x:c>
      <x:c r="G343" s="492" t="str">
        <x:v>High - decision fixed</x:v>
      </x:c>
      <x:c r="H343" s="492" t="str">
        <x:v>Explicit Extraordinary demotion is settled; source significance does not mandate Legendary.</x:v>
      </x:c>
      <x:c r="I343" s="492" t="str">
        <x:v>BE-057 Jesus Washes the Disciples' Feet; CHE-013 Damien Serves the Community at Kalawao</x:v>
      </x:c>
      <x:c r="J343" s="492" t="str">
        <x:v>Compassionate roadside care with the helper's lowering posture central, not a grand heroic rescue.</x:v>
      </x:c>
      <x:c r="K343" s="492" t="str">
        <x:v>Mercy and practical care</x:v>
      </x:c>
      <x:c r="L343" s="492" t="str">
        <x:v>Proposed staging based on the catalog; not approved artwork</x:v>
      </x:c>
      <x:c r="M343" s="492" t="str">
        <x:v>No unresolved tier condition identified in this baseline review.</x:v>
      </x:c>
      <x:c r="N343" s="504"/>
      <x:c r="O343" s="504"/>
      <x:c r="P343" s="504"/>
      <x:c r="Q343" s="504"/>
      <x:c r="R343" s="505" t="str">
        <x:f>IF(COUNT(N343:Q343)&lt;COUNT('Rarity Calibration'!$B$4:$B$7),"",ROUND(('Rarity Calibration'!$B$11/'Rarity Calibration'!$B$9)*(N343*'Rarity Calibration'!$B$4+O343*'Rarity Calibration'!$B$5+P343*'Rarity Calibration'!$B$6+Q343*'Rarity Calibration'!$B$7),1))</x:f>
      </x:c>
      <x:c r="S343" s="492" t="str">
        <x:f>IF(R343="","",IF(R343&gt;='Rarity Calibration'!$E$4,'Rarity Calibration'!$D$4,IF(R343&gt;='Rarity Calibration'!$E$5,'Rarity Calibration'!$D$5,IF(R343&gt;='Rarity Calibration'!$E$6,'Rarity Calibration'!$D$6,IF(R343&gt;='Rarity Calibration'!$E$7,'Rarity Calibration'!$D$7,'Rarity Calibration'!$D$8)))))</x:f>
      </x:c>
      <x:c r="T343" s="492" t="str">
        <x:v>Fixed by prior approval; no new component scoring. Historical inputs remain in Rarity Calibration and do not override the approved tier.</x:v>
      </x:c>
      <x:c r="U343" s="505" t="n">
        <x:v>90.7</x:v>
      </x:c>
      <x:c r="V343" s="492" t="str">
        <x:v>9.4 / 10.0 / 7.3 / 8.5</x:v>
      </x:c>
      <x:c r="W343" s="492" t="str">
        <x:v>Fixed by prior approval; not rescored. Legacy inputs remain historical.</x:v>
      </x:c>
      <x:c r="X343" s="492" t="str">
        <x:v>Parables, Dreams &amp; Visions — Shared Canon</x:v>
      </x:c>
      <x:c r="Y343" s="492" t="str">
        <x:v>fixed-v17: Final Card Catalog!A314:S314; Rarity Calibration!C23:S23. No external source verification.</x:v>
      </x:c>
      <x:c r="Z343" s="492" t="str">
        <x:v>Luke 10:25–37 | Shared canon</x:v>
      </x:c>
      <x:c r="AA343" s="492" t="str">
        <x:v>Already approved - preserved</x:v>
      </x:c>
      <x:c r="AB343" s="492" t="str">
        <x:v>None</x:v>
      </x:c>
    </x:row>
    <x:row r="344" ht="122" customHeight="1">
      <x:c r="A344" s="492" t="str">
        <x:v>PDV-011</x:v>
      </x:c>
      <x:c r="B344" s="492" t="str">
        <x:v>Parable of the Unforgiving Servant</x:v>
      </x:c>
      <x:c r="C344" s="492" t="str">
        <x:v>Rare</x:v>
      </x:c>
      <x:c r="D344" s="500" t="str">
        <x:v>Rare</x:v>
      </x:c>
      <x:c r="E344" s="492" t="str">
        <x:f>IF(F344="Fixed by approved decision","Fixed",IF(C344=D344,"Keep",IF(MATCH(D344,$A$12:$A$16,0)&lt;MATCH(C344,$A$12:$A$16,0),"Promote","Demote")))</x:f>
        <x:v>Keep</x:v>
      </x:c>
      <x:c r="F344" s="492" t="str">
        <x:v>Reviewed - keep</x:v>
      </x:c>
      <x:c r="G344" s="492" t="str">
        <x:v>Medium</x:v>
      </x:c>
      <x:c r="H344" s="492" t="str">
        <x:v>Retain Rare for the sharp behavioral contrast; the Two Debtors remains related context, not another episode here.</x:v>
      </x:c>
      <x:c r="I344" s="492" t="str">
        <x:v>PDV-012 Parable of the Laborers in the Vineyard; PDV-024 Parable of the Pharisee and the Tax Collector</x:v>
      </x:c>
      <x:c r="J344" s="492" t="str">
        <x:v>A forgiven servant's harsh refusal dominates, with debt contrast conveyed without reenacting two time points as one.</x:v>
      </x:c>
      <x:c r="K344" s="492" t="str">
        <x:v>Moral recognition and discomfort</x:v>
      </x:c>
      <x:c r="L344" s="492" t="str">
        <x:v>Proposed staging based on the catalog; not approved artwork</x:v>
      </x:c>
      <x:c r="M344" s="492" t="str">
        <x:v>No unresolved tier condition identified in this baseline review.</x:v>
      </x:c>
      <x:c r="N344" s="504" t="n">
        <x:v>8</x:v>
      </x:c>
      <x:c r="O344" s="504" t="n">
        <x:v>8</x:v>
      </x:c>
      <x:c r="P344" s="504" t="n">
        <x:v>8</x:v>
      </x:c>
      <x:c r="Q344" s="504" t="n">
        <x:v>8</x:v>
      </x:c>
      <x:c r="R344" s="505" t="n">
        <x:f>IF(COUNT(N344:Q344)&lt;COUNT('Rarity Calibration'!$B$4:$B$7),"",ROUND(('Rarity Calibration'!$B$11/'Rarity Calibration'!$B$9)*(N344*'Rarity Calibration'!$B$4+O344*'Rarity Calibration'!$B$5+P344*'Rarity Calibration'!$B$6+Q344*'Rarity Calibration'!$B$7),1))</x:f>
        <x:v>80</x:v>
      </x:c>
      <x:c r="S344" s="492" t="str">
        <x:f>IF(R344="","",IF(R344&gt;='Rarity Calibration'!$E$4,'Rarity Calibration'!$D$4,IF(R344&gt;='Rarity Calibration'!$E$5,'Rarity Calibration'!$D$5,IF(R344&gt;='Rarity Calibration'!$E$6,'Rarity Calibration'!$D$6,IF(R344&gt;='Rarity Calibration'!$E$7,'Rarity Calibration'!$D$7,'Rarity Calibration'!$D$8)))))</x:f>
        <x:v>Rare</x:v>
      </x:c>
      <x:c r="T344" s="492" t="str"/>
      <x:c r="U344" s="505" t="n">
        <x:v>77.7</x:v>
      </x:c>
      <x:c r="V344" s="492" t="str">
        <x:v>6.6 / 9.4 / 7.3 / 8.5</x:v>
      </x:c>
      <x:c r="W344" s="492" t="str">
        <x:v>New review-only component estimates from catalog and stated premise; source inputs unchanged.</x:v>
      </x:c>
      <x:c r="X344" s="492" t="str">
        <x:v>Parables, Dreams &amp; Visions — Shared Canon</x:v>
      </x:c>
      <x:c r="Y344" s="492" t="str">
        <x:v>fixed-v17: Final Card Catalog!A315:S315; Rarity Calibration!C193:S193. No external source verification.</x:v>
      </x:c>
      <x:c r="Z344" s="492" t="str">
        <x:v>Matthew 18:23–35 | Shared canon</x:v>
      </x:c>
      <x:c r="AA344" s="492" t="str">
        <x:v>Approved v20 baseline - applied to master</x:v>
      </x:c>
      <x:c r="AB344" s="492" t="str">
        <x:v>None</x:v>
      </x:c>
    </x:row>
    <x:row r="345" ht="122" customHeight="1">
      <x:c r="A345" s="492" t="str">
        <x:v>PDV-012</x:v>
      </x:c>
      <x:c r="B345" s="492" t="str">
        <x:v>Parable of the Laborers in the Vineyard</x:v>
      </x:c>
      <x:c r="C345" s="492" t="str">
        <x:v>Rare</x:v>
      </x:c>
      <x:c r="D345" s="500" t="str">
        <x:v>Uncommon</x:v>
      </x:c>
      <x:c r="E345" s="492" t="str">
        <x:f>IF(F345="Fixed by approved decision","Fixed",IF(C345=D345,"Keep",IF(MATCH(D345,$A$12:$A$16,0)&lt;MATCH(C345,$A$12:$A$16,0),"Promote","Demote")))</x:f>
        <x:v>Demote</x:v>
      </x:c>
      <x:c r="F345" s="492" t="str">
        <x:v>Reviewed - change proposed</x:v>
      </x:c>
      <x:c r="G345" s="492" t="str">
        <x:v>Medium</x:v>
      </x:c>
      <x:c r="H345" s="492" t="str">
        <x:v>Uncommon is the more restrained baseline for a focused pay-and-response scene, though its meaning remains substantial.</x:v>
      </x:c>
      <x:c r="I345" s="492" t="str">
        <x:v>BE-118 Ruth Meets Boaz; PDV-017 Parable of the Talents</x:v>
      </x:c>
      <x:c r="J345" s="492" t="str">
        <x:v>Similar payments pass to workers with contrasting reactions; the transaction rather than a vineyard landscape leads.</x:v>
      </x:c>
      <x:c r="K345" s="492" t="str">
        <x:v>Surprise and challenged entitlement</x:v>
      </x:c>
      <x:c r="L345" s="492" t="str">
        <x:v>Proposed staging based on the catalog; not approved artwork</x:v>
      </x:c>
      <x:c r="M345" s="492" t="str">
        <x:v>No unresolved tier condition identified in this baseline review.</x:v>
      </x:c>
      <x:c r="N345" s="504" t="n">
        <x:v>7.5</x:v>
      </x:c>
      <x:c r="O345" s="504" t="n">
        <x:v>8</x:v>
      </x:c>
      <x:c r="P345" s="504" t="n">
        <x:v>7.5</x:v>
      </x:c>
      <x:c r="Q345" s="504" t="n">
        <x:v>7.5</x:v>
      </x:c>
      <x:c r="R345" s="505" t="n">
        <x:f>IF(COUNT(N345:Q345)&lt;COUNT('Rarity Calibration'!$B$4:$B$7),"",ROUND(('Rarity Calibration'!$B$11/'Rarity Calibration'!$B$9)*(N345*'Rarity Calibration'!$B$4+O345*'Rarity Calibration'!$B$5+P345*'Rarity Calibration'!$B$6+Q345*'Rarity Calibration'!$B$7),1))</x:f>
        <x:v>76.5</x:v>
      </x:c>
      <x:c r="S345" s="492" t="str">
        <x:f>IF(R345="","",IF(R345&gt;='Rarity Calibration'!$E$4,'Rarity Calibration'!$D$4,IF(R345&gt;='Rarity Calibration'!$E$5,'Rarity Calibration'!$D$5,IF(R345&gt;='Rarity Calibration'!$E$6,'Rarity Calibration'!$D$6,IF(R345&gt;='Rarity Calibration'!$E$7,'Rarity Calibration'!$D$7,'Rarity Calibration'!$D$8)))))</x:f>
        <x:v>Uncommon</x:v>
      </x:c>
      <x:c r="T345" s="492" t="str"/>
      <x:c r="U345" s="505" t="n">
        <x:v>77.7</x:v>
      </x:c>
      <x:c r="V345" s="492" t="str">
        <x:v>6.6 / 9.4 / 7.3 / 8.5</x:v>
      </x:c>
      <x:c r="W345" s="492" t="str">
        <x:v>New review-only component estimates from catalog and stated premise; source inputs unchanged.</x:v>
      </x:c>
      <x:c r="X345" s="492" t="str">
        <x:v>Parables, Dreams &amp; Visions — Shared Canon</x:v>
      </x:c>
      <x:c r="Y345" s="492" t="str">
        <x:v>fixed-v17: Final Card Catalog!A316:S316; Rarity Calibration!C187:S187. No external source verification.</x:v>
      </x:c>
      <x:c r="Z345" s="492" t="str">
        <x:v>Matthew 20:1–16 | Shared canon</x:v>
      </x:c>
      <x:c r="AA345" s="492" t="str">
        <x:v>Approved v20 baseline - applied to master</x:v>
      </x:c>
      <x:c r="AB345" s="492" t="str">
        <x:v>None</x:v>
      </x:c>
    </x:row>
    <x:row r="346" ht="122" customHeight="1">
      <x:c r="A346" s="492" t="str">
        <x:v>PDV-013</x:v>
      </x:c>
      <x:c r="B346" s="492" t="str">
        <x:v>Parable of the Two Sons</x:v>
      </x:c>
      <x:c r="C346" s="492" t="str">
        <x:v>Uncommon</x:v>
      </x:c>
      <x:c r="D346" s="500" t="str">
        <x:v>Uncommon</x:v>
      </x:c>
      <x:c r="E346" s="492" t="str">
        <x:f>IF(F346="Fixed by approved decision","Fixed",IF(C346=D346,"Keep",IF(MATCH(D346,$A$12:$A$16,0)&lt;MATCH(C346,$A$12:$A$16,0),"Promote","Demote")))</x:f>
        <x:v>Keep</x:v>
      </x:c>
      <x:c r="F346" s="492" t="str">
        <x:v>Reviewed - keep</x:v>
      </x:c>
      <x:c r="G346" s="492" t="str">
        <x:v>Medium</x:v>
      </x:c>
      <x:c r="H346" s="492" t="str">
        <x:v>Retain Uncommon for a clear contrast without portraying a literal simultaneous sequence as history.</x:v>
      </x:c>
      <x:c r="I346" s="492" t="str">
        <x:v>PDV-012 Parable of the Laborers in the Vineyard; PDV-024 Parable of the Pharisee and the Tax Collector</x:v>
      </x:c>
      <x:c r="J346" s="492" t="str">
        <x:v>One figure turns toward work while the other's assurance contrasts with inaction, labeled as a teaching image.</x:v>
      </x:c>
      <x:c r="K346" s="492" t="str">
        <x:v>Self-examination</x:v>
      </x:c>
      <x:c r="L346" s="492" t="str">
        <x:v>Proposed staging based on the catalog; not approved artwork</x:v>
      </x:c>
      <x:c r="M346" s="492" t="str">
        <x:v>No unresolved tier condition identified in this baseline review.</x:v>
      </x:c>
      <x:c r="N346" s="504" t="n">
        <x:v>7</x:v>
      </x:c>
      <x:c r="O346" s="504" t="n">
        <x:v>7</x:v>
      </x:c>
      <x:c r="P346" s="504" t="n">
        <x:v>7</x:v>
      </x:c>
      <x:c r="Q346" s="504" t="n">
        <x:v>7</x:v>
      </x:c>
      <x:c r="R346" s="505" t="n">
        <x:f>IF(COUNT(N346:Q346)&lt;COUNT('Rarity Calibration'!$B$4:$B$7),"",ROUND(('Rarity Calibration'!$B$11/'Rarity Calibration'!$B$9)*(N346*'Rarity Calibration'!$B$4+O346*'Rarity Calibration'!$B$5+P346*'Rarity Calibration'!$B$6+Q346*'Rarity Calibration'!$B$7),1))</x:f>
        <x:v>70</x:v>
      </x:c>
      <x:c r="S346" s="492" t="str">
        <x:f>IF(R346="","",IF(R346&gt;='Rarity Calibration'!$E$4,'Rarity Calibration'!$D$4,IF(R346&gt;='Rarity Calibration'!$E$5,'Rarity Calibration'!$D$5,IF(R346&gt;='Rarity Calibration'!$E$6,'Rarity Calibration'!$D$6,IF(R346&gt;='Rarity Calibration'!$E$7,'Rarity Calibration'!$D$7,'Rarity Calibration'!$D$8)))))</x:f>
        <x:v>Uncommon</x:v>
      </x:c>
      <x:c r="T346" s="492" t="str"/>
      <x:c r="U346" s="505" t="n">
        <x:v>69.1</x:v>
      </x:c>
      <x:c r="V346" s="492" t="str">
        <x:v>5.5 / 8.0 / 7.3 / 8.5</x:v>
      </x:c>
      <x:c r="W346" s="492" t="str">
        <x:v>New review-only component estimates from catalog and stated premise; source inputs unchanged.</x:v>
      </x:c>
      <x:c r="X346" s="492" t="str">
        <x:v>Parables, Dreams &amp; Visions — Shared Canon</x:v>
      </x:c>
      <x:c r="Y346" s="492" t="str">
        <x:v>fixed-v17: Final Card Catalog!A317:S317; Rarity Calibration!C299:S299. No external source verification.</x:v>
      </x:c>
      <x:c r="Z346" s="492" t="str">
        <x:v>Matthew 21:28–32 | Shared canon</x:v>
      </x:c>
      <x:c r="AA346" s="492" t="str">
        <x:v>Approved v20 baseline - applied to master</x:v>
      </x:c>
      <x:c r="AB346" s="492" t="str">
        <x:v>None</x:v>
      </x:c>
    </x:row>
    <x:row r="347" ht="122" customHeight="1">
      <x:c r="A347" s="492" t="str">
        <x:v>PDV-014</x:v>
      </x:c>
      <x:c r="B347" s="492" t="str">
        <x:v>Parable of the Wicked Tenants</x:v>
      </x:c>
      <x:c r="C347" s="492" t="str">
        <x:v>Rare</x:v>
      </x:c>
      <x:c r="D347" s="500" t="str">
        <x:v>Rare</x:v>
      </x:c>
      <x:c r="E347" s="492" t="str">
        <x:f>IF(F347="Fixed by approved decision","Fixed",IF(C347=D347,"Keep",IF(MATCH(D347,$A$12:$A$16,0)&lt;MATCH(C347,$A$12:$A$16,0),"Promote","Demote")))</x:f>
        <x:v>Keep</x:v>
      </x:c>
      <x:c r="F347" s="492" t="str">
        <x:v>Reviewed - keep</x:v>
      </x:c>
      <x:c r="G347" s="492" t="str">
        <x:v>Medium</x:v>
      </x:c>
      <x:c r="H347" s="492" t="str">
        <x:v>Retain Rare for a distinct moral conflict; violence is not the feature that earns the tier.</x:v>
      </x:c>
      <x:c r="I347" s="492" t="str">
        <x:v>PDV-011 Parable of the Unforgiving Servant; PDV-019 Parable of the Rich Fool</x:v>
      </x:c>
      <x:c r="J347" s="492" t="str">
        <x:v>A tense vineyard threshold separates arriving messenger and rejecting tenants; avoid graphic killing.</x:v>
      </x:c>
      <x:c r="K347" s="492" t="str">
        <x:v>Refusal and impending judgment</x:v>
      </x:c>
      <x:c r="L347" s="492" t="str">
        <x:v>Proposed staging based on the catalog; not approved artwork</x:v>
      </x:c>
      <x:c r="M347" s="492" t="str">
        <x:v>No unresolved tier condition identified in this baseline review.</x:v>
      </x:c>
      <x:c r="N347" s="504" t="n">
        <x:v>8</x:v>
      </x:c>
      <x:c r="O347" s="504" t="n">
        <x:v>8.5</x:v>
      </x:c>
      <x:c r="P347" s="504" t="n">
        <x:v>8</x:v>
      </x:c>
      <x:c r="Q347" s="504" t="n">
        <x:v>7.5</x:v>
      </x:c>
      <x:c r="R347" s="505" t="n">
        <x:f>IF(COUNT(N347:Q347)&lt;COUNT('Rarity Calibration'!$B$4:$B$7),"",ROUND(('Rarity Calibration'!$B$11/'Rarity Calibration'!$B$9)*(N347*'Rarity Calibration'!$B$4+O347*'Rarity Calibration'!$B$5+P347*'Rarity Calibration'!$B$6+Q347*'Rarity Calibration'!$B$7),1))</x:f>
        <x:v>81</x:v>
      </x:c>
      <x:c r="S347" s="492" t="str">
        <x:f>IF(R347="","",IF(R347&gt;='Rarity Calibration'!$E$4,'Rarity Calibration'!$D$4,IF(R347&gt;='Rarity Calibration'!$E$5,'Rarity Calibration'!$D$5,IF(R347&gt;='Rarity Calibration'!$E$6,'Rarity Calibration'!$D$6,IF(R347&gt;='Rarity Calibration'!$E$7,'Rarity Calibration'!$D$7,'Rarity Calibration'!$D$8)))))</x:f>
        <x:v>Rare</x:v>
      </x:c>
      <x:c r="T347" s="492" t="str"/>
      <x:c r="U347" s="505" t="n">
        <x:v>82.5</x:v>
      </x:c>
      <x:c r="V347" s="492" t="str">
        <x:v>7.8 / 9.4 / 7.3 / 8.5</x:v>
      </x:c>
      <x:c r="W347" s="492" t="str">
        <x:v>New review-only component estimates from catalog and stated premise; source inputs unchanged.</x:v>
      </x:c>
      <x:c r="X347" s="492" t="str">
        <x:v>Parables, Dreams &amp; Visions — Shared Canon</x:v>
      </x:c>
      <x:c r="Y347" s="492" t="str">
        <x:v>fixed-v17: Final Card Catalog!A318:S318; Rarity Calibration!C90:S90. No external source verification.</x:v>
      </x:c>
      <x:c r="Z347" s="492" t="str">
        <x:v>Matthew 21:33–46; Mark 12:1–12; Luke 20:9–19 | Shared canon</x:v>
      </x:c>
      <x:c r="AA347" s="492" t="str">
        <x:v>Approved v20 baseline - applied to master</x:v>
      </x:c>
      <x:c r="AB347" s="492" t="str">
        <x:v>None</x:v>
      </x:c>
    </x:row>
    <x:row r="348" ht="122" customHeight="1">
      <x:c r="A348" s="492" t="str">
        <x:v>PDV-015</x:v>
      </x:c>
      <x:c r="B348" s="492" t="str">
        <x:v>Parables of the Wedding and Great Banquets</x:v>
      </x:c>
      <x:c r="C348" s="492" t="str">
        <x:v>Rare</x:v>
      </x:c>
      <x:c r="D348" s="500" t="str">
        <x:v>Rare</x:v>
      </x:c>
      <x:c r="E348" s="492" t="str">
        <x:f>IF(F348="Fixed by approved decision","Fixed",IF(C348=D348,"Keep",IF(MATCH(D348,$A$12:$A$16,0)&lt;MATCH(C348,$A$12:$A$16,0),"Promote","Demote")))</x:f>
        <x:v>Keep</x:v>
      </x:c>
      <x:c r="F348" s="492" t="str">
        <x:v>Reviewed - provisional</x:v>
      </x:c>
      <x:c r="G348" s="492" t="str">
        <x:v>Medium</x:v>
      </x:c>
      <x:c r="H348" s="492" t="str">
        <x:v>Rare is viable as a combined teaching identity only with explicit non-synthetic framing.</x:v>
      </x:c>
      <x:c r="I348" s="492" t="str">
        <x:v>PDV-016 Parable of the Ten Virgins; BE-056 The Last Supper</x:v>
      </x:c>
      <x:c r="J348" s="492" t="str">
        <x:v>An open feast threshold and unexpected guests create invitation imagery, with separate account details kept out of one literal scene.</x:v>
      </x:c>
      <x:c r="K348" s="492" t="str">
        <x:v>Welcome and readiness</x:v>
      </x:c>
      <x:c r="L348" s="492" t="str">
        <x:v>Proposed staging based on the catalog; not approved artwork</x:v>
      </x:c>
      <x:c r="M348" s="492" t="str">
        <x:v>Choose a common invitation motif or clearly separated account treatment; do not combine all particulars into one event.</x:v>
      </x:c>
      <x:c r="N348" s="504" t="n">
        <x:v>8</x:v>
      </x:c>
      <x:c r="O348" s="504" t="n">
        <x:v>8.5</x:v>
      </x:c>
      <x:c r="P348" s="504" t="n">
        <x:v>7.5</x:v>
      </x:c>
      <x:c r="Q348" s="504" t="n">
        <x:v>7.5</x:v>
      </x:c>
      <x:c r="R348" s="505" t="n">
        <x:f>IF(COUNT(N348:Q348)&lt;COUNT('Rarity Calibration'!$B$4:$B$7),"",ROUND(('Rarity Calibration'!$B$11/'Rarity Calibration'!$B$9)*(N348*'Rarity Calibration'!$B$4+O348*'Rarity Calibration'!$B$5+P348*'Rarity Calibration'!$B$6+Q348*'Rarity Calibration'!$B$7),1))</x:f>
        <x:v>80</x:v>
      </x:c>
      <x:c r="S348" s="492" t="str">
        <x:f>IF(R348="","",IF(R348&gt;='Rarity Calibration'!$E$4,'Rarity Calibration'!$D$4,IF(R348&gt;='Rarity Calibration'!$E$5,'Rarity Calibration'!$D$5,IF(R348&gt;='Rarity Calibration'!$E$6,'Rarity Calibration'!$D$6,IF(R348&gt;='Rarity Calibration'!$E$7,'Rarity Calibration'!$D$7,'Rarity Calibration'!$D$8)))))</x:f>
        <x:v>Rare</x:v>
      </x:c>
      <x:c r="T348" s="492" t="str"/>
      <x:c r="U348" s="505" t="n">
        <x:v>78.9</x:v>
      </x:c>
      <x:c r="V348" s="492" t="str">
        <x:v>6.6 / 9.4 / 7.9 / 8.5</x:v>
      </x:c>
      <x:c r="W348" s="492" t="str">
        <x:v>New review-only component estimates from catalog and stated premise; source inputs unchanged.</x:v>
      </x:c>
      <x:c r="X348" s="492" t="str">
        <x:v>Parables, Dreams &amp; Visions — Shared Canon</x:v>
      </x:c>
      <x:c r="Y348" s="492" t="str">
        <x:v>fixed-v17: Final Card Catalog!A319:S319; Rarity Calibration!C175:S175. No external source verification.</x:v>
      </x:c>
      <x:c r="Z348" s="492" t="str">
        <x:v>Matthew 22:1–14; Luke 14:15–24 | Shared canon</x:v>
      </x:c>
      <x:c r="AA348" s="492" t="str">
        <x:v>Approved v20 working tier - original condition retained</x:v>
      </x:c>
      <x:c r="AB348" s="492" t="str">
        <x:v>Tier / interpretation condition</x:v>
      </x:c>
    </x:row>
    <x:row r="349" ht="122" customHeight="1">
      <x:c r="A349" s="492" t="str">
        <x:v>PDV-016</x:v>
      </x:c>
      <x:c r="B349" s="492" t="str">
        <x:v>Parable of the Ten Virgins</x:v>
      </x:c>
      <x:c r="C349" s="492" t="str">
        <x:v>Extraordinary</x:v>
      </x:c>
      <x:c r="D349" s="500" t="str">
        <x:v>Extraordinary</x:v>
      </x:c>
      <x:c r="E349" s="492" t="str">
        <x:f>IF(F349="Fixed by approved decision","Fixed",IF(C349=D349,"Keep",IF(MATCH(D349,$A$12:$A$16,0)&lt;MATCH(C349,$A$12:$A$16,0),"Promote","Demote")))</x:f>
        <x:v>Keep</x:v>
      </x:c>
      <x:c r="F349" s="492" t="str">
        <x:v>Reviewed - keep</x:v>
      </x:c>
      <x:c r="G349" s="492" t="str">
        <x:v>Medium</x:v>
      </x:c>
      <x:c r="H349" s="492" t="str">
        <x:v>Retain Extraordinary for a strong night/light structure; the related Watchful Servants teaching stays distinct.</x:v>
      </x:c>
      <x:c r="I349" s="492" t="str">
        <x:v>PDV-025 Parable of the Friend at Midnight; TP-022 Paschal Midnight Service</x:v>
      </x:c>
      <x:c r="J349" s="492" t="str">
        <x:v>Prepared lights and dark waiting space create a clear rhythm among attendants, with varied posture rather than identical figures.</x:v>
      </x:c>
      <x:c r="K349" s="492" t="str">
        <x:v>Vigilance and consequence</x:v>
      </x:c>
      <x:c r="L349" s="492" t="str">
        <x:v>Proposed staging based on the catalog; not approved artwork</x:v>
      </x:c>
      <x:c r="M349" s="492" t="str">
        <x:v>No unresolved tier condition identified in this baseline review.</x:v>
      </x:c>
      <x:c r="N349" s="504" t="n">
        <x:v>8</x:v>
      </x:c>
      <x:c r="O349" s="504" t="n">
        <x:v>9</x:v>
      </x:c>
      <x:c r="P349" s="504" t="n">
        <x:v>8</x:v>
      </x:c>
      <x:c r="Q349" s="504" t="n">
        <x:v>8.5</x:v>
      </x:c>
      <x:c r="R349" s="505" t="n">
        <x:f>IF(COUNT(N349:Q349)&lt;COUNT('Rarity Calibration'!$B$4:$B$7),"",ROUND(('Rarity Calibration'!$B$11/'Rarity Calibration'!$B$9)*(N349*'Rarity Calibration'!$B$4+O349*'Rarity Calibration'!$B$5+P349*'Rarity Calibration'!$B$6+Q349*'Rarity Calibration'!$B$7),1))</x:f>
        <x:v>83.5</x:v>
      </x:c>
      <x:c r="S349" s="492" t="str">
        <x:f>IF(R349="","",IF(R349&gt;='Rarity Calibration'!$E$4,'Rarity Calibration'!$D$4,IF(R349&gt;='Rarity Calibration'!$E$5,'Rarity Calibration'!$D$5,IF(R349&gt;='Rarity Calibration'!$E$6,'Rarity Calibration'!$D$6,IF(R349&gt;='Rarity Calibration'!$E$7,'Rarity Calibration'!$D$7,'Rarity Calibration'!$D$8)))))</x:f>
        <x:v>Extraordinary</x:v>
      </x:c>
      <x:c r="T349" s="492" t="str"/>
      <x:c r="U349" s="505" t="n">
        <x:v>85.3</x:v>
      </x:c>
      <x:c r="V349" s="492" t="str">
        <x:v>8.5 / 9.4 / 7.3 / 8.5</x:v>
      </x:c>
      <x:c r="W349" s="492" t="str">
        <x:v>New review-only component estimates from catalog and stated premise; source inputs unchanged.</x:v>
      </x:c>
      <x:c r="X349" s="492" t="str">
        <x:v>Parables, Dreams &amp; Visions — Shared Canon</x:v>
      </x:c>
      <x:c r="Y349" s="492" t="str">
        <x:v>fixed-v17: Final Card Catalog!A320:S320; Rarity Calibration!C57:S57. No external source verification.</x:v>
      </x:c>
      <x:c r="Z349" s="492" t="str">
        <x:v>Matthew 25:1–13 | Shared canon</x:v>
      </x:c>
      <x:c r="AA349" s="492" t="str">
        <x:v>Approved v20 baseline - applied to master</x:v>
      </x:c>
      <x:c r="AB349" s="492" t="str">
        <x:v>None</x:v>
      </x:c>
    </x:row>
    <x:row r="350" ht="122" customHeight="1">
      <x:c r="A350" s="492" t="str">
        <x:v>PDV-017</x:v>
      </x:c>
      <x:c r="B350" s="492" t="str">
        <x:v>Parable of the Talents</x:v>
      </x:c>
      <x:c r="C350" s="492" t="str">
        <x:v>Rare</x:v>
      </x:c>
      <x:c r="D350" s="500" t="str">
        <x:v>Rare</x:v>
      </x:c>
      <x:c r="E350" s="492" t="str">
        <x:f>IF(F350="Fixed by approved decision","Fixed",IF(C350=D350,"Keep",IF(MATCH(D350,$A$12:$A$16,0)&lt;MATCH(C350,$A$12:$A$16,0),"Promote","Demote")))</x:f>
        <x:v>Keep</x:v>
      </x:c>
      <x:c r="F350" s="492" t="str">
        <x:v>Reviewed - keep</x:v>
      </x:c>
      <x:c r="G350" s="492" t="str">
        <x:v>Medium</x:v>
      </x:c>
      <x:c r="H350" s="492" t="str">
        <x:v>Rare can communicate stewardship with a clear action; do not reduce the teaching to financial success.</x:v>
      </x:c>
      <x:c r="I350" s="492" t="str">
        <x:v>PDV-012 Parable of the Laborers in the Vineyard; PDV-019 Parable of the Rich Fool</x:v>
      </x:c>
      <x:c r="J350" s="492" t="str">
        <x:v>Entrusted funds and returning accounts organize a restrained human exchange, not a spectacle of treasure.</x:v>
      </x:c>
      <x:c r="K350" s="492" t="str">
        <x:v>Responsibility and accountability</x:v>
      </x:c>
      <x:c r="L350" s="492" t="str">
        <x:v>Proposed staging based on the catalog; not approved artwork</x:v>
      </x:c>
      <x:c r="M350" s="492" t="str">
        <x:v>No unresolved tier condition identified in this baseline review.</x:v>
      </x:c>
      <x:c r="N350" s="504" t="n">
        <x:v>8</x:v>
      </x:c>
      <x:c r="O350" s="504" t="n">
        <x:v>8</x:v>
      </x:c>
      <x:c r="P350" s="504" t="n">
        <x:v>7</x:v>
      </x:c>
      <x:c r="Q350" s="504" t="n">
        <x:v>7.5</x:v>
      </x:c>
      <x:c r="R350" s="505" t="n">
        <x:f>IF(COUNT(N350:Q350)&lt;COUNT('Rarity Calibration'!$B$4:$B$7),"",ROUND(('Rarity Calibration'!$B$11/'Rarity Calibration'!$B$9)*(N350*'Rarity Calibration'!$B$4+O350*'Rarity Calibration'!$B$5+P350*'Rarity Calibration'!$B$6+Q350*'Rarity Calibration'!$B$7),1))</x:f>
        <x:v>77.5</x:v>
      </x:c>
      <x:c r="S350" s="492" t="str">
        <x:f>IF(R350="","",IF(R350&gt;='Rarity Calibration'!$E$4,'Rarity Calibration'!$D$4,IF(R350&gt;='Rarity Calibration'!$E$5,'Rarity Calibration'!$D$5,IF(R350&gt;='Rarity Calibration'!$E$6,'Rarity Calibration'!$D$6,IF(R350&gt;='Rarity Calibration'!$E$7,'Rarity Calibration'!$D$7,'Rarity Calibration'!$D$8)))))</x:f>
        <x:v>Rare</x:v>
      </x:c>
      <x:c r="T350" s="492" t="str"/>
      <x:c r="U350" s="505" t="n">
        <x:v>82.5</x:v>
      </x:c>
      <x:c r="V350" s="492" t="str">
        <x:v>7.8 / 9.4 / 7.3 / 8.5</x:v>
      </x:c>
      <x:c r="W350" s="492" t="str">
        <x:v>New review-only component estimates from catalog and stated premise; source inputs unchanged.</x:v>
      </x:c>
      <x:c r="X350" s="492" t="str">
        <x:v>Parables, Dreams &amp; Visions — Shared Canon</x:v>
      </x:c>
      <x:c r="Y350" s="492" t="str">
        <x:v>fixed-v17: Final Card Catalog!A321:S321; Rarity Calibration!C89:S89. No external source verification.</x:v>
      </x:c>
      <x:c r="Z350" s="492" t="str">
        <x:v>Matthew 25:14–30 | Shared canon</x:v>
      </x:c>
      <x:c r="AA350" s="492" t="str">
        <x:v>Approved v20 baseline - applied to master</x:v>
      </x:c>
      <x:c r="AB350" s="492" t="str">
        <x:v>None</x:v>
      </x:c>
    </x:row>
    <x:row r="351" ht="122" customHeight="1">
      <x:c r="A351" s="492" t="str">
        <x:v>PDV-018</x:v>
      </x:c>
      <x:c r="B351" s="492" t="str">
        <x:v>The Sheep and the Goats</x:v>
      </x:c>
      <x:c r="C351" s="492" t="str">
        <x:v>Rare</x:v>
      </x:c>
      <x:c r="D351" s="500" t="str">
        <x:v>Rare</x:v>
      </x:c>
      <x:c r="E351" s="492" t="str">
        <x:f>IF(F351="Fixed by approved decision","Fixed",IF(C351=D351,"Keep",IF(MATCH(D351,$A$12:$A$16,0)&lt;MATCH(C351,$A$12:$A$16,0),"Promote","Demote")))</x:f>
        <x:v>Keep</x:v>
      </x:c>
      <x:c r="F351" s="492" t="str">
        <x:v>Reviewed - provisional</x:v>
      </x:c>
      <x:c r="G351" s="492" t="str">
        <x:v>Low</x:v>
      </x:c>
      <x:c r="H351" s="492" t="str">
        <x:v>Retain Rare provisionally; the visual relationship between judgment and mercy needs an agreed interpretation boundary.</x:v>
      </x:c>
      <x:c r="I351" s="492" t="str">
        <x:v>PDV-010 Parable of the Good Samaritan; PDV-022 The Rich Man and Lazarus</x:v>
      </x:c>
      <x:c r="J351" s="492" t="str">
        <x:v>A deliberately teaching-oriented separation and acts-of-mercy motif avoids a definitive portrait of the heavenly judge.</x:v>
      </x:c>
      <x:c r="K351" s="492" t="str">
        <x:v>Accountability and compassion</x:v>
      </x:c>
      <x:c r="L351" s="492" t="str">
        <x:v>Proposed staging based on the catalog; not approved artwork</x:v>
      </x:c>
      <x:c r="M351" s="492" t="str">
        <x:v>Decide how to represent the Son of Man/judgment imagery without a literal heaven-diagram or unsupported divine portrait.</x:v>
      </x:c>
      <x:c r="N351" s="504" t="n">
        <x:v>8.5</x:v>
      </x:c>
      <x:c r="O351" s="504" t="n">
        <x:v>8</x:v>
      </x:c>
      <x:c r="P351" s="504" t="n">
        <x:v>8</x:v>
      </x:c>
      <x:c r="Q351" s="504" t="n">
        <x:v>7.5</x:v>
      </x:c>
      <x:c r="R351" s="505" t="n">
        <x:f>IF(COUNT(N351:Q351)&lt;COUNT('Rarity Calibration'!$B$4:$B$7),"",ROUND(('Rarity Calibration'!$B$11/'Rarity Calibration'!$B$9)*(N351*'Rarity Calibration'!$B$4+O351*'Rarity Calibration'!$B$5+P351*'Rarity Calibration'!$B$6+Q351*'Rarity Calibration'!$B$7),1))</x:f>
        <x:v>81.5</x:v>
      </x:c>
      <x:c r="S351" s="492" t="str">
        <x:f>IF(R351="","",IF(R351&gt;='Rarity Calibration'!$E$4,'Rarity Calibration'!$D$4,IF(R351&gt;='Rarity Calibration'!$E$5,'Rarity Calibration'!$D$5,IF(R351&gt;='Rarity Calibration'!$E$6,'Rarity Calibration'!$D$6,IF(R351&gt;='Rarity Calibration'!$E$7,'Rarity Calibration'!$D$7,'Rarity Calibration'!$D$8)))))</x:f>
        <x:v>Rare</x:v>
      </x:c>
      <x:c r="T351" s="492" t="str"/>
      <x:c r="U351" s="505" t="n">
        <x:v>82.5</x:v>
      </x:c>
      <x:c r="V351" s="492" t="str">
        <x:v>7.8 / 9.4 / 7.3 / 8.5</x:v>
      </x:c>
      <x:c r="W351" s="492" t="str">
        <x:v>New review-only component estimates from catalog and stated premise; source inputs unchanged.</x:v>
      </x:c>
      <x:c r="X351" s="492" t="str">
        <x:v>Parables, Dreams &amp; Visions — Shared Canon</x:v>
      </x:c>
      <x:c r="Y351" s="492" t="str">
        <x:v>fixed-v17: Final Card Catalog!A322:S322; Rarity Calibration!C91:S91. No external source verification.</x:v>
      </x:c>
      <x:c r="Z351" s="492" t="str">
        <x:v>Matthew 25:31–46 | Shared canon</x:v>
      </x:c>
      <x:c r="AA351" s="492" t="str">
        <x:v>Approved v20 working tier - original condition retained</x:v>
      </x:c>
      <x:c r="AB351" s="492" t="str">
        <x:v>Tier / interpretation condition</x:v>
      </x:c>
    </x:row>
    <x:row r="352" ht="122" customHeight="1">
      <x:c r="A352" s="492" t="str">
        <x:v>PDV-019</x:v>
      </x:c>
      <x:c r="B352" s="492" t="str">
        <x:v>Parable of the Rich Fool</x:v>
      </x:c>
      <x:c r="C352" s="492" t="str">
        <x:v>Rare</x:v>
      </x:c>
      <x:c r="D352" s="500" t="str">
        <x:v>Uncommon</x:v>
      </x:c>
      <x:c r="E352" s="492" t="str">
        <x:f>IF(F352="Fixed by approved decision","Fixed",IF(C352=D352,"Keep",IF(MATCH(D352,$A$12:$A$16,0)&lt;MATCH(C352,$A$12:$A$16,0),"Promote","Demote")))</x:f>
        <x:v>Demote</x:v>
      </x:c>
      <x:c r="F352" s="492" t="str">
        <x:v>Reviewed - change proposed</x:v>
      </x:c>
      <x:c r="G352" s="492" t="str">
        <x:v>Medium</x:v>
      </x:c>
      <x:c r="H352" s="492" t="str">
        <x:v>Uncommon fits the current single barn/owner premise better than an automatic Rare for a vivid warning.</x:v>
      </x:c>
      <x:c r="I352" s="492" t="str">
        <x:v>PDV-055 The Camel and the Eye of the Needle; PDV-017 Parable of the Talents</x:v>
      </x:c>
      <x:c r="J352" s="492" t="str">
        <x:v>A man surveys storage while empty space and unease counter the apparent abundance.</x:v>
      </x:c>
      <x:c r="K352" s="492" t="str">
        <x:v>False security and self-examination</x:v>
      </x:c>
      <x:c r="L352" s="492" t="str">
        <x:v>Proposed staging based on the catalog; not approved artwork</x:v>
      </x:c>
      <x:c r="M352" s="492" t="str">
        <x:v>No unresolved tier condition identified in this baseline review.</x:v>
      </x:c>
      <x:c r="N352" s="504" t="n">
        <x:v>7.5</x:v>
      </x:c>
      <x:c r="O352" s="504" t="n">
        <x:v>8</x:v>
      </x:c>
      <x:c r="P352" s="504" t="n">
        <x:v>7.5</x:v>
      </x:c>
      <x:c r="Q352" s="504" t="n">
        <x:v>7.5</x:v>
      </x:c>
      <x:c r="R352" s="505" t="n">
        <x:f>IF(COUNT(N352:Q352)&lt;COUNT('Rarity Calibration'!$B$4:$B$7),"",ROUND(('Rarity Calibration'!$B$11/'Rarity Calibration'!$B$9)*(N352*'Rarity Calibration'!$B$4+O352*'Rarity Calibration'!$B$5+P352*'Rarity Calibration'!$B$6+Q352*'Rarity Calibration'!$B$7),1))</x:f>
        <x:v>76.5</x:v>
      </x:c>
      <x:c r="S352" s="492" t="str">
        <x:f>IF(R352="","",IF(R352&gt;='Rarity Calibration'!$E$4,'Rarity Calibration'!$D$4,IF(R352&gt;='Rarity Calibration'!$E$5,'Rarity Calibration'!$D$5,IF(R352&gt;='Rarity Calibration'!$E$6,'Rarity Calibration'!$D$6,IF(R352&gt;='Rarity Calibration'!$E$7,'Rarity Calibration'!$D$7,'Rarity Calibration'!$D$8)))))</x:f>
        <x:v>Uncommon</x:v>
      </x:c>
      <x:c r="T352" s="492" t="str"/>
      <x:c r="U352" s="505" t="n">
        <x:v>77.7</x:v>
      </x:c>
      <x:c r="V352" s="492" t="str">
        <x:v>6.6 / 9.4 / 7.3 / 8.5</x:v>
      </x:c>
      <x:c r="W352" s="492" t="str">
        <x:v>New review-only component estimates from catalog and stated premise; source inputs unchanged.</x:v>
      </x:c>
      <x:c r="X352" s="492" t="str">
        <x:v>Parables, Dreams &amp; Visions — Shared Canon</x:v>
      </x:c>
      <x:c r="Y352" s="492" t="str">
        <x:v>fixed-v17: Final Card Catalog!A323:S323; Rarity Calibration!C192:S192. No external source verification.</x:v>
      </x:c>
      <x:c r="Z352" s="492" t="str">
        <x:v>Luke 12:16–21 | Shared canon</x:v>
      </x:c>
      <x:c r="AA352" s="492" t="str">
        <x:v>Approved v20 baseline - applied to master</x:v>
      </x:c>
      <x:c r="AB352" s="492" t="str">
        <x:v>None</x:v>
      </x:c>
    </x:row>
    <x:row r="353" ht="122" customHeight="1">
      <x:c r="A353" s="492" t="str">
        <x:v>PDV-020</x:v>
      </x:c>
      <x:c r="B353" s="492" t="str">
        <x:v>Parable of the Barren Fig Tree</x:v>
      </x:c>
      <x:c r="C353" s="492" t="str">
        <x:v>Uncommon</x:v>
      </x:c>
      <x:c r="D353" s="500" t="str">
        <x:v>Uncommon</x:v>
      </x:c>
      <x:c r="E353" s="492" t="str">
        <x:f>IF(F353="Fixed by approved decision","Fixed",IF(C353=D353,"Keep",IF(MATCH(D353,$A$12:$A$16,0)&lt;MATCH(C353,$A$12:$A$16,0),"Promote","Demote")))</x:f>
        <x:v>Keep</x:v>
      </x:c>
      <x:c r="F353" s="492" t="str">
        <x:v>Reviewed - keep</x:v>
      </x:c>
      <x:c r="G353" s="492" t="str">
        <x:v>Medium</x:v>
      </x:c>
      <x:c r="H353" s="492" t="str">
        <x:v>Retain Uncommon for a simple, legible cultivation image distinct from the mustard seed or Eden trees.</x:v>
      </x:c>
      <x:c r="I353" s="492" t="str">
        <x:v>PDV-003 Parable of the Mustard Seed; BI-002 Tree of the Knowledge of Good and Evil</x:v>
      </x:c>
      <x:c r="J353" s="492" t="str">
        <x:v>A gardener tends the fruitless tree, with effort and offered time more important than spectacle.</x:v>
      </x:c>
      <x:c r="K353" s="492" t="str">
        <x:v>Patience and urgency</x:v>
      </x:c>
      <x:c r="L353" s="492" t="str">
        <x:v>Proposed staging based on the catalog; not approved artwork</x:v>
      </x:c>
      <x:c r="M353" s="492" t="str">
        <x:v>No unresolved tier condition identified in this baseline review.</x:v>
      </x:c>
      <x:c r="N353" s="504" t="n">
        <x:v>7</x:v>
      </x:c>
      <x:c r="O353" s="504" t="n">
        <x:v>7.5</x:v>
      </x:c>
      <x:c r="P353" s="504" t="n">
        <x:v>7</x:v>
      </x:c>
      <x:c r="Q353" s="504" t="n">
        <x:v>7</x:v>
      </x:c>
      <x:c r="R353" s="505" t="n">
        <x:f>IF(COUNT(N353:Q353)&lt;COUNT('Rarity Calibration'!$B$4:$B$7),"",ROUND(('Rarity Calibration'!$B$11/'Rarity Calibration'!$B$9)*(N353*'Rarity Calibration'!$B$4+O353*'Rarity Calibration'!$B$5+P353*'Rarity Calibration'!$B$6+Q353*'Rarity Calibration'!$B$7),1))</x:f>
        <x:v>71.5</x:v>
      </x:c>
      <x:c r="S353" s="492" t="str">
        <x:f>IF(R353="","",IF(R353&gt;='Rarity Calibration'!$E$4,'Rarity Calibration'!$D$4,IF(R353&gt;='Rarity Calibration'!$E$5,'Rarity Calibration'!$D$5,IF(R353&gt;='Rarity Calibration'!$E$6,'Rarity Calibration'!$D$6,IF(R353&gt;='Rarity Calibration'!$E$7,'Rarity Calibration'!$D$7,'Rarity Calibration'!$D$8)))))</x:f>
        <x:v>Uncommon</x:v>
      </x:c>
      <x:c r="T353" s="492" t="str"/>
      <x:c r="U353" s="505" t="n">
        <x:v>73.3</x:v>
      </x:c>
      <x:c r="V353" s="492" t="str">
        <x:v>5.5 / 9.4 / 7.3 / 8.5</x:v>
      </x:c>
      <x:c r="W353" s="492" t="str">
        <x:v>New review-only component estimates from catalog and stated premise; source inputs unchanged.</x:v>
      </x:c>
      <x:c r="X353" s="492" t="str">
        <x:v>Parables, Dreams &amp; Visions — Shared Canon</x:v>
      </x:c>
      <x:c r="Y353" s="492" t="str">
        <x:v>fixed-v17: Final Card Catalog!A324:S324; Rarity Calibration!C251:S251. No external source verification.</x:v>
      </x:c>
      <x:c r="Z353" s="492" t="str">
        <x:v>Luke 13:6–9 | Shared canon</x:v>
      </x:c>
      <x:c r="AA353" s="492" t="str">
        <x:v>Approved v20 baseline - applied to master</x:v>
      </x:c>
      <x:c r="AB353" s="492" t="str">
        <x:v>None</x:v>
      </x:c>
    </x:row>
    <x:row r="354" ht="122" customHeight="1">
      <x:c r="A354" s="492" t="str">
        <x:v>PDV-021</x:v>
      </x:c>
      <x:c r="B354" s="492" t="str">
        <x:v>Parable of the Dishonest Manager</x:v>
      </x:c>
      <x:c r="C354" s="492" t="str">
        <x:v>Uncommon</x:v>
      </x:c>
      <x:c r="D354" s="500" t="str">
        <x:v>Uncommon</x:v>
      </x:c>
      <x:c r="E354" s="492" t="str">
        <x:f>IF(F354="Fixed by approved decision","Fixed",IF(C354=D354,"Keep",IF(MATCH(D354,$A$12:$A$16,0)&lt;MATCH(C354,$A$12:$A$16,0),"Promote","Demote")))</x:f>
        <x:v>Keep</x:v>
      </x:c>
      <x:c r="F354" s="492" t="str">
        <x:v>Reviewed - provisional</x:v>
      </x:c>
      <x:c r="G354" s="492" t="str">
        <x:v>Medium</x:v>
      </x:c>
      <x:c r="H354" s="492" t="str">
        <x:v>Uncommon is appropriate, but the acknowledged interpretive difficulty prevents a confident visual moral verdict.</x:v>
      </x:c>
      <x:c r="I354" s="492" t="str">
        <x:v>PDV-017 Parable of the Talents; PDV-019 Parable of the Rich Fool</x:v>
      </x:c>
      <x:c r="J354" s="492" t="str">
        <x:v>A manager reviews accounts with another person, the pressured exchange central rather than money piles.</x:v>
      </x:c>
      <x:c r="K354" s="492" t="str">
        <x:v>Unease and practical calculation</x:v>
      </x:c>
      <x:c r="L354" s="492" t="str">
        <x:v>Proposed staging based on the catalog; not approved artwork</x:v>
      </x:c>
      <x:c r="M354" s="492" t="str">
        <x:v>Retain the source distinction between shrewdness and approval of dishonesty; confirm the educational framing.</x:v>
      </x:c>
      <x:c r="N354" s="504" t="n">
        <x:v>7</x:v>
      </x:c>
      <x:c r="O354" s="504" t="n">
        <x:v>7</x:v>
      </x:c>
      <x:c r="P354" s="504" t="n">
        <x:v>7</x:v>
      </x:c>
      <x:c r="Q354" s="504" t="n">
        <x:v>6.5</x:v>
      </x:c>
      <x:c r="R354" s="505" t="n">
        <x:f>IF(COUNT(N354:Q354)&lt;COUNT('Rarity Calibration'!$B$4:$B$7),"",ROUND(('Rarity Calibration'!$B$11/'Rarity Calibration'!$B$9)*(N354*'Rarity Calibration'!$B$4+O354*'Rarity Calibration'!$B$5+P354*'Rarity Calibration'!$B$6+Q354*'Rarity Calibration'!$B$7),1))</x:f>
        <x:v>69.5</x:v>
      </x:c>
      <x:c r="S354" s="492" t="str">
        <x:f>IF(R354="","",IF(R354&gt;='Rarity Calibration'!$E$4,'Rarity Calibration'!$D$4,IF(R354&gt;='Rarity Calibration'!$E$5,'Rarity Calibration'!$D$5,IF(R354&gt;='Rarity Calibration'!$E$6,'Rarity Calibration'!$D$6,IF(R354&gt;='Rarity Calibration'!$E$7,'Rarity Calibration'!$D$7,'Rarity Calibration'!$D$8)))))</x:f>
        <x:v>Uncommon</x:v>
      </x:c>
      <x:c r="T354" s="492" t="str"/>
      <x:c r="U354" s="505" t="n">
        <x:v>69.1</x:v>
      </x:c>
      <x:c r="V354" s="492" t="str">
        <x:v>5.5 / 8.0 / 7.3 / 8.5</x:v>
      </x:c>
      <x:c r="W354" s="492" t="str">
        <x:v>New review-only component estimates from catalog and stated premise; source inputs unchanged.</x:v>
      </x:c>
      <x:c r="X354" s="492" t="str">
        <x:v>Parables, Dreams &amp; Visions — Shared Canon</x:v>
      </x:c>
      <x:c r="Y354" s="492" t="str">
        <x:v>fixed-v17: Final Card Catalog!A325:S325; Rarity Calibration!C297:S297. No external source verification.</x:v>
      </x:c>
      <x:c r="Z354" s="492" t="str">
        <x:v>Luke 16:1–13 | Shared canon</x:v>
      </x:c>
      <x:c r="AA354" s="492" t="str">
        <x:v>Approved v20 working tier - original condition retained</x:v>
      </x:c>
      <x:c r="AB354" s="492" t="str">
        <x:v>Tier / interpretation condition</x:v>
      </x:c>
    </x:row>
    <x:row r="355" ht="122" customHeight="1">
      <x:c r="A355" s="492" t="str">
        <x:v>PDV-022</x:v>
      </x:c>
      <x:c r="B355" s="492" t="str">
        <x:v>The Rich Man and Lazarus</x:v>
      </x:c>
      <x:c r="C355" s="492" t="str">
        <x:v>Rare</x:v>
      </x:c>
      <x:c r="D355" s="500" t="str">
        <x:v>Rare</x:v>
      </x:c>
      <x:c r="E355" s="492" t="str">
        <x:f>IF(F355="Fixed by approved decision","Fixed",IF(C355=D355,"Keep",IF(MATCH(D355,$A$12:$A$16,0)&lt;MATCH(C355,$A$12:$A$16,0),"Promote","Demote")))</x:f>
        <x:v>Keep</x:v>
      </x:c>
      <x:c r="F355" s="492" t="str">
        <x:v>Reviewed - provisional</x:v>
      </x:c>
      <x:c r="G355" s="492" t="str">
        <x:v>Low</x:v>
      </x:c>
      <x:c r="H355" s="492" t="str">
        <x:v>Rare has a strong reversal theme, conditional on not turning the image into an asserted geography of heaven and punishment.</x:v>
      </x:c>
      <x:c r="I355" s="492" t="str">
        <x:v>PDV-018 The Sheep and the Goats; PDV-024 Parable of the Pharisee and the Tax Collector</x:v>
      </x:c>
      <x:c r="J355" s="492" t="str">
        <x:v>Contrasting conditions are presented as an explicitly illustrative parable, not a mapped afterlife cross-section.</x:v>
      </x:c>
      <x:c r="K355" s="492" t="str">
        <x:v>Reversal and moral discomfort</x:v>
      </x:c>
      <x:c r="L355" s="492" t="str">
        <x:v>Proposed staging based on the catalog; not approved artwork</x:v>
      </x:c>
      <x:c r="M355" s="492" t="str">
        <x:v>Agree what part of the narrative to depict without claiming a literal afterlife blueprint.</x:v>
      </x:c>
      <x:c r="N355" s="504" t="n">
        <x:v>8</x:v>
      </x:c>
      <x:c r="O355" s="504" t="n">
        <x:v>8</x:v>
      </x:c>
      <x:c r="P355" s="504" t="n">
        <x:v>8</x:v>
      </x:c>
      <x:c r="Q355" s="504" t="n">
        <x:v>8</x:v>
      </x:c>
      <x:c r="R355" s="505" t="n">
        <x:f>IF(COUNT(N355:Q355)&lt;COUNT('Rarity Calibration'!$B$4:$B$7),"",ROUND(('Rarity Calibration'!$B$11/'Rarity Calibration'!$B$9)*(N355*'Rarity Calibration'!$B$4+O355*'Rarity Calibration'!$B$5+P355*'Rarity Calibration'!$B$6+Q355*'Rarity Calibration'!$B$7),1))</x:f>
        <x:v>80</x:v>
      </x:c>
      <x:c r="S355" s="492" t="str">
        <x:f>IF(R355="","",IF(R355&gt;='Rarity Calibration'!$E$4,'Rarity Calibration'!$D$4,IF(R355&gt;='Rarity Calibration'!$E$5,'Rarity Calibration'!$D$5,IF(R355&gt;='Rarity Calibration'!$E$6,'Rarity Calibration'!$D$6,IF(R355&gt;='Rarity Calibration'!$E$7,'Rarity Calibration'!$D$7,'Rarity Calibration'!$D$8)))))</x:f>
        <x:v>Rare</x:v>
      </x:c>
      <x:c r="T355" s="492" t="str"/>
      <x:c r="U355" s="505" t="n">
        <x:v>78.9</x:v>
      </x:c>
      <x:c r="V355" s="492" t="str">
        <x:v>6.6 / 9.4 / 7.9 / 8.5</x:v>
      </x:c>
      <x:c r="W355" s="492" t="str">
        <x:v>New review-only component estimates from catalog and stated premise; source inputs unchanged.</x:v>
      </x:c>
      <x:c r="X355" s="492" t="str">
        <x:v>Parables, Dreams &amp; Visions — Shared Canon</x:v>
      </x:c>
      <x:c r="Y355" s="492" t="str">
        <x:v>fixed-v17: Final Card Catalog!A326:S326; Rarity Calibration!C176:S176. No external source verification.</x:v>
      </x:c>
      <x:c r="Z355" s="492" t="str">
        <x:v>Luke 16:19–31 | Shared canon</x:v>
      </x:c>
      <x:c r="AA355" s="492" t="str">
        <x:v>Approved v20 working tier - original condition retained</x:v>
      </x:c>
      <x:c r="AB355" s="492" t="str">
        <x:v>Tier / interpretation condition</x:v>
      </x:c>
    </x:row>
    <x:row r="356" ht="122" customHeight="1">
      <x:c r="A356" s="492" t="str">
        <x:v>PDV-023</x:v>
      </x:c>
      <x:c r="B356" s="492" t="str">
        <x:v>Parable of the Persistent Widow</x:v>
      </x:c>
      <x:c r="C356" s="492" t="str">
        <x:v>Rare</x:v>
      </x:c>
      <x:c r="D356" s="500" t="str">
        <x:v>Rare</x:v>
      </x:c>
      <x:c r="E356" s="492" t="str">
        <x:f>IF(F356="Fixed by approved decision","Fixed",IF(C356=D356,"Keep",IF(MATCH(D356,$A$12:$A$16,0)&lt;MATCH(C356,$A$12:$A$16,0),"Promote","Demote")))</x:f>
        <x:v>Keep</x:v>
      </x:c>
      <x:c r="F356" s="492" t="str">
        <x:v>Reviewed - keep</x:v>
      </x:c>
      <x:c r="G356" s="492" t="str">
        <x:v>Medium</x:v>
      </x:c>
      <x:c r="H356" s="492" t="str">
        <x:v>Retain Rare for a strong relational opposition rather than importing courtroom grandeur.</x:v>
      </x:c>
      <x:c r="I356" s="492" t="str">
        <x:v>PDV-025 Parable of the Friend at Midnight; BE-106 Nathan Confronts David</x:v>
      </x:c>
      <x:c r="J356" s="492" t="str">
        <x:v>A persistent petitioner's upright presence confronts a dismissive judge across a small gap.</x:v>
      </x:c>
      <x:c r="K356" s="492" t="str">
        <x:v>Persistence and recognition</x:v>
      </x:c>
      <x:c r="L356" s="492" t="str">
        <x:v>Proposed staging based on the catalog; not approved artwork</x:v>
      </x:c>
      <x:c r="M356" s="492" t="str">
        <x:v>No unresolved tier condition identified in this baseline review.</x:v>
      </x:c>
      <x:c r="N356" s="504" t="n">
        <x:v>7.5</x:v>
      </x:c>
      <x:c r="O356" s="504" t="n">
        <x:v>8</x:v>
      </x:c>
      <x:c r="P356" s="504" t="n">
        <x:v>8</x:v>
      </x:c>
      <x:c r="Q356" s="504" t="n">
        <x:v>7.5</x:v>
      </x:c>
      <x:c r="R356" s="505" t="n">
        <x:f>IF(COUNT(N356:Q356)&lt;COUNT('Rarity Calibration'!$B$4:$B$7),"",ROUND(('Rarity Calibration'!$B$11/'Rarity Calibration'!$B$9)*(N356*'Rarity Calibration'!$B$4+O356*'Rarity Calibration'!$B$5+P356*'Rarity Calibration'!$B$6+Q356*'Rarity Calibration'!$B$7),1))</x:f>
        <x:v>77.5</x:v>
      </x:c>
      <x:c r="S356" s="492" t="str">
        <x:f>IF(R356="","",IF(R356&gt;='Rarity Calibration'!$E$4,'Rarity Calibration'!$D$4,IF(R356&gt;='Rarity Calibration'!$E$5,'Rarity Calibration'!$D$5,IF(R356&gt;='Rarity Calibration'!$E$6,'Rarity Calibration'!$D$6,IF(R356&gt;='Rarity Calibration'!$E$7,'Rarity Calibration'!$D$7,'Rarity Calibration'!$D$8)))))</x:f>
        <x:v>Rare</x:v>
      </x:c>
      <x:c r="T356" s="492" t="str"/>
      <x:c r="U356" s="505" t="n">
        <x:v>77.7</x:v>
      </x:c>
      <x:c r="V356" s="492" t="str">
        <x:v>6.6 / 9.4 / 7.3 / 8.5</x:v>
      </x:c>
      <x:c r="W356" s="492" t="str">
        <x:v>New review-only component estimates from catalog and stated premise; source inputs unchanged.</x:v>
      </x:c>
      <x:c r="X356" s="492" t="str">
        <x:v>Parables, Dreams &amp; Visions — Shared Canon</x:v>
      </x:c>
      <x:c r="Y356" s="492" t="str">
        <x:v>fixed-v17: Final Card Catalog!A327:S327; Rarity Calibration!C190:S190. No external source verification.</x:v>
      </x:c>
      <x:c r="Z356" s="492" t="str">
        <x:v>Luke 18:1–8 | Shared canon</x:v>
      </x:c>
      <x:c r="AA356" s="492" t="str">
        <x:v>Approved v20 baseline - applied to master</x:v>
      </x:c>
      <x:c r="AB356" s="492" t="str">
        <x:v>None</x:v>
      </x:c>
    </x:row>
    <x:row r="357" ht="122" customHeight="1">
      <x:c r="A357" s="492" t="str">
        <x:v>PDV-024</x:v>
      </x:c>
      <x:c r="B357" s="492" t="str">
        <x:v>Parable of the Pharisee and the Tax Collector</x:v>
      </x:c>
      <x:c r="C357" s="492" t="str">
        <x:v>Rare</x:v>
      </x:c>
      <x:c r="D357" s="500" t="str">
        <x:v>Rare</x:v>
      </x:c>
      <x:c r="E357" s="492" t="str">
        <x:f>IF(F357="Fixed by approved decision","Fixed",IF(C357=D357,"Keep",IF(MATCH(D357,$A$12:$A$16,0)&lt;MATCH(C357,$A$12:$A$16,0),"Promote","Demote")))</x:f>
        <x:v>Keep</x:v>
      </x:c>
      <x:c r="F357" s="492" t="str">
        <x:v>Reviewed - keep</x:v>
      </x:c>
      <x:c r="G357" s="492" t="str">
        <x:v>Medium</x:v>
      </x:c>
      <x:c r="H357" s="492" t="str">
        <x:v>Retain Rare for a clear comparison between dispositions; avoid ethnic or religious stereotyping.</x:v>
      </x:c>
      <x:c r="I357" s="492" t="str">
        <x:v>PDV-023 Parable of the Persistent Widow; TP-011 Veneration of Relics</x:v>
      </x:c>
      <x:c r="J357" s="492" t="str">
        <x:v>Two contrasting prayer postures share restrained sanctuary space, with humility conveyed without caricature.</x:v>
      </x:c>
      <x:c r="K357" s="492" t="str">
        <x:v>Humility and self-examination</x:v>
      </x:c>
      <x:c r="L357" s="492" t="str">
        <x:v>Proposed staging based on the catalog; not approved artwork</x:v>
      </x:c>
      <x:c r="M357" s="492" t="str">
        <x:v>No unresolved tier condition identified in this baseline review.</x:v>
      </x:c>
      <x:c r="N357" s="504" t="n">
        <x:v>8</x:v>
      </x:c>
      <x:c r="O357" s="504" t="n">
        <x:v>8</x:v>
      </x:c>
      <x:c r="P357" s="504" t="n">
        <x:v>8</x:v>
      </x:c>
      <x:c r="Q357" s="504" t="n">
        <x:v>7.5</x:v>
      </x:c>
      <x:c r="R357" s="505" t="n">
        <x:f>IF(COUNT(N357:Q357)&lt;COUNT('Rarity Calibration'!$B$4:$B$7),"",ROUND(('Rarity Calibration'!$B$11/'Rarity Calibration'!$B$9)*(N357*'Rarity Calibration'!$B$4+O357*'Rarity Calibration'!$B$5+P357*'Rarity Calibration'!$B$6+Q357*'Rarity Calibration'!$B$7),1))</x:f>
        <x:v>79.5</x:v>
      </x:c>
      <x:c r="S357" s="492" t="str">
        <x:f>IF(R357="","",IF(R357&gt;='Rarity Calibration'!$E$4,'Rarity Calibration'!$D$4,IF(R357&gt;='Rarity Calibration'!$E$5,'Rarity Calibration'!$D$5,IF(R357&gt;='Rarity Calibration'!$E$6,'Rarity Calibration'!$D$6,IF(R357&gt;='Rarity Calibration'!$E$7,'Rarity Calibration'!$D$7,'Rarity Calibration'!$D$8)))))</x:f>
        <x:v>Rare</x:v>
      </x:c>
      <x:c r="T357" s="492" t="str"/>
      <x:c r="U357" s="505" t="n">
        <x:v>77.7</x:v>
      </x:c>
      <x:c r="V357" s="492" t="str">
        <x:v>6.6 / 9.4 / 7.3 / 8.5</x:v>
      </x:c>
      <x:c r="W357" s="492" t="str">
        <x:v>New review-only component estimates from catalog and stated premise; source inputs unchanged.</x:v>
      </x:c>
      <x:c r="X357" s="492" t="str">
        <x:v>Parables, Dreams &amp; Visions — Shared Canon</x:v>
      </x:c>
      <x:c r="Y357" s="492" t="str">
        <x:v>fixed-v17: Final Card Catalog!A328:S328; Rarity Calibration!C191:S191. No external source verification.</x:v>
      </x:c>
      <x:c r="Z357" s="492" t="str">
        <x:v>Luke 18:9–14 | Shared canon</x:v>
      </x:c>
      <x:c r="AA357" s="492" t="str">
        <x:v>Approved v20 baseline - applied to master</x:v>
      </x:c>
      <x:c r="AB357" s="492" t="str">
        <x:v>None</x:v>
      </x:c>
    </x:row>
    <x:row r="358" ht="122" customHeight="1">
      <x:c r="A358" s="492" t="str">
        <x:v>PDV-025</x:v>
      </x:c>
      <x:c r="B358" s="492" t="str">
        <x:v>Parable of the Friend at Midnight</x:v>
      </x:c>
      <x:c r="C358" s="492" t="str">
        <x:v>Uncommon</x:v>
      </x:c>
      <x:c r="D358" s="500" t="str">
        <x:v>Uncommon</x:v>
      </x:c>
      <x:c r="E358" s="492" t="str">
        <x:f>IF(F358="Fixed by approved decision","Fixed",IF(C358=D358,"Keep",IF(MATCH(D358,$A$12:$A$16,0)&lt;MATCH(C358,$A$12:$A$16,0),"Promote","Demote")))</x:f>
        <x:v>Keep</x:v>
      </x:c>
      <x:c r="F358" s="492" t="str">
        <x:v>Reviewed - keep</x:v>
      </x:c>
      <x:c r="G358" s="492" t="str">
        <x:v>Medium</x:v>
      </x:c>
      <x:c r="H358" s="492" t="str">
        <x:v>Retain Uncommon for a simple spatial obstacle and human exchange.</x:v>
      </x:c>
      <x:c r="I358" s="492" t="str">
        <x:v>PDV-023 Parable of the Persistent Widow; PDV-016 Parable of the Ten Virgins</x:v>
      </x:c>
      <x:c r="J358" s="492" t="str">
        <x:v>A nighttime doorway separates persistent request and reluctant response, bread kept secondary.</x:v>
      </x:c>
      <x:c r="K358" s="492" t="str">
        <x:v>Need and persistence</x:v>
      </x:c>
      <x:c r="L358" s="492" t="str">
        <x:v>Proposed staging based on the catalog; not approved artwork</x:v>
      </x:c>
      <x:c r="M358" s="492" t="str">
        <x:v>No unresolved tier condition identified in this baseline review.</x:v>
      </x:c>
      <x:c r="N358" s="504" t="n">
        <x:v>7</x:v>
      </x:c>
      <x:c r="O358" s="504" t="n">
        <x:v>7.5</x:v>
      </x:c>
      <x:c r="P358" s="504" t="n">
        <x:v>7</x:v>
      </x:c>
      <x:c r="Q358" s="504" t="n">
        <x:v>7</x:v>
      </x:c>
      <x:c r="R358" s="505" t="n">
        <x:f>IF(COUNT(N358:Q358)&lt;COUNT('Rarity Calibration'!$B$4:$B$7),"",ROUND(('Rarity Calibration'!$B$11/'Rarity Calibration'!$B$9)*(N358*'Rarity Calibration'!$B$4+O358*'Rarity Calibration'!$B$5+P358*'Rarity Calibration'!$B$6+Q358*'Rarity Calibration'!$B$7),1))</x:f>
        <x:v>71.5</x:v>
      </x:c>
      <x:c r="S358" s="492" t="str">
        <x:f>IF(R358="","",IF(R358&gt;='Rarity Calibration'!$E$4,'Rarity Calibration'!$D$4,IF(R358&gt;='Rarity Calibration'!$E$5,'Rarity Calibration'!$D$5,IF(R358&gt;='Rarity Calibration'!$E$6,'Rarity Calibration'!$D$6,IF(R358&gt;='Rarity Calibration'!$E$7,'Rarity Calibration'!$D$7,'Rarity Calibration'!$D$8)))))</x:f>
        <x:v>Uncommon</x:v>
      </x:c>
      <x:c r="T358" s="492" t="str"/>
      <x:c r="U358" s="505" t="n">
        <x:v>73.3</x:v>
      </x:c>
      <x:c r="V358" s="492" t="str">
        <x:v>5.5 / 9.4 / 7.3 / 8.5</x:v>
      </x:c>
      <x:c r="W358" s="492" t="str">
        <x:v>New review-only component estimates from catalog and stated premise; source inputs unchanged.</x:v>
      </x:c>
      <x:c r="X358" s="492" t="str">
        <x:v>Parables, Dreams &amp; Visions — Shared Canon</x:v>
      </x:c>
      <x:c r="Y358" s="492" t="str">
        <x:v>fixed-v17: Final Card Catalog!A329:S329; Rarity Calibration!C253:S253. No external source verification.</x:v>
      </x:c>
      <x:c r="Z358" s="492" t="str">
        <x:v>Luke 11:5–8 | Shared canon</x:v>
      </x:c>
      <x:c r="AA358" s="492" t="str">
        <x:v>Approved v20 baseline - applied to master</x:v>
      </x:c>
      <x:c r="AB358" s="492" t="str">
        <x:v>None</x:v>
      </x:c>
    </x:row>
    <x:row r="359" ht="122" customHeight="1">
      <x:c r="A359" s="492" t="str">
        <x:v>PDV-026</x:v>
      </x:c>
      <x:c r="B359" s="492" t="str">
        <x:v>Wise and Foolish Builders</x:v>
      </x:c>
      <x:c r="C359" s="492" t="str">
        <x:v>Extraordinary</x:v>
      </x:c>
      <x:c r="D359" s="500" t="str">
        <x:v>Extraordinary</x:v>
      </x:c>
      <x:c r="E359" s="492" t="str">
        <x:f>IF(F359="Fixed by approved decision","Fixed",IF(C359=D359,"Keep",IF(MATCH(D359,$A$12:$A$16,0)&lt;MATCH(C359,$A$12:$A$16,0),"Promote","Demote")))</x:f>
        <x:v>Keep</x:v>
      </x:c>
      <x:c r="F359" s="492" t="str">
        <x:v>Reviewed - keep</x:v>
      </x:c>
      <x:c r="G359" s="492" t="str">
        <x:v>Medium</x:v>
      </x:c>
      <x:c r="H359" s="492" t="str">
        <x:v>Extraordinary is supported by the image's own structural argument, without suggesting guaranteed physical safety for the faithful.</x:v>
      </x:c>
      <x:c r="I359" s="492" t="str">
        <x:v>BE-121 Rebuilding Jerusalem's Wall; PDV-001 Parable of the Sower</x:v>
      </x:c>
      <x:c r="J359" s="492" t="str">
        <x:v>One continuous storm landscape reveals different foundations beneath similar houses.</x:v>
      </x:c>
      <x:c r="K359" s="492" t="str">
        <x:v>Sobering recognition</x:v>
      </x:c>
      <x:c r="L359" s="492" t="str">
        <x:v>Proposed staging based on the catalog; not approved artwork</x:v>
      </x:c>
      <x:c r="M359" s="492" t="str">
        <x:v>Keep it visibly a teaching comparison, not a claim about natural-disaster outcomes.</x:v>
      </x:c>
      <x:c r="N359" s="504" t="n">
        <x:v>8.5</x:v>
      </x:c>
      <x:c r="O359" s="504" t="n">
        <x:v>9</x:v>
      </x:c>
      <x:c r="P359" s="504" t="n">
        <x:v>8</x:v>
      </x:c>
      <x:c r="Q359" s="504" t="n">
        <x:v>8</x:v>
      </x:c>
      <x:c r="R359" s="505" t="n">
        <x:f>IF(COUNT(N359:Q359)&lt;COUNT('Rarity Calibration'!$B$4:$B$7),"",ROUND(('Rarity Calibration'!$B$11/'Rarity Calibration'!$B$9)*(N359*'Rarity Calibration'!$B$4+O359*'Rarity Calibration'!$B$5+P359*'Rarity Calibration'!$B$6+Q359*'Rarity Calibration'!$B$7),1))</x:f>
        <x:v>85</x:v>
      </x:c>
      <x:c r="S359" s="492" t="str">
        <x:f>IF(R359="","",IF(R359&gt;='Rarity Calibration'!$E$4,'Rarity Calibration'!$D$4,IF(R359&gt;='Rarity Calibration'!$E$5,'Rarity Calibration'!$D$5,IF(R359&gt;='Rarity Calibration'!$E$6,'Rarity Calibration'!$D$6,IF(R359&gt;='Rarity Calibration'!$E$7,'Rarity Calibration'!$D$7,'Rarity Calibration'!$D$8)))))</x:f>
        <x:v>Extraordinary</x:v>
      </x:c>
      <x:c r="T359" s="492" t="str"/>
      <x:c r="U359" s="505" t="n">
        <x:v>86.5</x:v>
      </x:c>
      <x:c r="V359" s="492" t="str">
        <x:v>8.5 / 9.4 / 7.9 / 8.5</x:v>
      </x:c>
      <x:c r="W359" s="492" t="str">
        <x:v>New review-only component estimates from catalog and stated premise; source inputs unchanged.</x:v>
      </x:c>
      <x:c r="X359" s="492" t="str">
        <x:v>Parables, Dreams &amp; Visions — Shared Canon</x:v>
      </x:c>
      <x:c r="Y359" s="492" t="str">
        <x:v>fixed-v17: Final Card Catalog!A330:S330; Rarity Calibration!C47:S47. No external source verification.</x:v>
      </x:c>
      <x:c r="Z359" s="492" t="str">
        <x:v>Matthew 7:24–27; Luke 6:46–49 | Shared canon</x:v>
      </x:c>
      <x:c r="AA359" s="492" t="str">
        <x:v>Approved v20 baseline - applied to master</x:v>
      </x:c>
      <x:c r="AB359" s="492" t="str">
        <x:v>Production detail / source check</x:v>
      </x:c>
    </x:row>
    <x:row r="360" ht="122" customHeight="1">
      <x:c r="A360" s="492" t="str">
        <x:v>PDV-027</x:v>
      </x:c>
      <x:c r="B360" s="492" t="str">
        <x:v>Lamp Under a Basket</x:v>
      </x:c>
      <x:c r="C360" s="492" t="str">
        <x:v>Uncommon</x:v>
      </x:c>
      <x:c r="D360" s="500" t="str">
        <x:v>Uncommon</x:v>
      </x:c>
      <x:c r="E360" s="492" t="str">
        <x:f>IF(F360="Fixed by approved decision","Fixed",IF(C360=D360,"Keep",IF(MATCH(D360,$A$12:$A$16,0)&lt;MATCH(C360,$A$12:$A$16,0),"Promote","Demote")))</x:f>
        <x:v>Keep</x:v>
      </x:c>
      <x:c r="F360" s="492" t="str">
        <x:v>Reviewed - keep</x:v>
      </x:c>
      <x:c r="G360" s="492" t="str">
        <x:v>Medium</x:v>
      </x:c>
      <x:c r="H360" s="492" t="str">
        <x:v>Retain Uncommon for a coherent teaching object; no need to add a larger sermon or mystical glow.</x:v>
      </x:c>
      <x:c r="I360" s="492" t="str">
        <x:v>BI-012 Tabernacle Menorah; PDV-028 New Wine in Old Wineskins</x:v>
      </x:c>
      <x:c r="J360" s="492" t="str">
        <x:v>Light and a basket create a small, readable contrast, with illumination contained to the simple arrangement.</x:v>
      </x:c>
      <x:c r="K360" s="492" t="str">
        <x:v>Clarity and responsibility</x:v>
      </x:c>
      <x:c r="L360" s="492" t="str">
        <x:v>Proposed staging based on the catalog; not approved artwork</x:v>
      </x:c>
      <x:c r="M360" s="492" t="str">
        <x:v>No unresolved tier condition identified in this baseline review.</x:v>
      </x:c>
      <x:c r="N360" s="504" t="n">
        <x:v>7</x:v>
      </x:c>
      <x:c r="O360" s="504" t="n">
        <x:v>7.5</x:v>
      </x:c>
      <x:c r="P360" s="504" t="n">
        <x:v>6.5</x:v>
      </x:c>
      <x:c r="Q360" s="504" t="n">
        <x:v>7</x:v>
      </x:c>
      <x:c r="R360" s="505" t="n">
        <x:f>IF(COUNT(N360:Q360)&lt;COUNT('Rarity Calibration'!$B$4:$B$7),"",ROUND(('Rarity Calibration'!$B$11/'Rarity Calibration'!$B$9)*(N360*'Rarity Calibration'!$B$4+O360*'Rarity Calibration'!$B$5+P360*'Rarity Calibration'!$B$6+Q360*'Rarity Calibration'!$B$7),1))</x:f>
        <x:v>70.5</x:v>
      </x:c>
      <x:c r="S360" s="492" t="str">
        <x:f>IF(R360="","",IF(R360&gt;='Rarity Calibration'!$E$4,'Rarity Calibration'!$D$4,IF(R360&gt;='Rarity Calibration'!$E$5,'Rarity Calibration'!$D$5,IF(R360&gt;='Rarity Calibration'!$E$6,'Rarity Calibration'!$D$6,IF(R360&gt;='Rarity Calibration'!$E$7,'Rarity Calibration'!$D$7,'Rarity Calibration'!$D$8)))))</x:f>
        <x:v>Uncommon</x:v>
      </x:c>
      <x:c r="T360" s="492" t="str"/>
      <x:c r="U360" s="505" t="n">
        <x:v>73.3</x:v>
      </x:c>
      <x:c r="V360" s="492" t="str">
        <x:v>5.5 / 9.4 / 7.3 / 8.5</x:v>
      </x:c>
      <x:c r="W360" s="492" t="str">
        <x:v>New review-only component estimates from catalog and stated premise; source inputs unchanged.</x:v>
      </x:c>
      <x:c r="X360" s="492" t="str">
        <x:v>Parables, Dreams &amp; Visions — Shared Canon</x:v>
      </x:c>
      <x:c r="Y360" s="492" t="str">
        <x:v>fixed-v17: Final Card Catalog!A331:S331; Rarity Calibration!C249:S249. No external source verification.</x:v>
      </x:c>
      <x:c r="Z360" s="492" t="str">
        <x:v>Matthew 5:14–16; Mark 4:21–25; Luke 8:16–18 | Shared canon</x:v>
      </x:c>
      <x:c r="AA360" s="492" t="str">
        <x:v>Approved v20 baseline - applied to master</x:v>
      </x:c>
      <x:c r="AB360" s="492" t="str">
        <x:v>None</x:v>
      </x:c>
    </x:row>
    <x:row r="361" ht="122" customHeight="1">
      <x:c r="A361" s="492" t="str">
        <x:v>PDV-028</x:v>
      </x:c>
      <x:c r="B361" s="492" t="str">
        <x:v>New Wine in Old Wineskins</x:v>
      </x:c>
      <x:c r="C361" s="492" t="str">
        <x:v>Uncommon</x:v>
      </x:c>
      <x:c r="D361" s="500" t="str">
        <x:v>Uncommon</x:v>
      </x:c>
      <x:c r="E361" s="492" t="str">
        <x:f>IF(F361="Fixed by approved decision","Fixed",IF(C361=D361,"Keep",IF(MATCH(D361,$A$12:$A$16,0)&lt;MATCH(C361,$A$12:$A$16,0),"Promote","Demote")))</x:f>
        <x:v>Keep</x:v>
      </x:c>
      <x:c r="F361" s="492" t="str">
        <x:v>Reviewed - keep</x:v>
      </x:c>
      <x:c r="G361" s="492" t="str">
        <x:v>Medium</x:v>
      </x:c>
      <x:c r="H361" s="492" t="str">
        <x:v>Uncommon supports a physical analogy; the larger theological claim remains in text rather than invented visual history.</x:v>
      </x:c>
      <x:c r="I361" s="492" t="str">
        <x:v>PDV-027 Lamp Under a Basket; BE-043 Wedding at Cana</x:v>
      </x:c>
      <x:c r="J361" s="492" t="str">
        <x:v>Container form and stress from its contents produce a close illustrative still life, not a banquet.</x:v>
      </x:c>
      <x:c r="K361" s="492" t="str">
        <x:v>Tension and incompatibility</x:v>
      </x:c>
      <x:c r="L361" s="492" t="str">
        <x:v>Proposed staging based on the catalog; not approved artwork</x:v>
      </x:c>
      <x:c r="M361" s="492" t="str">
        <x:v>No unresolved tier condition identified in this baseline review.</x:v>
      </x:c>
      <x:c r="N361" s="504" t="n">
        <x:v>7</x:v>
      </x:c>
      <x:c r="O361" s="504" t="n">
        <x:v>7.5</x:v>
      </x:c>
      <x:c r="P361" s="504" t="n">
        <x:v>6.5</x:v>
      </x:c>
      <x:c r="Q361" s="504" t="n">
        <x:v>7</x:v>
      </x:c>
      <x:c r="R361" s="505" t="n">
        <x:f>IF(COUNT(N361:Q361)&lt;COUNT('Rarity Calibration'!$B$4:$B$7),"",ROUND(('Rarity Calibration'!$B$11/'Rarity Calibration'!$B$9)*(N361*'Rarity Calibration'!$B$4+O361*'Rarity Calibration'!$B$5+P361*'Rarity Calibration'!$B$6+Q361*'Rarity Calibration'!$B$7),1))</x:f>
        <x:v>70.5</x:v>
      </x:c>
      <x:c r="S361" s="492" t="str">
        <x:f>IF(R361="","",IF(R361&gt;='Rarity Calibration'!$E$4,'Rarity Calibration'!$D$4,IF(R361&gt;='Rarity Calibration'!$E$5,'Rarity Calibration'!$D$5,IF(R361&gt;='Rarity Calibration'!$E$6,'Rarity Calibration'!$D$6,IF(R361&gt;='Rarity Calibration'!$E$7,'Rarity Calibration'!$D$7,'Rarity Calibration'!$D$8)))))</x:f>
        <x:v>Uncommon</x:v>
      </x:c>
      <x:c r="T361" s="492" t="str"/>
      <x:c r="U361" s="505" t="n">
        <x:v>73.3</x:v>
      </x:c>
      <x:c r="V361" s="492" t="str">
        <x:v>5.5 / 9.4 / 7.3 / 8.5</x:v>
      </x:c>
      <x:c r="W361" s="492" t="str">
        <x:v>New review-only component estimates from catalog and stated premise; source inputs unchanged.</x:v>
      </x:c>
      <x:c r="X361" s="492" t="str">
        <x:v>Parables, Dreams &amp; Visions — Shared Canon</x:v>
      </x:c>
      <x:c r="Y361" s="492" t="str">
        <x:v>fixed-v17: Final Card Catalog!A332:S332; Rarity Calibration!C250:S250. No external source verification.</x:v>
      </x:c>
      <x:c r="Z361" s="492" t="str">
        <x:v>Matthew 9:16–17; Mark 2:21–22; Luke 5:36–39 | Shared canon</x:v>
      </x:c>
      <x:c r="AA361" s="492" t="str">
        <x:v>Approved v20 baseline - applied to master</x:v>
      </x:c>
      <x:c r="AB361" s="492" t="str">
        <x:v>None</x:v>
      </x:c>
    </x:row>
    <x:row r="362" ht="122" customHeight="1">
      <x:c r="A362" s="492" t="str">
        <x:v>PDV-029</x:v>
      </x:c>
      <x:c r="B362" s="492" t="str">
        <x:v>The Strong Man's House</x:v>
      </x:c>
      <x:c r="C362" s="492" t="str">
        <x:v>Rare</x:v>
      </x:c>
      <x:c r="D362" s="500" t="str">
        <x:v>Uncommon</x:v>
      </x:c>
      <x:c r="E362" s="492" t="str">
        <x:f>IF(F362="Fixed by approved decision","Fixed",IF(C362=D362,"Keep",IF(MATCH(D362,$A$12:$A$16,0)&lt;MATCH(C362,$A$12:$A$16,0),"Promote","Demote")))</x:f>
        <x:v>Demote</x:v>
      </x:c>
      <x:c r="F362" s="492" t="str">
        <x:v>Reviewed - provisional</x:v>
      </x:c>
      <x:c r="G362" s="492" t="str">
        <x:v>Medium</x:v>
      </x:c>
      <x:c r="H362" s="492" t="str">
        <x:v>Recommend Uncommon for a compact metaphor; generic combat spectacle would be a weak reason to retain Rare.</x:v>
      </x:c>
      <x:c r="I362" s="492" t="str">
        <x:v>PDV-028 New Wine in Old Wineskins; BE-098 Dagon Falls Before the Ark</x:v>
      </x:c>
      <x:c r="J362" s="492" t="str">
        <x:v>A constrained strong figure and a threshold communicate the comparison without monstrous embodiment of evil.</x:v>
      </x:c>
      <x:c r="K362" s="492" t="str">
        <x:v>Reversal of apparent power</x:v>
      </x:c>
      <x:c r="L362" s="492" t="str">
        <x:v>Proposed staging based on the catalog; not approved artwork</x:v>
      </x:c>
      <x:c r="M362" s="492" t="str">
        <x:v>Agree a non-graphic metaphor treatment and keep its teaching status explicit.</x:v>
      </x:c>
      <x:c r="N362" s="504" t="n">
        <x:v>7</x:v>
      </x:c>
      <x:c r="O362" s="504" t="n">
        <x:v>8</x:v>
      </x:c>
      <x:c r="P362" s="504" t="n">
        <x:v>7</x:v>
      </x:c>
      <x:c r="Q362" s="504" t="n">
        <x:v>7.5</x:v>
      </x:c>
      <x:c r="R362" s="505" t="n">
        <x:f>IF(COUNT(N362:Q362)&lt;COUNT('Rarity Calibration'!$B$4:$B$7),"",ROUND(('Rarity Calibration'!$B$11/'Rarity Calibration'!$B$9)*(N362*'Rarity Calibration'!$B$4+O362*'Rarity Calibration'!$B$5+P362*'Rarity Calibration'!$B$6+Q362*'Rarity Calibration'!$B$7),1))</x:f>
        <x:v>73.5</x:v>
      </x:c>
      <x:c r="S362" s="492" t="str">
        <x:f>IF(R362="","",IF(R362&gt;='Rarity Calibration'!$E$4,'Rarity Calibration'!$D$4,IF(R362&gt;='Rarity Calibration'!$E$5,'Rarity Calibration'!$D$5,IF(R362&gt;='Rarity Calibration'!$E$6,'Rarity Calibration'!$D$6,IF(R362&gt;='Rarity Calibration'!$E$7,'Rarity Calibration'!$D$7,'Rarity Calibration'!$D$8)))))</x:f>
        <x:v>Uncommon</x:v>
      </x:c>
      <x:c r="T362" s="492" t="str"/>
      <x:c r="U362" s="505" t="n">
        <x:v>77.7</x:v>
      </x:c>
      <x:c r="V362" s="492" t="str">
        <x:v>6.6 / 9.4 / 7.3 / 8.5</x:v>
      </x:c>
      <x:c r="W362" s="492" t="str">
        <x:v>New review-only component estimates from catalog and stated premise; source inputs unchanged.</x:v>
      </x:c>
      <x:c r="X362" s="492" t="str">
        <x:v>Parables, Dreams &amp; Visions — Shared Canon</x:v>
      </x:c>
      <x:c r="Y362" s="492" t="str">
        <x:v>fixed-v17: Final Card Catalog!A333:S333; Rarity Calibration!C196:S196. No external source verification.</x:v>
      </x:c>
      <x:c r="Z362" s="492" t="str">
        <x:v>Matthew 12:25–29; Mark 3:23–27; Luke 11:21–22 | Shared canon</x:v>
      </x:c>
      <x:c r="AA362" s="492" t="str">
        <x:v>Approved v20 working tier - original condition retained</x:v>
      </x:c>
      <x:c r="AB362" s="492" t="str">
        <x:v>Tier / interpretation condition</x:v>
      </x:c>
    </x:row>
    <x:row r="363" ht="122" customHeight="1">
      <x:c r="A363" s="492" t="str">
        <x:v>PDV-030</x:v>
      </x:c>
      <x:c r="B363" s="492" t="str">
        <x:v>Children in the Marketplace</x:v>
      </x:c>
      <x:c r="C363" s="492" t="str">
        <x:v>Uncommon</x:v>
      </x:c>
      <x:c r="D363" s="500" t="str">
        <x:v>Uncommon</x:v>
      </x:c>
      <x:c r="E363" s="492" t="str">
        <x:f>IF(F363="Fixed by approved decision","Fixed",IF(C363=D363,"Keep",IF(MATCH(D363,$A$12:$A$16,0)&lt;MATCH(C363,$A$12:$A$16,0),"Promote","Demote")))</x:f>
        <x:v>Keep</x:v>
      </x:c>
      <x:c r="F363" s="492" t="str">
        <x:v>Reviewed - keep</x:v>
      </x:c>
      <x:c r="G363" s="492" t="str">
        <x:v>Medium</x:v>
      </x:c>
      <x:c r="H363" s="492" t="str">
        <x:v>Retain Uncommon for a socially legible comparison without novelty-based inflation.</x:v>
      </x:c>
      <x:c r="I363" s="492" t="str">
        <x:v>PDV-013 Parable of the Two Sons; PDV-023 Parable of the Persistent Widow</x:v>
      </x:c>
      <x:c r="J363" s="492" t="str">
        <x:v>Children respond differently to play in one marketplace setting; do not combine wedding and funeral as historical events.</x:v>
      </x:c>
      <x:c r="K363" s="492" t="str">
        <x:v>Frustration and recognition</x:v>
      </x:c>
      <x:c r="L363" s="492" t="str">
        <x:v>Proposed staging based on the catalog; not approved artwork</x:v>
      </x:c>
      <x:c r="M363" s="492" t="str">
        <x:v>No unresolved tier condition identified in this baseline review.</x:v>
      </x:c>
      <x:c r="N363" s="504" t="n">
        <x:v>6.5</x:v>
      </x:c>
      <x:c r="O363" s="504" t="n">
        <x:v>7</x:v>
      </x:c>
      <x:c r="P363" s="504" t="n">
        <x:v>7</x:v>
      </x:c>
      <x:c r="Q363" s="504" t="n">
        <x:v>6.5</x:v>
      </x:c>
      <x:c r="R363" s="505" t="n">
        <x:f>IF(COUNT(N363:Q363)&lt;COUNT('Rarity Calibration'!$B$4:$B$7),"",ROUND(('Rarity Calibration'!$B$11/'Rarity Calibration'!$B$9)*(N363*'Rarity Calibration'!$B$4+O363*'Rarity Calibration'!$B$5+P363*'Rarity Calibration'!$B$6+Q363*'Rarity Calibration'!$B$7),1))</x:f>
        <x:v>67.5</x:v>
      </x:c>
      <x:c r="S363" s="492" t="str">
        <x:f>IF(R363="","",IF(R363&gt;='Rarity Calibration'!$E$4,'Rarity Calibration'!$D$4,IF(R363&gt;='Rarity Calibration'!$E$5,'Rarity Calibration'!$D$5,IF(R363&gt;='Rarity Calibration'!$E$6,'Rarity Calibration'!$D$6,IF(R363&gt;='Rarity Calibration'!$E$7,'Rarity Calibration'!$D$7,'Rarity Calibration'!$D$8)))))</x:f>
        <x:v>Uncommon</x:v>
      </x:c>
      <x:c r="T363" s="492" t="str"/>
      <x:c r="U363" s="505" t="n">
        <x:v>69.7</x:v>
      </x:c>
      <x:c r="V363" s="492" t="str">
        <x:v>5.5 / 8.0 / 7.6 / 8.5</x:v>
      </x:c>
      <x:c r="W363" s="492" t="str">
        <x:v>New review-only component estimates from catalog and stated premise; source inputs unchanged.</x:v>
      </x:c>
      <x:c r="X363" s="492" t="str">
        <x:v>Parables, Dreams &amp; Visions — Shared Canon</x:v>
      </x:c>
      <x:c r="Y363" s="492" t="str">
        <x:v>fixed-v17: Final Card Catalog!A334:S334; Rarity Calibration!C282:S282. No external source verification.</x:v>
      </x:c>
      <x:c r="Z363" s="492" t="str">
        <x:v>Matthew 11:16–19; Luke 7:31–35 | Shared canon</x:v>
      </x:c>
      <x:c r="AA363" s="492" t="str">
        <x:v>Approved v20 baseline - applied to master</x:v>
      </x:c>
      <x:c r="AB363" s="492" t="str">
        <x:v>None</x:v>
      </x:c>
    </x:row>
    <x:row r="364" ht="122" customHeight="1">
      <x:c r="A364" s="492" t="str">
        <x:v>PDV-031</x:v>
      </x:c>
      <x:c r="B364" s="492" t="str">
        <x:v>Jacob's Dream at Bethel</x:v>
      </x:c>
      <x:c r="C364" s="492" t="str">
        <x:v>Extraordinary</x:v>
      </x:c>
      <x:c r="D364" s="500" t="str">
        <x:v>Extraordinary</x:v>
      </x:c>
      <x:c r="E364" s="492" t="str">
        <x:f>IF(F364="Fixed by approved decision","Fixed",IF(C364=D364,"Keep",IF(MATCH(D364,$A$12:$A$16,0)&lt;MATCH(C364,$A$12:$A$16,0),"Promote","Demote")))</x:f>
        <x:v>Keep</x:v>
      </x:c>
      <x:c r="F364" s="492" t="str">
        <x:v>Reviewed - provisional</x:v>
      </x:c>
      <x:c r="G364" s="492" t="str">
        <x:v>Low</x:v>
      </x:c>
      <x:c r="H364" s="492" t="str">
        <x:v>Retain Extraordinary, conditional on the same care about vision representation used elsewhere rather than promoting at a threshold.</x:v>
      </x:c>
      <x:c r="I364" s="492" t="str">
        <x:v>BP-009 Jacob (Israel); PDV-032 Joseph's Dreams</x:v>
      </x:c>
      <x:c r="J364" s="492" t="str">
        <x:v>Jacob remains a small sleeping witness beside an explicitly dreamlike vertical path; no visible divine ruler.</x:v>
      </x:c>
      <x:c r="K364" s="492" t="str">
        <x:v>Wonder and promise</x:v>
      </x:c>
      <x:c r="L364" s="492" t="str">
        <x:v>Proposed staging based on the catalog; not approved artwork</x:v>
      </x:c>
      <x:c r="M364" s="492" t="str">
        <x:v>Agree the stairway/messenger treatment and visible dream label; do not reinstate deferred divine-throne imagery.</x:v>
      </x:c>
      <x:c r="N364" s="504" t="n">
        <x:v>8.5</x:v>
      </x:c>
      <x:c r="O364" s="504" t="n">
        <x:v>9</x:v>
      </x:c>
      <x:c r="P364" s="504" t="n">
        <x:v>8</x:v>
      </x:c>
      <x:c r="Q364" s="504" t="n">
        <x:v>8</x:v>
      </x:c>
      <x:c r="R364" s="505" t="n">
        <x:f>IF(COUNT(N364:Q364)&lt;COUNT('Rarity Calibration'!$B$4:$B$7),"",ROUND(('Rarity Calibration'!$B$11/'Rarity Calibration'!$B$9)*(N364*'Rarity Calibration'!$B$4+O364*'Rarity Calibration'!$B$5+P364*'Rarity Calibration'!$B$6+Q364*'Rarity Calibration'!$B$7),1))</x:f>
        <x:v>85</x:v>
      </x:c>
      <x:c r="S364" s="492" t="str">
        <x:f>IF(R364="","",IF(R364&gt;='Rarity Calibration'!$E$4,'Rarity Calibration'!$D$4,IF(R364&gt;='Rarity Calibration'!$E$5,'Rarity Calibration'!$D$5,IF(R364&gt;='Rarity Calibration'!$E$6,'Rarity Calibration'!$D$6,IF(R364&gt;='Rarity Calibration'!$E$7,'Rarity Calibration'!$D$7,'Rarity Calibration'!$D$8)))))</x:f>
        <x:v>Extraordinary</x:v>
      </x:c>
      <x:c r="T364" s="492" t="str"/>
      <x:c r="U364" s="505" t="n">
        <x:v>88.5</x:v>
      </x:c>
      <x:c r="V364" s="492" t="str">
        <x:v>8.7 / 9.8 / 7.9 / 8.5</x:v>
      </x:c>
      <x:c r="W364" s="492" t="str">
        <x:v>New review-only component estimates from catalog and stated premise; source inputs unchanged.</x:v>
      </x:c>
      <x:c r="X364" s="492" t="str">
        <x:v>Parables, Dreams &amp; Visions — Shared Canon</x:v>
      </x:c>
      <x:c r="Y364" s="492" t="str">
        <x:v>fixed-v17: Final Card Catalog!A335:S335; Rarity Calibration!C32:S32. No external source verification.</x:v>
      </x:c>
      <x:c r="Z364" s="492" t="str">
        <x:v>Genesis 28:10–22 | Shared canon</x:v>
      </x:c>
      <x:c r="AA364" s="492" t="str">
        <x:v>Approved v20 working tier - original condition retained</x:v>
      </x:c>
      <x:c r="AB364" s="492" t="str">
        <x:v>Tier / interpretation condition</x:v>
      </x:c>
    </x:row>
    <x:row r="365" ht="122" customHeight="1">
      <x:c r="A365" s="492" t="str">
        <x:v>PDV-032</x:v>
      </x:c>
      <x:c r="B365" s="492" t="str">
        <x:v>Joseph's Dreams</x:v>
      </x:c>
      <x:c r="C365" s="492" t="str">
        <x:v>Rare</x:v>
      </x:c>
      <x:c r="D365" s="500" t="str">
        <x:v>Rare</x:v>
      </x:c>
      <x:c r="E365" s="492" t="str">
        <x:f>IF(F365="Fixed by approved decision","Fixed",IF(C365=D365,"Keep",IF(MATCH(D365,$A$12:$A$16,0)&lt;MATCH(C365,$A$12:$A$16,0),"Promote","Demote")))</x:f>
        <x:v>Keep</x:v>
      </x:c>
      <x:c r="F365" s="492" t="str">
        <x:v>Reviewed - provisional</x:v>
      </x:c>
      <x:c r="G365" s="492" t="str">
        <x:v>Medium</x:v>
      </x:c>
      <x:c r="H365" s="492" t="str">
        <x:v>Retain Rare for a bounded dream image; a montage of celestial bodies and harvest forms would add confusion, not quality.</x:v>
      </x:c>
      <x:c r="I365" s="492" t="str">
        <x:v>BP-010 Joseph, Son of Jacob; PDV-033 Pharaoh's Dreams of Cows and Grain</x:v>
      </x:c>
      <x:c r="J365" s="492" t="str">
        <x:v>One dream motif, such as the sheaves, forms an ordered illustrative scene around a witnessing Joseph.</x:v>
      </x:c>
      <x:c r="K365" s="492" t="str">
        <x:v>Expectation and unease</x:v>
      </x:c>
      <x:c r="L365" s="492" t="str">
        <x:v>Proposed staging based on the catalog; not approved artwork</x:v>
      </x:c>
      <x:c r="M365" s="492" t="str">
        <x:v>Select one motif and mark it as dream content rather than a physical event.</x:v>
      </x:c>
      <x:c r="N365" s="504" t="n">
        <x:v>7.5</x:v>
      </x:c>
      <x:c r="O365" s="504" t="n">
        <x:v>8.5</x:v>
      </x:c>
      <x:c r="P365" s="504" t="n">
        <x:v>7.5</x:v>
      </x:c>
      <x:c r="Q365" s="504" t="n">
        <x:v>8</x:v>
      </x:c>
      <x:c r="R365" s="505" t="n">
        <x:f>IF(COUNT(N365:Q365)&lt;COUNT('Rarity Calibration'!$B$4:$B$7),"",ROUND(('Rarity Calibration'!$B$11/'Rarity Calibration'!$B$9)*(N365*'Rarity Calibration'!$B$4+O365*'Rarity Calibration'!$B$5+P365*'Rarity Calibration'!$B$6+Q365*'Rarity Calibration'!$B$7),1))</x:f>
        <x:v>78.5</x:v>
      </x:c>
      <x:c r="S365" s="492" t="str">
        <x:f>IF(R365="","",IF(R365&gt;='Rarity Calibration'!$E$4,'Rarity Calibration'!$D$4,IF(R365&gt;='Rarity Calibration'!$E$5,'Rarity Calibration'!$D$5,IF(R365&gt;='Rarity Calibration'!$E$6,'Rarity Calibration'!$D$6,IF(R365&gt;='Rarity Calibration'!$E$7,'Rarity Calibration'!$D$7,'Rarity Calibration'!$D$8)))))</x:f>
        <x:v>Rare</x:v>
      </x:c>
      <x:c r="T365" s="492" t="str"/>
      <x:c r="U365" s="505" t="n">
        <x:v>80.1</x:v>
      </x:c>
      <x:c r="V365" s="492" t="str">
        <x:v>6.6 / 9.8 / 7.9 / 8.5</x:v>
      </x:c>
      <x:c r="W365" s="492" t="str">
        <x:v>New review-only component estimates from catalog and stated premise; source inputs unchanged.</x:v>
      </x:c>
      <x:c r="X365" s="492" t="str">
        <x:v>Parables, Dreams &amp; Visions — Shared Canon</x:v>
      </x:c>
      <x:c r="Y365" s="492" t="str">
        <x:v>fixed-v17: Final Card Catalog!A336:S336; Rarity Calibration!C134:S134. No external source verification.</x:v>
      </x:c>
      <x:c r="Z365" s="492" t="str">
        <x:v>Genesis 37:5–11 | Shared canon</x:v>
      </x:c>
      <x:c r="AA365" s="492" t="str">
        <x:v>Approved v20 working tier - original condition retained</x:v>
      </x:c>
      <x:c r="AB365" s="492" t="str">
        <x:v>Tier / interpretation condition</x:v>
      </x:c>
    </x:row>
    <x:row r="366" ht="122" customHeight="1">
      <x:c r="A366" s="492" t="str">
        <x:v>PDV-033</x:v>
      </x:c>
      <x:c r="B366" s="492" t="str">
        <x:v>Pharaoh's Dreams of Cows and Grain</x:v>
      </x:c>
      <x:c r="C366" s="492" t="str">
        <x:v>Extraordinary</x:v>
      </x:c>
      <x:c r="D366" s="500" t="str">
        <x:v>Rare</x:v>
      </x:c>
      <x:c r="E366" s="492" t="str">
        <x:f>IF(F366="Fixed by approved decision","Fixed",IF(C366=D366,"Keep",IF(MATCH(D366,$A$12:$A$16,0)&lt;MATCH(C366,$A$12:$A$16,0),"Promote","Demote")))</x:f>
        <x:v>Demote</x:v>
      </x:c>
      <x:c r="F366" s="492" t="str">
        <x:v>Reviewed - provisional</x:v>
      </x:c>
      <x:c r="G366" s="492" t="str">
        <x:v>Medium</x:v>
      </x:c>
      <x:c r="H366" s="492" t="str">
        <x:v>Rare is a better baseline than Extraordinary until two compressed dreams have a clear, trustworthy composition.</x:v>
      </x:c>
      <x:c r="I366" s="492" t="str">
        <x:v>PDV-032 Joseph's Dreams; PDV-035 Nebuchadnezzar's Statue Dream</x:v>
      </x:c>
      <x:c r="J366" s="492" t="str">
        <x:v>Contrasting healthy and gaunt dream forms are presented symbolically, not as horror-animal anatomy.</x:v>
      </x:c>
      <x:c r="K366" s="492" t="str">
        <x:v>Unease and approaching scarcity</x:v>
      </x:c>
      <x:c r="L366" s="492" t="str">
        <x:v>Proposed staging based on the catalog; not approved artwork</x:v>
      </x:c>
      <x:c r="M366" s="492" t="str">
        <x:v>Agree one motif or clearly divided teaching treatment; do not sensationalize consumption imagery.</x:v>
      </x:c>
      <x:c r="N366" s="504" t="n">
        <x:v>7.5</x:v>
      </x:c>
      <x:c r="O366" s="504" t="n">
        <x:v>8.5</x:v>
      </x:c>
      <x:c r="P366" s="504" t="n">
        <x:v>7</x:v>
      </x:c>
      <x:c r="Q366" s="504" t="n">
        <x:v>8</x:v>
      </x:c>
      <x:c r="R366" s="505" t="n">
        <x:f>IF(COUNT(N366:Q366)&lt;COUNT('Rarity Calibration'!$B$4:$B$7),"",ROUND(('Rarity Calibration'!$B$11/'Rarity Calibration'!$B$9)*(N366*'Rarity Calibration'!$B$4+O366*'Rarity Calibration'!$B$5+P366*'Rarity Calibration'!$B$6+Q366*'Rarity Calibration'!$B$7),1))</x:f>
        <x:v>77.5</x:v>
      </x:c>
      <x:c r="S366" s="492" t="str">
        <x:f>IF(R366="","",IF(R366&gt;='Rarity Calibration'!$E$4,'Rarity Calibration'!$D$4,IF(R366&gt;='Rarity Calibration'!$E$5,'Rarity Calibration'!$D$5,IF(R366&gt;='Rarity Calibration'!$E$6,'Rarity Calibration'!$D$6,IF(R366&gt;='Rarity Calibration'!$E$7,'Rarity Calibration'!$D$7,'Rarity Calibration'!$D$8)))))</x:f>
        <x:v>Rare</x:v>
      </x:c>
      <x:c r="T366" s="492" t="str"/>
      <x:c r="U366" s="505" t="n">
        <x:v>84.9</x:v>
      </x:c>
      <x:c r="V366" s="492" t="str">
        <x:v>7.8 / 9.8 / 7.9 / 8.5</x:v>
      </x:c>
      <x:c r="W366" s="492" t="str">
        <x:v>New review-only component estimates from catalog and stated premise; source inputs unchanged.</x:v>
      </x:c>
      <x:c r="X366" s="492" t="str">
        <x:v>Parables, Dreams &amp; Visions — Shared Canon</x:v>
      </x:c>
      <x:c r="Y366" s="492" t="str">
        <x:v>fixed-v17: Final Card Catalog!A337:S337; Rarity Calibration!C63:S63. No external source verification.</x:v>
      </x:c>
      <x:c r="Z366" s="492" t="str">
        <x:v>Genesis 41:1–36 | Shared canon</x:v>
      </x:c>
      <x:c r="AA366" s="492" t="str">
        <x:v>Approved v20 working tier - original condition retained</x:v>
      </x:c>
      <x:c r="AB366" s="492" t="str">
        <x:v>Tier / interpretation condition</x:v>
      </x:c>
    </x:row>
    <x:row r="367" ht="122" customHeight="1">
      <x:c r="A367" s="492" t="str">
        <x:v>PDV-034</x:v>
      </x:c>
      <x:c r="B367" s="492" t="str">
        <x:v>Solomon's Dream at Gibeon</x:v>
      </x:c>
      <x:c r="C367" s="492" t="str">
        <x:v>Rare</x:v>
      </x:c>
      <x:c r="D367" s="500" t="str">
        <x:v>Uncommon</x:v>
      </x:c>
      <x:c r="E367" s="492" t="str">
        <x:f>IF(F367="Fixed by approved decision","Fixed",IF(C367=D367,"Keep",IF(MATCH(D367,$A$12:$A$16,0)&lt;MATCH(C367,$A$12:$A$16,0),"Promote","Demote")))</x:f>
        <x:v>Demote</x:v>
      </x:c>
      <x:c r="F367" s="492" t="str">
        <x:v>Reviewed - provisional</x:v>
      </x:c>
      <x:c r="G367" s="492" t="str">
        <x:v>Low</x:v>
      </x:c>
      <x:c r="H367" s="492" t="str">
        <x:v>Provisional Uncommon reflects a human request-for-wisdom image rather than the old automatic spectacular-vision score.</x:v>
      </x:c>
      <x:c r="I367" s="492" t="str">
        <x:v>BP-012 Solomon; BE-119 Call of Samuel</x:v>
      </x:c>
      <x:c r="J367" s="492" t="str">
        <x:v>A receptive Solomon within a restrained dream framing, with no invented bodily appearance of God.</x:v>
      </x:c>
      <x:c r="K367" s="492" t="str">
        <x:v>Discernment and responsibility</x:v>
      </x:c>
      <x:c r="L367" s="492" t="str">
        <x:v>Proposed staging based on the catalog; not approved artwork</x:v>
      </x:c>
      <x:c r="M367" s="492" t="str">
        <x:v>Scope check required: source explicitly describes divine appearance; approve a response-led treatment before production.</x:v>
      </x:c>
      <x:c r="N367" s="504" t="n">
        <x:v>7.5</x:v>
      </x:c>
      <x:c r="O367" s="504" t="n">
        <x:v>7.5</x:v>
      </x:c>
      <x:c r="P367" s="504" t="n">
        <x:v>7</x:v>
      </x:c>
      <x:c r="Q367" s="504" t="n">
        <x:v>7</x:v>
      </x:c>
      <x:c r="R367" s="505" t="n">
        <x:f>IF(COUNT(N367:Q367)&lt;COUNT('Rarity Calibration'!$B$4:$B$7),"",ROUND(('Rarity Calibration'!$B$11/'Rarity Calibration'!$B$9)*(N367*'Rarity Calibration'!$B$4+O367*'Rarity Calibration'!$B$5+P367*'Rarity Calibration'!$B$6+Q367*'Rarity Calibration'!$B$7),1))</x:f>
        <x:v>73.5</x:v>
      </x:c>
      <x:c r="S367" s="492" t="str">
        <x:f>IF(R367="","",IF(R367&gt;='Rarity Calibration'!$E$4,'Rarity Calibration'!$D$4,IF(R367&gt;='Rarity Calibration'!$E$5,'Rarity Calibration'!$D$5,IF(R367&gt;='Rarity Calibration'!$E$6,'Rarity Calibration'!$D$6,IF(R367&gt;='Rarity Calibration'!$E$7,'Rarity Calibration'!$D$7,'Rarity Calibration'!$D$8)))))</x:f>
        <x:v>Uncommon</x:v>
      </x:c>
      <x:c r="T367" s="492" t="str"/>
      <x:c r="U367" s="505" t="n">
        <x:v>80.1</x:v>
      </x:c>
      <x:c r="V367" s="492" t="str">
        <x:v>6.6 / 9.8 / 7.9 / 8.5</x:v>
      </x:c>
      <x:c r="W367" s="492" t="str">
        <x:v>New review-only component estimates from catalog and stated premise; source inputs unchanged.</x:v>
      </x:c>
      <x:c r="X367" s="492" t="str">
        <x:v>Parables, Dreams &amp; Visions — Shared Canon</x:v>
      </x:c>
      <x:c r="Y367" s="492" t="str">
        <x:v>fixed-v17: Final Card Catalog!A338:S338; Rarity Calibration!C137:S137. No external source verification.</x:v>
      </x:c>
      <x:c r="Z367" s="492" t="str">
        <x:v>1 Kings 3:5–15 | Shared canon</x:v>
      </x:c>
      <x:c r="AA367" s="492" t="str">
        <x:v>Approved v20 working tier - original condition retained</x:v>
      </x:c>
      <x:c r="AB367" s="492" t="str">
        <x:v>Tier / interpretation condition</x:v>
      </x:c>
    </x:row>
    <x:row r="368" ht="122" customHeight="1">
      <x:c r="A368" s="492" t="str">
        <x:v>PDV-035</x:v>
      </x:c>
      <x:c r="B368" s="492" t="str">
        <x:v>Nebuchadnezzar's Statue Dream</x:v>
      </x:c>
      <x:c r="C368" s="492" t="str">
        <x:v>Extraordinary</x:v>
      </x:c>
      <x:c r="D368" s="500" t="str">
        <x:v>Extraordinary</x:v>
      </x:c>
      <x:c r="E368" s="492" t="str">
        <x:f>IF(F368="Fixed by approved decision","Fixed",IF(C368=D368,"Keep",IF(MATCH(D368,$A$12:$A$16,0)&lt;MATCH(C368,$A$12:$A$16,0),"Promote","Demote")))</x:f>
        <x:v>Keep</x:v>
      </x:c>
      <x:c r="F368" s="492" t="str">
        <x:v>Reviewed - provisional</x:v>
      </x:c>
      <x:c r="G368" s="492" t="str">
        <x:v>Low</x:v>
      </x:c>
      <x:c r="H368" s="492" t="str">
        <x:v>Extraordinary is supportable, but precise empire/timeline identifications cannot be silently supplied by artwork.</x:v>
      </x:c>
      <x:c r="I368" s="492" t="str">
        <x:v>PDV-036 Nebuchadnezzar's Great Tree Dream; BP-079 Nebuchadnezzar II</x:v>
      </x:c>
      <x:c r="J368" s="492" t="str">
        <x:v>Statue, striking stone and expanding form are explicitly visionary, with readable symbolic divisions rather than a future-history diagram.</x:v>
      </x:c>
      <x:c r="K368" s="492" t="str">
        <x:v>Awe and the limits of power</x:v>
      </x:c>
      <x:c r="L368" s="492" t="str">
        <x:v>Proposed staging based on the catalog; not approved artwork</x:v>
      </x:c>
      <x:c r="M368" s="492" t="str">
        <x:v>Agree interpretive boundaries and avoid a literal archaeological or predictive reconstruction.</x:v>
      </x:c>
      <x:c r="N368" s="504" t="n">
        <x:v>8</x:v>
      </x:c>
      <x:c r="O368" s="504" t="n">
        <x:v>9</x:v>
      </x:c>
      <x:c r="P368" s="504" t="n">
        <x:v>8</x:v>
      </x:c>
      <x:c r="Q368" s="504" t="n">
        <x:v>8.5</x:v>
      </x:c>
      <x:c r="R368" s="505" t="n">
        <x:f>IF(COUNT(N368:Q368)&lt;COUNT('Rarity Calibration'!$B$4:$B$7),"",ROUND(('Rarity Calibration'!$B$11/'Rarity Calibration'!$B$9)*(N368*'Rarity Calibration'!$B$4+O368*'Rarity Calibration'!$B$5+P368*'Rarity Calibration'!$B$6+Q368*'Rarity Calibration'!$B$7),1))</x:f>
        <x:v>83.5</x:v>
      </x:c>
      <x:c r="S368" s="492" t="str">
        <x:f>IF(R368="","",IF(R368&gt;='Rarity Calibration'!$E$4,'Rarity Calibration'!$D$4,IF(R368&gt;='Rarity Calibration'!$E$5,'Rarity Calibration'!$D$5,IF(R368&gt;='Rarity Calibration'!$E$6,'Rarity Calibration'!$D$6,IF(R368&gt;='Rarity Calibration'!$E$7,'Rarity Calibration'!$D$7,'Rarity Calibration'!$D$8)))))</x:f>
        <x:v>Extraordinary</x:v>
      </x:c>
      <x:c r="T368" s="492" t="str"/>
      <x:c r="U368" s="505" t="n">
        <x:v>84.9</x:v>
      </x:c>
      <x:c r="V368" s="492" t="str">
        <x:v>7.8 / 9.8 / 7.9 / 8.5</x:v>
      </x:c>
      <x:c r="W368" s="492" t="str">
        <x:v>New review-only component estimates from catalog and stated premise; source inputs unchanged.</x:v>
      </x:c>
      <x:c r="X368" s="492" t="str">
        <x:v>Parables, Dreams &amp; Visions — Shared Canon</x:v>
      </x:c>
      <x:c r="Y368" s="492" t="str">
        <x:v>fixed-v17: Final Card Catalog!A339:S339; Rarity Calibration!C62:S62. No external source verification.</x:v>
      </x:c>
      <x:c r="Z368" s="492" t="str">
        <x:v>Daniel 2 | Shared canon</x:v>
      </x:c>
      <x:c r="AA368" s="492" t="str">
        <x:v>Approved v20 working tier - original condition retained</x:v>
      </x:c>
      <x:c r="AB368" s="492" t="str">
        <x:v>Tier / interpretation condition</x:v>
      </x:c>
    </x:row>
    <x:row r="369" ht="122" customHeight="1">
      <x:c r="A369" s="492" t="str">
        <x:v>PDV-036</x:v>
      </x:c>
      <x:c r="B369" s="492" t="str">
        <x:v>Nebuchadnezzar's Great Tree Dream</x:v>
      </x:c>
      <x:c r="C369" s="492" t="str">
        <x:v>Rare</x:v>
      </x:c>
      <x:c r="D369" s="500" t="str">
        <x:v>Rare</x:v>
      </x:c>
      <x:c r="E369" s="492" t="str">
        <x:f>IF(F369="Fixed by approved decision","Fixed",IF(C369=D369,"Keep",IF(MATCH(D369,$A$12:$A$16,0)&lt;MATCH(C369,$A$12:$A$16,0),"Promote","Demote")))</x:f>
        <x:v>Keep</x:v>
      </x:c>
      <x:c r="F369" s="492" t="str">
        <x:v>Reviewed - provisional</x:v>
      </x:c>
      <x:c r="G369" s="492" t="str">
        <x:v>Medium</x:v>
      </x:c>
      <x:c r="H369" s="492" t="str">
        <x:v>Retain Rare for coherent tree imagery while the warning and interpretation remain source-bounded.</x:v>
      </x:c>
      <x:c r="I369" s="492" t="str">
        <x:v>PDV-035 Nebuchadnezzar's Statue Dream; BI-001 Tree of Life</x:v>
      </x:c>
      <x:c r="J369" s="492" t="str">
        <x:v>The enormous sheltering tree and its interruption form one clearly symbolic image, not a real-world map.</x:v>
      </x:c>
      <x:c r="K369" s="492" t="str">
        <x:v>Humbling and impermanence</x:v>
      </x:c>
      <x:c r="L369" s="492" t="str">
        <x:v>Proposed staging based on the catalog; not approved artwork</x:v>
      </x:c>
      <x:c r="M369" s="492" t="str">
        <x:v>Agree a dream label and one moment; do not invent visible divine anatomy.</x:v>
      </x:c>
      <x:c r="N369" s="504" t="n">
        <x:v>7.5</x:v>
      </x:c>
      <x:c r="O369" s="504" t="n">
        <x:v>8.5</x:v>
      </x:c>
      <x:c r="P369" s="504" t="n">
        <x:v>7.5</x:v>
      </x:c>
      <x:c r="Q369" s="504" t="n">
        <x:v>8</x:v>
      </x:c>
      <x:c r="R369" s="505" t="n">
        <x:f>IF(COUNT(N369:Q369)&lt;COUNT('Rarity Calibration'!$B$4:$B$7),"",ROUND(('Rarity Calibration'!$B$11/'Rarity Calibration'!$B$9)*(N369*'Rarity Calibration'!$B$4+O369*'Rarity Calibration'!$B$5+P369*'Rarity Calibration'!$B$6+Q369*'Rarity Calibration'!$B$7),1))</x:f>
        <x:v>78.5</x:v>
      </x:c>
      <x:c r="S369" s="492" t="str">
        <x:f>IF(R369="","",IF(R369&gt;='Rarity Calibration'!$E$4,'Rarity Calibration'!$D$4,IF(R369&gt;='Rarity Calibration'!$E$5,'Rarity Calibration'!$D$5,IF(R369&gt;='Rarity Calibration'!$E$6,'Rarity Calibration'!$D$6,IF(R369&gt;='Rarity Calibration'!$E$7,'Rarity Calibration'!$D$7,'Rarity Calibration'!$D$8)))))</x:f>
        <x:v>Rare</x:v>
      </x:c>
      <x:c r="T369" s="492" t="str"/>
      <x:c r="U369" s="505" t="n">
        <x:v>80.1</x:v>
      </x:c>
      <x:c r="V369" s="492" t="str">
        <x:v>6.6 / 9.8 / 7.9 / 8.5</x:v>
      </x:c>
      <x:c r="W369" s="492" t="str">
        <x:v>New review-only component estimates from catalog and stated premise; source inputs unchanged.</x:v>
      </x:c>
      <x:c r="X369" s="492" t="str">
        <x:v>Parables, Dreams &amp; Visions — Shared Canon</x:v>
      </x:c>
      <x:c r="Y369" s="492" t="str">
        <x:v>fixed-v17: Final Card Catalog!A340:S340; Rarity Calibration!C135:S135. No external source verification.</x:v>
      </x:c>
      <x:c r="Z369" s="492" t="str">
        <x:v>Daniel 4 | Shared canon</x:v>
      </x:c>
      <x:c r="AA369" s="492" t="str">
        <x:v>Approved v20 working tier - original condition retained</x:v>
      </x:c>
      <x:c r="AB369" s="492" t="str">
        <x:v>Tier / interpretation condition</x:v>
      </x:c>
    </x:row>
    <x:row r="370" ht="122" customHeight="1">
      <x:c r="A370" s="492" t="str">
        <x:v>PDV-041</x:v>
      </x:c>
      <x:c r="B370" s="492" t="str">
        <x:v>Valley of Dry Bones</x:v>
      </x:c>
      <x:c r="C370" s="492" t="str">
        <x:v>Legendary</x:v>
      </x:c>
      <x:c r="D370" s="500" t="str">
        <x:v>Legendary</x:v>
      </x:c>
      <x:c r="E370" s="492" t="str">
        <x:f>IF(F370="Fixed by approved decision","Fixed",IF(C370=D370,"Keep",IF(MATCH(D370,$A$12:$A$16,0)&lt;MATCH(C370,$A$12:$A$16,0),"Promote","Demote")))</x:f>
        <x:v>Fixed</x:v>
      </x:c>
      <x:c r="F370" s="492" t="str">
        <x:v>Fixed by approved decision</x:v>
      </x:c>
      <x:c r="G370" s="492" t="str">
        <x:v>High - decision fixed</x:v>
      </x:c>
      <x:c r="H370" s="492" t="str">
        <x:v>Approved Legendary; no necromancy aesthetics or reopening of the accepted tier in this pass.</x:v>
      </x:c>
      <x:c r="I370" s="492" t="str">
        <x:v>BPL-083 The New Jerusalem; PDV-043 Ezekiel's New Temple Vision</x:v>
      </x:c>
      <x:c r="J370" s="492" t="str">
        <x:v>Preserve restoration from bones toward living people, Ezekiel a witness rather than a sorcerer.</x:v>
      </x:c>
      <x:c r="K370" s="492" t="str">
        <x:v>Hope after apparent finality</x:v>
      </x:c>
      <x:c r="L370" s="492" t="str">
        <x:v>Proposed staging based on the catalog; not approved artwork</x:v>
      </x:c>
      <x:c r="M370" s="492" t="str">
        <x:v>No unresolved tier condition identified in this baseline review.</x:v>
      </x:c>
      <x:c r="N370" s="504"/>
      <x:c r="O370" s="504"/>
      <x:c r="P370" s="504"/>
      <x:c r="Q370" s="504"/>
      <x:c r="R370" s="505" t="str">
        <x:f>IF(COUNT(N370:Q370)&lt;COUNT('Rarity Calibration'!$B$4:$B$7),"",ROUND(('Rarity Calibration'!$B$11/'Rarity Calibration'!$B$9)*(N370*'Rarity Calibration'!$B$4+O370*'Rarity Calibration'!$B$5+P370*'Rarity Calibration'!$B$6+Q370*'Rarity Calibration'!$B$7),1))</x:f>
      </x:c>
      <x:c r="S370" s="492" t="str">
        <x:f>IF(R370="","",IF(R370&gt;='Rarity Calibration'!$E$4,'Rarity Calibration'!$D$4,IF(R370&gt;='Rarity Calibration'!$E$5,'Rarity Calibration'!$D$5,IF(R370&gt;='Rarity Calibration'!$E$6,'Rarity Calibration'!$D$6,IF(R370&gt;='Rarity Calibration'!$E$7,'Rarity Calibration'!$D$7,'Rarity Calibration'!$D$8)))))</x:f>
      </x:c>
      <x:c r="T370" s="492" t="str">
        <x:v>Fixed by prior approval; no new component scoring. Historical inputs remain in Rarity Calibration and do not override the approved tier.</x:v>
      </x:c>
      <x:c r="U370" s="505" t="n">
        <x:v>89.8</x:v>
      </x:c>
      <x:c r="V370" s="492" t="str">
        <x:v>9.0 / 10.0 / 7.3 / 9.2</x:v>
      </x:c>
      <x:c r="W370" s="492" t="str">
        <x:v>Fixed by prior approval; not rescored. Legacy inputs remain historical.</x:v>
      </x:c>
      <x:c r="X370" s="492" t="str">
        <x:v>Parables, Dreams &amp; Visions — Shared Canon</x:v>
      </x:c>
      <x:c r="Y370" s="492" t="str">
        <x:v>fixed-v17: Final Card Catalog!A341:S341; Rarity Calibration!C25:S25. No external source verification.</x:v>
      </x:c>
      <x:c r="Z370" s="492" t="str">
        <x:v>Ezekiel 37:1–14 | Shared canon</x:v>
      </x:c>
      <x:c r="AA370" s="492" t="str">
        <x:v>Already approved - preserved</x:v>
      </x:c>
      <x:c r="AB370" s="492" t="str">
        <x:v>None</x:v>
      </x:c>
    </x:row>
    <x:row r="371" ht="122" customHeight="1">
      <x:c r="A371" s="492" t="str">
        <x:v>PDV-043</x:v>
      </x:c>
      <x:c r="B371" s="492" t="str">
        <x:v>Ezekiel's New Temple Vision</x:v>
      </x:c>
      <x:c r="C371" s="492" t="str">
        <x:v>Rare</x:v>
      </x:c>
      <x:c r="D371" s="500" t="str">
        <x:v>Rare</x:v>
      </x:c>
      <x:c r="E371" s="492" t="str">
        <x:f>IF(F371="Fixed by approved decision","Fixed",IF(C371=D371,"Keep",IF(MATCH(D371,$A$12:$A$16,0)&lt;MATCH(C371,$A$12:$A$16,0),"Promote","Demote")))</x:f>
        <x:v>Keep</x:v>
      </x:c>
      <x:c r="F371" s="492" t="str">
        <x:v>Reviewed - provisional</x:v>
      </x:c>
      <x:c r="G371" s="492" t="str">
        <x:v>Low</x:v>
      </x:c>
      <x:c r="H371" s="492" t="str">
        <x:v>Retain Rare provisionally; a coherent hope image matters more than an asserted exact sanctuary blueprint.</x:v>
      </x:c>
      <x:c r="I371" s="492" t="str">
        <x:v>BPL-083 The New Jerusalem; BPL-064 The Jerusalem Temple</x:v>
      </x:c>
      <x:c r="J371" s="492" t="str">
        <x:v>Temple and life-giving river are presented as an explicitly visionary restoration composition, not an engineering diagram.</x:v>
      </x:c>
      <x:c r="K371" s="492" t="str">
        <x:v>Ordered peace and renewal</x:v>
      </x:c>
      <x:c r="L371" s="492" t="str">
        <x:v>Proposed staging based on the catalog; not approved artwork</x:v>
      </x:c>
      <x:c r="M371" s="492" t="str">
        <x:v>Agree interpretation boundaries and distinguish vision from a historical or guaranteed future building.</x:v>
      </x:c>
      <x:c r="N371" s="504" t="n">
        <x:v>8</x:v>
      </x:c>
      <x:c r="O371" s="504" t="n">
        <x:v>8.5</x:v>
      </x:c>
      <x:c r="P371" s="504" t="n">
        <x:v>8</x:v>
      </x:c>
      <x:c r="Q371" s="504" t="n">
        <x:v>8</x:v>
      </x:c>
      <x:c r="R371" s="505" t="n">
        <x:f>IF(COUNT(N371:Q371)&lt;COUNT('Rarity Calibration'!$B$4:$B$7),"",ROUND(('Rarity Calibration'!$B$11/'Rarity Calibration'!$B$9)*(N371*'Rarity Calibration'!$B$4+O371*'Rarity Calibration'!$B$5+P371*'Rarity Calibration'!$B$6+Q371*'Rarity Calibration'!$B$7),1))</x:f>
        <x:v>81.5</x:v>
      </x:c>
      <x:c r="S371" s="492" t="str">
        <x:f>IF(R371="","",IF(R371&gt;='Rarity Calibration'!$E$4,'Rarity Calibration'!$D$4,IF(R371&gt;='Rarity Calibration'!$E$5,'Rarity Calibration'!$D$5,IF(R371&gt;='Rarity Calibration'!$E$6,'Rarity Calibration'!$D$6,IF(R371&gt;='Rarity Calibration'!$E$7,'Rarity Calibration'!$D$7,'Rarity Calibration'!$D$8)))))</x:f>
        <x:v>Rare</x:v>
      </x:c>
      <x:c r="T371" s="492" t="str"/>
      <x:c r="U371" s="505" t="n">
        <x:v>80.3</x:v>
      </x:c>
      <x:c r="V371" s="492" t="str">
        <x:v>6.6 / 9.8 / 8.0 / 8.5</x:v>
      </x:c>
      <x:c r="W371" s="492" t="str">
        <x:v>New review-only component estimates from catalog and stated premise; source inputs unchanged.</x:v>
      </x:c>
      <x:c r="X371" s="492" t="str">
        <x:v>Parables, Dreams &amp; Visions — Shared Canon</x:v>
      </x:c>
      <x:c r="Y371" s="492" t="str">
        <x:v>fixed-v17: Final Card Catalog!A342:S342; Rarity Calibration!C130:S130. No external source verification.</x:v>
      </x:c>
      <x:c r="Z371" s="492" t="str">
        <x:v>Ezekiel 40–48 | Shared canon</x:v>
      </x:c>
      <x:c r="AA371" s="492" t="str">
        <x:v>Approved v20 working tier - original condition retained</x:v>
      </x:c>
      <x:c r="AB371" s="492" t="str">
        <x:v>Tier / interpretation condition</x:v>
      </x:c>
    </x:row>
    <x:row r="372" ht="122" customHeight="1">
      <x:c r="A372" s="492" t="str">
        <x:v>PDV-048</x:v>
      </x:c>
      <x:c r="B372" s="492" t="str">
        <x:v>Peter's Vision of the Great Sheet</x:v>
      </x:c>
      <x:c r="C372" s="492" t="str">
        <x:v>Extraordinary</x:v>
      </x:c>
      <x:c r="D372" s="500" t="str">
        <x:v>Extraordinary</x:v>
      </x:c>
      <x:c r="E372" s="492" t="str">
        <x:f>IF(F372="Fixed by approved decision","Fixed",IF(C372=D372,"Keep",IF(MATCH(D372,$A$12:$A$16,0)&lt;MATCH(C372,$A$12:$A$16,0),"Promote","Demote")))</x:f>
        <x:v>Keep</x:v>
      </x:c>
      <x:c r="F372" s="492" t="str">
        <x:v>Reviewed - provisional</x:v>
      </x:c>
      <x:c r="G372" s="492" t="str">
        <x:v>Low</x:v>
      </x:c>
      <x:c r="H372" s="492" t="str">
        <x:v>Retain Extraordinary only with a clear inclusion-focused visual story rather than a fantastical animal collection.</x:v>
      </x:c>
      <x:c r="I372" s="492" t="str">
        <x:v>BE-075 Cornelius Receives the Holy Spirit; PDV-049 Paul's Macedonian Vision</x:v>
      </x:c>
      <x:c r="J372" s="492" t="str">
        <x:v>Peter is a witnessing figure beside the descending sheet, the animal grouping explicitly contained within a vision.</x:v>
      </x:c>
      <x:c r="K372" s="492" t="str">
        <x:v>Challenged assumptions and welcome</x:v>
      </x:c>
      <x:c r="L372" s="492" t="str">
        <x:v>Proposed staging based on the catalog; not approved artwork</x:v>
      </x:c>
      <x:c r="M372" s="492" t="str">
        <x:v>Approve literary-form labeling and avoid implying an ordinary physical animal event.</x:v>
      </x:c>
      <x:c r="N372" s="504" t="n">
        <x:v>8.5</x:v>
      </x:c>
      <x:c r="O372" s="504" t="n">
        <x:v>9</x:v>
      </x:c>
      <x:c r="P372" s="504" t="n">
        <x:v>8</x:v>
      </x:c>
      <x:c r="Q372" s="504" t="n">
        <x:v>8</x:v>
      </x:c>
      <x:c r="R372" s="505" t="n">
        <x:f>IF(COUNT(N372:Q372)&lt;COUNT('Rarity Calibration'!$B$4:$B$7),"",ROUND(('Rarity Calibration'!$B$11/'Rarity Calibration'!$B$9)*(N372*'Rarity Calibration'!$B$4+O372*'Rarity Calibration'!$B$5+P372*'Rarity Calibration'!$B$6+Q372*'Rarity Calibration'!$B$7),1))</x:f>
        <x:v>85</x:v>
      </x:c>
      <x:c r="S372" s="492" t="str">
        <x:f>IF(R372="","",IF(R372&gt;='Rarity Calibration'!$E$4,'Rarity Calibration'!$D$4,IF(R372&gt;='Rarity Calibration'!$E$5,'Rarity Calibration'!$D$5,IF(R372&gt;='Rarity Calibration'!$E$6,'Rarity Calibration'!$D$6,IF(R372&gt;='Rarity Calibration'!$E$7,'Rarity Calibration'!$D$7,'Rarity Calibration'!$D$8)))))</x:f>
        <x:v>Extraordinary</x:v>
      </x:c>
      <x:c r="T372" s="492" t="str"/>
      <x:c r="U372" s="505" t="n">
        <x:v>85.1</x:v>
      </x:c>
      <x:c r="V372" s="492" t="str">
        <x:v>7.8 / 9.8 / 8.0 / 8.5</x:v>
      </x:c>
      <x:c r="W372" s="492" t="str">
        <x:v>New review-only component estimates from catalog and stated premise; source inputs unchanged.</x:v>
      </x:c>
      <x:c r="X372" s="492" t="str">
        <x:v>Parables, Dreams &amp; Visions — Shared Canon</x:v>
      </x:c>
      <x:c r="Y372" s="492" t="str">
        <x:v>fixed-v17: Final Card Catalog!A343:S343; Rarity Calibration!C61:S61. No external source verification.</x:v>
      </x:c>
      <x:c r="Z372" s="492" t="str">
        <x:v>Acts 10:9–16 | Shared canon</x:v>
      </x:c>
      <x:c r="AA372" s="492" t="str">
        <x:v>Approved v20 working tier - original condition retained</x:v>
      </x:c>
      <x:c r="AB372" s="492" t="str">
        <x:v>Tier / interpretation condition</x:v>
      </x:c>
    </x:row>
    <x:row r="373" ht="122" customHeight="1">
      <x:c r="A373" s="492" t="str">
        <x:v>PDV-049</x:v>
      </x:c>
      <x:c r="B373" s="492" t="str">
        <x:v>Paul's Macedonian Vision</x:v>
      </x:c>
      <x:c r="C373" s="492" t="str">
        <x:v>Rare</x:v>
      </x:c>
      <x:c r="D373" s="500" t="str">
        <x:v>Uncommon</x:v>
      </x:c>
      <x:c r="E373" s="492" t="str">
        <x:f>IF(F373="Fixed by approved decision","Fixed",IF(C373=D373,"Keep",IF(MATCH(D373,$A$12:$A$16,0)&lt;MATCH(C373,$A$12:$A$16,0),"Promote","Demote")))</x:f>
        <x:v>Demote</x:v>
      </x:c>
      <x:c r="F373" s="492" t="str">
        <x:v>Reviewed - provisional</x:v>
      </x:c>
      <x:c r="G373" s="492" t="str">
        <x:v>Low</x:v>
      </x:c>
      <x:c r="H373" s="492" t="str">
        <x:v>Uncommon is the clearer baseline for a human appeal; the old near-maximal art score does not follow from the narrow source premise.</x:v>
      </x:c>
      <x:c r="I373" s="492" t="str">
        <x:v>BE-076 Barnabas and Saul Sent from Antioch; PDV-048 Peter's Vision of the Great Sheet</x:v>
      </x:c>
      <x:c r="J373" s="492" t="str">
        <x:v>A listening Paul responds to a pleading figure within restrained vision framing; mission geography remains context.</x:v>
      </x:c>
      <x:c r="K373" s="492" t="str">
        <x:v>Need and outward readiness</x:v>
      </x:c>
      <x:c r="L373" s="492" t="str">
        <x:v>Proposed staging based on the catalog; not approved artwork</x:v>
      </x:c>
      <x:c r="M373" s="492" t="str">
        <x:v>Agree how the encounter is identified as a vision rather than a documented face-to-face meeting.</x:v>
      </x:c>
      <x:c r="N373" s="504" t="n">
        <x:v>7.5</x:v>
      </x:c>
      <x:c r="O373" s="504" t="n">
        <x:v>7.5</x:v>
      </x:c>
      <x:c r="P373" s="504" t="n">
        <x:v>7</x:v>
      </x:c>
      <x:c r="Q373" s="504" t="n">
        <x:v>6.5</x:v>
      </x:c>
      <x:c r="R373" s="505" t="n">
        <x:f>IF(COUNT(N373:Q373)&lt;COUNT('Rarity Calibration'!$B$4:$B$7),"",ROUND(('Rarity Calibration'!$B$11/'Rarity Calibration'!$B$9)*(N373*'Rarity Calibration'!$B$4+O373*'Rarity Calibration'!$B$5+P373*'Rarity Calibration'!$B$6+Q373*'Rarity Calibration'!$B$7),1))</x:f>
        <x:v>73</x:v>
      </x:c>
      <x:c r="S373" s="492" t="str">
        <x:f>IF(R373="","",IF(R373&gt;='Rarity Calibration'!$E$4,'Rarity Calibration'!$D$4,IF(R373&gt;='Rarity Calibration'!$E$5,'Rarity Calibration'!$D$5,IF(R373&gt;='Rarity Calibration'!$E$6,'Rarity Calibration'!$D$6,IF(R373&gt;='Rarity Calibration'!$E$7,'Rarity Calibration'!$D$7,'Rarity Calibration'!$D$8)))))</x:f>
        <x:v>Uncommon</x:v>
      </x:c>
      <x:c r="T373" s="492" t="str"/>
      <x:c r="U373" s="505" t="n">
        <x:v>80.3</x:v>
      </x:c>
      <x:c r="V373" s="492" t="str">
        <x:v>6.6 / 9.8 / 8.0 / 8.5</x:v>
      </x:c>
      <x:c r="W373" s="492" t="str">
        <x:v>New review-only component estimates from catalog and stated premise; source inputs unchanged.</x:v>
      </x:c>
      <x:c r="X373" s="492" t="str">
        <x:v>Parables, Dreams &amp; Visions — Shared Canon</x:v>
      </x:c>
      <x:c r="Y373" s="492" t="str">
        <x:v>fixed-v17: Final Card Catalog!A344:S344; Rarity Calibration!C131:S131. No external source verification.</x:v>
      </x:c>
      <x:c r="Z373" s="492" t="str">
        <x:v>Acts 16:6–10 | Shared canon</x:v>
      </x:c>
      <x:c r="AA373" s="492" t="str">
        <x:v>Approved v20 working tier - original condition retained</x:v>
      </x:c>
      <x:c r="AB373" s="492" t="str">
        <x:v>Tier / interpretation condition</x:v>
      </x:c>
    </x:row>
    <x:row r="374" ht="122" customHeight="1">
      <x:c r="A374" s="492" t="str">
        <x:v>PDV-052</x:v>
      </x:c>
      <x:c r="B374" s="492" t="str">
        <x:v>The Four Horsemen of the Apocalypse</x:v>
      </x:c>
      <x:c r="C374" s="492" t="str">
        <x:v>Legendary</x:v>
      </x:c>
      <x:c r="D374" s="500" t="str">
        <x:v>Legendary</x:v>
      </x:c>
      <x:c r="E374" s="492" t="str">
        <x:f>IF(F374="Fixed by approved decision","Fixed",IF(C374=D374,"Keep",IF(MATCH(D374,$A$12:$A$16,0)&lt;MATCH(C374,$A$12:$A$16,0),"Promote","Demote")))</x:f>
        <x:v>Fixed</x:v>
      </x:c>
      <x:c r="F374" s="492" t="str">
        <x:v>Fixed by approved decision</x:v>
      </x:c>
      <x:c r="G374" s="492" t="str">
        <x:v>High - decision fixed</x:v>
      </x:c>
      <x:c r="H374" s="492" t="str">
        <x:v>Approved Legendary; interpretive boundaries and no modern identifications remain production requirements.</x:v>
      </x:c>
      <x:c r="I374" s="492" t="str">
        <x:v>PDV-041 Valley of Dry Bones; BE-003 The Flood</x:v>
      </x:c>
      <x:c r="J374" s="492" t="str">
        <x:v>Preserve the four riders' distinct attributes and unified movement, not a team of fantasy villains.</x:v>
      </x:c>
      <x:c r="K374" s="492" t="str">
        <x:v>Dread and unsettling awe</x:v>
      </x:c>
      <x:c r="L374" s="492" t="str">
        <x:v>Proposed staging based on the catalog; not approved artwork</x:v>
      </x:c>
      <x:c r="M374" s="492" t="str">
        <x:v>No unresolved tier condition identified in this baseline review.</x:v>
      </x:c>
      <x:c r="N374" s="504"/>
      <x:c r="O374" s="504"/>
      <x:c r="P374" s="504"/>
      <x:c r="Q374" s="504"/>
      <x:c r="R374" s="505" t="str">
        <x:f>IF(COUNT(N374:Q374)&lt;COUNT('Rarity Calibration'!$B$4:$B$7),"",ROUND(('Rarity Calibration'!$B$11/'Rarity Calibration'!$B$9)*(N374*'Rarity Calibration'!$B$4+O374*'Rarity Calibration'!$B$5+P374*'Rarity Calibration'!$B$6+Q374*'Rarity Calibration'!$B$7),1))</x:f>
      </x:c>
      <x:c r="S374" s="492" t="str">
        <x:f>IF(R374="","",IF(R374&gt;='Rarity Calibration'!$E$4,'Rarity Calibration'!$D$4,IF(R374&gt;='Rarity Calibration'!$E$5,'Rarity Calibration'!$D$5,IF(R374&gt;='Rarity Calibration'!$E$6,'Rarity Calibration'!$D$6,IF(R374&gt;='Rarity Calibration'!$E$7,'Rarity Calibration'!$D$7,'Rarity Calibration'!$D$8)))))</x:f>
      </x:c>
      <x:c r="T374" s="492" t="str">
        <x:v>Fixed by prior approval; no new component scoring. Historical inputs remain in Rarity Calibration and do not override the approved tier.</x:v>
      </x:c>
      <x:c r="U374" s="505" t="n">
        <x:v>94.6</x:v>
      </x:c>
      <x:c r="V374" s="492" t="str">
        <x:v>9.4 / 10.0 / 8.9 / 9.2</x:v>
      </x:c>
      <x:c r="W374" s="492" t="str">
        <x:v>Fixed by prior approval; not rescored. Legacy inputs remain historical.</x:v>
      </x:c>
      <x:c r="X374" s="492" t="str">
        <x:v>Parables, Dreams &amp; Visions — Shared Canon</x:v>
      </x:c>
      <x:c r="Y374" s="492" t="str">
        <x:v>fixed-v17: Final Card Catalog!A345:S345; Rarity Calibration!C16:S16. No external source verification.</x:v>
      </x:c>
      <x:c r="Z374" s="492" t="str">
        <x:v>Revelation 6:1–8 | Shared canon</x:v>
      </x:c>
      <x:c r="AA374" s="492" t="str">
        <x:v>Already approved - preserved</x:v>
      </x:c>
      <x:c r="AB374" s="492" t="str">
        <x:v>None</x:v>
      </x:c>
    </x:row>
    <x:row r="375" ht="136" customHeight="1">
      <x:c r="A375" s="492" t="str">
        <x:v>PDV-055</x:v>
      </x:c>
      <x:c r="B375" s="492" t="str">
        <x:v>The Camel and the Eye of the Needle</x:v>
      </x:c>
      <x:c r="C375" s="492" t="str">
        <x:v>Rare</x:v>
      </x:c>
      <x:c r="D375" s="500" t="str">
        <x:v>Rare</x:v>
      </x:c>
      <x:c r="E375" s="492" t="str">
        <x:f>IF(F375="Fixed by approved decision","Fixed",IF(C375=D375,"Keep",IF(MATCH(D375,$A$12:$A$16,0)&lt;MATCH(C375,$A$12:$A$16,0),"Promote","Demote")))</x:f>
        <x:v>Keep</x:v>
      </x:c>
      <x:c r="F375" s="492" t="str">
        <x:v>Reviewed - provisional</x:v>
      </x:c>
      <x:c r="G375" s="492" t="str">
        <x:v>Medium</x:v>
      </x:c>
      <x:c r="H375" s="492" t="str">
        <x:v>Retain Rare provisionally; the specific perspective is strong, but its success depends on reading as impossibility, not a solved optical trick.</x:v>
      </x:c>
      <x:c r="I375" s="492" t="str">
        <x:v>BE-126 Judah Offers Himself for Benjamin; BI-052 Widow's Two Small Coins</x:v>
      </x:c>
      <x:c r="J375" s="492" t="str">
        <x:v>A sewing needle occupies the extreme foreground, slightly soft but clearly legible, with its eye forming a tiny opening. Through that opening, or partly intersecting it, the viewer sees the distant camel in the background. The perspective should communicate impossibility and scale rather than create a clever optical solution or whimsical visual joke.</x:v>
      </x:c>
      <x:c r="K375" s="492" t="str">
        <x:v>Surprise giving way to self-examination and humility. The image should feel arresting and contemplative, not playful or merely decorative.</x:v>
      </x:c>
      <x:c r="L375" s="492" t="str">
        <x:v>Existing master brief - retained verbatim</x:v>
      </x:c>
      <x:c r="M375" s="492" t="str">
        <x:v>Test at card size; the needle must remain recognizable and the camel must not appear to fit.</x:v>
      </x:c>
      <x:c r="N375" s="504" t="n">
        <x:v>8</x:v>
      </x:c>
      <x:c r="O375" s="504" t="n">
        <x:v>8.5</x:v>
      </x:c>
      <x:c r="P375" s="504" t="n">
        <x:v>8</x:v>
      </x:c>
      <x:c r="Q375" s="504" t="n">
        <x:v>8.5</x:v>
      </x:c>
      <x:c r="R375" s="505" t="n">
        <x:f>IF(COUNT(N375:Q375)&lt;COUNT('Rarity Calibration'!$B$4:$B$7),"",ROUND(('Rarity Calibration'!$B$11/'Rarity Calibration'!$B$9)*(N375*'Rarity Calibration'!$B$4+O375*'Rarity Calibration'!$B$5+P375*'Rarity Calibration'!$B$6+Q375*'Rarity Calibration'!$B$7),1))</x:f>
        <x:v>82</x:v>
      </x:c>
      <x:c r="S375" s="492" t="str">
        <x:f>IF(R375="","",IF(R375&gt;='Rarity Calibration'!$E$4,'Rarity Calibration'!$D$4,IF(R375&gt;='Rarity Calibration'!$E$5,'Rarity Calibration'!$D$5,IF(R375&gt;='Rarity Calibration'!$E$6,'Rarity Calibration'!$D$6,IF(R375&gt;='Rarity Calibration'!$E$7,'Rarity Calibration'!$D$7,'Rarity Calibration'!$D$8)))))</x:f>
        <x:v>Rare</x:v>
      </x:c>
      <x:c r="T375" s="492" t="str"/>
      <x:c r="U375" s="505"/>
      <x:c r="V375" s="492" t="str">
        <x:v>blank / blank / blank / blank</x:v>
      </x:c>
      <x:c r="W375" s="492" t="str">
        <x:v>First proposed component estimates for a previously unscored identity; subjective, not measured.</x:v>
      </x:c>
      <x:c r="X375" s="492" t="str">
        <x:v>Parables, Dreams &amp; Visions — Shared Canon</x:v>
      </x:c>
      <x:c r="Y375" s="492" t="str">
        <x:v>fixed-v17: Final Card Catalog!A346:S346; Rarity Calibration!C509:S509. No external source verification.</x:v>
      </x:c>
      <x:c r="Z375" s="492" t="str">
        <x:v>Matthew 19:23–26; Mark 10:23–27; Luke 18:24–27 | Gospel ministry | Shared canon</x:v>
      </x:c>
      <x:c r="AA375" s="492" t="str">
        <x:v>Approved v20 working tier - original condition retained</x:v>
      </x:c>
      <x:c r="AB375" s="492" t="str">
        <x:v>Tier / interpretation condition</x:v>
      </x:c>
    </x:row>
    <x:row r="376" ht="122" customHeight="1">
      <x:c r="A376" s="492" t="str">
        <x:v>ECH-001</x:v>
      </x:c>
      <x:c r="B376" s="492" t="str">
        <x:v>Neronian Persecution</x:v>
      </x:c>
      <x:c r="C376" s="492" t="str">
        <x:v>Uncommon</x:v>
      </x:c>
      <x:c r="D376" s="500" t="str">
        <x:v>Uncommon</x:v>
      </x:c>
      <x:c r="E376" s="492" t="str">
        <x:f>IF(F376="Fixed by approved decision","Fixed",IF(C376=D376,"Keep",IF(MATCH(D376,$A$12:$A$16,0)&lt;MATCH(C376,$A$12:$A$16,0),"Promote","Demote")))</x:f>
        <x:v>Keep</x:v>
      </x:c>
      <x:c r="F376" s="492" t="str">
        <x:v>Reviewed - keep</x:v>
      </x:c>
      <x:c r="G376" s="492" t="str">
        <x:v>Medium</x:v>
      </x:c>
      <x:c r="H376" s="492" t="str">
        <x:v>Retain Uncommon for the broad persecution overview; individual martyr scenes own the focused dramatic imagery.</x:v>
      </x:c>
      <x:c r="I376" s="492" t="str">
        <x:v>ECH-021 The Great Persecution; ECH-002 Martyrdom of Saint Peter</x:v>
      </x:c>
      <x:c r="J376" s="492" t="str">
        <x:v>A small vulnerable gathering framed by hostile urban pressure, rather than a graphic execution panorama.</x:v>
      </x:c>
      <x:c r="K376" s="492" t="str">
        <x:v>Fear and steadfastness</x:v>
      </x:c>
      <x:c r="L376" s="492" t="str">
        <x:v>Proposed staging based on the catalog; not approved artwork</x:v>
      </x:c>
      <x:c r="M376" s="492" t="str">
        <x:v>No unresolved tier condition identified in this baseline review.</x:v>
      </x:c>
      <x:c r="N376" s="504" t="n">
        <x:v>8</x:v>
      </x:c>
      <x:c r="O376" s="504" t="n">
        <x:v>7.5</x:v>
      </x:c>
      <x:c r="P376" s="504" t="n">
        <x:v>7.5</x:v>
      </x:c>
      <x:c r="Q376" s="504" t="n">
        <x:v>6.5</x:v>
      </x:c>
      <x:c r="R376" s="505" t="n">
        <x:f>IF(COUNT(N376:Q376)&lt;COUNT('Rarity Calibration'!$B$4:$B$7),"",ROUND(('Rarity Calibration'!$B$11/'Rarity Calibration'!$B$9)*(N376*'Rarity Calibration'!$B$4+O376*'Rarity Calibration'!$B$5+P376*'Rarity Calibration'!$B$6+Q376*'Rarity Calibration'!$B$7),1))</x:f>
        <x:v>76</x:v>
      </x:c>
      <x:c r="S376" s="492" t="str">
        <x:f>IF(R376="","",IF(R376&gt;='Rarity Calibration'!$E$4,'Rarity Calibration'!$D$4,IF(R376&gt;='Rarity Calibration'!$E$5,'Rarity Calibration'!$D$5,IF(R376&gt;='Rarity Calibration'!$E$6,'Rarity Calibration'!$D$6,IF(R376&gt;='Rarity Calibration'!$E$7,'Rarity Calibration'!$D$7,'Rarity Calibration'!$D$8)))))</x:f>
        <x:v>Uncommon</x:v>
      </x:c>
      <x:c r="T376" s="492" t="str"/>
      <x:c r="U376" s="505" t="n">
        <x:v>76.8</x:v>
      </x:c>
      <x:c r="V376" s="492" t="str">
        <x:v>7.8 / 8.6 / 6.5 / 6.8</x:v>
      </x:c>
      <x:c r="W376" s="492" t="str">
        <x:v>New review-only component estimates from catalog and stated premise; source inputs unchanged.</x:v>
      </x:c>
      <x:c r="X376" s="492" t="str">
        <x:v>Early Church History — ca. AD 64–451</x:v>
      </x:c>
      <x:c r="Y376" s="492" t="str">
        <x:v>fixed-v17: Final Card Catalog!A347:S347; Rarity Calibration!C205:S205. No external source verification.</x:v>
      </x:c>
      <x:c r="Z376" s="492" t="str">
        <x:v>AD 64 | Rome | Early imperial period</x:v>
      </x:c>
      <x:c r="AA376" s="492" t="str">
        <x:v>Approved v20 baseline - applied to master</x:v>
      </x:c>
      <x:c r="AB376" s="492" t="str">
        <x:v>None</x:v>
      </x:c>
    </x:row>
    <x:row r="377" ht="136" customHeight="1">
      <x:c r="A377" s="492" t="str">
        <x:v>ECH-002</x:v>
      </x:c>
      <x:c r="B377" s="492" t="str">
        <x:v>Martyrdom of Saint Peter</x:v>
      </x:c>
      <x:c r="C377" s="492" t="str">
        <x:v>Legendary</x:v>
      </x:c>
      <x:c r="D377" s="500" t="str">
        <x:v>Legendary</x:v>
      </x:c>
      <x:c r="E377" s="492" t="str">
        <x:f>IF(F377="Fixed by approved decision","Fixed",IF(C377=D377,"Keep",IF(MATCH(D377,$A$12:$A$16,0)&lt;MATCH(C377,$A$12:$A$16,0),"Promote","Demote")))</x:f>
        <x:v>Fixed</x:v>
      </x:c>
      <x:c r="F377" s="492" t="str">
        <x:v>Fixed by approved decision</x:v>
      </x:c>
      <x:c r="G377" s="492" t="str">
        <x:v>High - decision fixed</x:v>
      </x:c>
      <x:c r="H377" s="492" t="str">
        <x:v>Approved Legendary remains fixed; historical/iconographic qualifications travel with the image.</x:v>
      </x:c>
      <x:c r="I377" s="492" t="str">
        <x:v>BE-063 The Crucifixion; ECH-007 Martyrdom of Polycarp</x:v>
      </x:c>
      <x:c r="J377" s="492" t="str">
        <x:v>Use traditional inverted-crucifixion imagery with Peter as the clear focal subject and executioners secondary. Let posture, vulnerable scale and restrained framing convey humility; exclude Paul's martyrdom and graphic injury as the visual attraction, and treat the image as tradition rather than a New Testament death narrative.</x:v>
      </x:c>
      <x:c r="K377" s="492" t="str">
        <x:v>Humility and steadfast devotion amid suffering; grief and reverence rather than defeat. Avoid centering cruelty, horror or graphic injury.</x:v>
      </x:c>
      <x:c r="L377" s="492" t="str">
        <x:v>Existing master brief - retained verbatim</x:v>
      </x:c>
      <x:c r="M377" s="492" t="str">
        <x:v>No unresolved tier condition identified in this baseline review.</x:v>
      </x:c>
      <x:c r="N377" s="504"/>
      <x:c r="O377" s="504"/>
      <x:c r="P377" s="504"/>
      <x:c r="Q377" s="504"/>
      <x:c r="R377" s="505" t="str">
        <x:f>IF(COUNT(N377:Q377)&lt;COUNT('Rarity Calibration'!$B$4:$B$7),"",ROUND(('Rarity Calibration'!$B$11/'Rarity Calibration'!$B$9)*(N377*'Rarity Calibration'!$B$4+O377*'Rarity Calibration'!$B$5+P377*'Rarity Calibration'!$B$6+Q377*'Rarity Calibration'!$B$7),1))</x:f>
      </x:c>
      <x:c r="S377" s="492" t="str">
        <x:f>IF(R377="","",IF(R377&gt;='Rarity Calibration'!$E$4,'Rarity Calibration'!$D$4,IF(R377&gt;='Rarity Calibration'!$E$5,'Rarity Calibration'!$D$5,IF(R377&gt;='Rarity Calibration'!$E$6,'Rarity Calibration'!$D$6,IF(R377&gt;='Rarity Calibration'!$E$7,'Rarity Calibration'!$D$7,'Rarity Calibration'!$D$8)))))</x:f>
      </x:c>
      <x:c r="T377" s="492" t="str">
        <x:v>Fixed by prior approval; no new component scoring. Historical inputs remain in Rarity Calibration and do not override the approved tier.</x:v>
      </x:c>
      <x:c r="U377" s="505" t="n">
        <x:v>85.5</x:v>
      </x:c>
      <x:c r="V377" s="492" t="str">
        <x:v>8.3 / 9.0 / 8.5 / 8.3</x:v>
      </x:c>
      <x:c r="W377" s="492" t="str">
        <x:v>Fixed by prior approval; not rescored. Legacy inputs remain historical.</x:v>
      </x:c>
      <x:c r="X377" s="492" t="str">
        <x:v>Early Church History — ca. AD 64–451</x:v>
      </x:c>
      <x:c r="Y377" s="492" t="str">
        <x:v>fixed-v17: Final Card Catalog!A348:S348; Rarity Calibration!C55:S55. No external source verification.</x:v>
      </x:c>
      <x:c r="Z377" s="492" t="str">
        <x:v>First-century martyr tradition | Rome | Widely attested in early Christian tradition</x:v>
      </x:c>
      <x:c r="AA377" s="492" t="str">
        <x:v>Already approved - preserved</x:v>
      </x:c>
      <x:c r="AB377" s="492" t="str">
        <x:v>None</x:v>
      </x:c>
    </x:row>
    <x:row r="378" ht="122" customHeight="1">
      <x:c r="A378" s="492" t="str">
        <x:v>ECH-003</x:v>
      </x:c>
      <x:c r="B378" s="492" t="str">
        <x:v>First Epistle of Clement</x:v>
      </x:c>
      <x:c r="C378" s="492" t="str">
        <x:v>Common</x:v>
      </x:c>
      <x:c r="D378" s="500" t="str">
        <x:v>Common</x:v>
      </x:c>
      <x:c r="E378" s="492" t="str">
        <x:f>IF(F378="Fixed by approved decision","Fixed",IF(C378=D378,"Keep",IF(MATCH(D378,$A$12:$A$16,0)&lt;MATCH(C378,$A$12:$A$16,0),"Promote","Demote")))</x:f>
        <x:v>Keep</x:v>
      </x:c>
      <x:c r="F378" s="492" t="str">
        <x:v>Reviewed - keep</x:v>
      </x:c>
      <x:c r="G378" s="492" t="str">
        <x:v>Medium</x:v>
      </x:c>
      <x:c r="H378" s="492" t="str">
        <x:v>Common is a useful early-letter identity; its educational significance need not become premium parchment ornament.</x:v>
      </x:c>
      <x:c r="I378" s="492" t="str">
        <x:v>ECH-004 The Didache; ECH-029 Athanasius's 39th Festal Letter</x:v>
      </x:c>
      <x:c r="J378" s="492" t="str">
        <x:v>A letter received by attentive readers, with a restrained material focus rather than an elaborate fictive original.</x:v>
      </x:c>
      <x:c r="K378" s="492" t="str">
        <x:v>Unity and continuity</x:v>
      </x:c>
      <x:c r="L378" s="492" t="str">
        <x:v>Proposed staging based on the catalog; not approved artwork</x:v>
      </x:c>
      <x:c r="M378" s="492" t="str">
        <x:v>No unresolved tier condition identified in this baseline review.</x:v>
      </x:c>
      <x:c r="N378" s="504" t="n">
        <x:v>6.5</x:v>
      </x:c>
      <x:c r="O378" s="504" t="n">
        <x:v>6.5</x:v>
      </x:c>
      <x:c r="P378" s="504" t="n">
        <x:v>6</x:v>
      </x:c>
      <x:c r="Q378" s="504" t="n">
        <x:v>6</x:v>
      </x:c>
      <x:c r="R378" s="505" t="n">
        <x:f>IF(COUNT(N378:Q378)&lt;COUNT('Rarity Calibration'!$B$4:$B$7),"",ROUND(('Rarity Calibration'!$B$11/'Rarity Calibration'!$B$9)*(N378*'Rarity Calibration'!$B$4+O378*'Rarity Calibration'!$B$5+P378*'Rarity Calibration'!$B$6+Q378*'Rarity Calibration'!$B$7),1))</x:f>
        <x:v>63.5</x:v>
      </x:c>
      <x:c r="S378" s="492" t="str">
        <x:f>IF(R378="","",IF(R378&gt;='Rarity Calibration'!$E$4,'Rarity Calibration'!$D$4,IF(R378&gt;='Rarity Calibration'!$E$5,'Rarity Calibration'!$D$5,IF(R378&gt;='Rarity Calibration'!$E$6,'Rarity Calibration'!$D$6,IF(R378&gt;='Rarity Calibration'!$E$7,'Rarity Calibration'!$D$7,'Rarity Calibration'!$D$8)))))</x:f>
        <x:v>Common</x:v>
      </x:c>
      <x:c r="T378" s="492" t="str"/>
      <x:c r="U378" s="505" t="n">
        <x:v>63</x:v>
      </x:c>
      <x:c r="V378" s="492" t="str">
        <x:v>6.1 / 7.2 / 5.1 / 6.8</x:v>
      </x:c>
      <x:c r="W378" s="492" t="str">
        <x:v>New review-only component estimates from catalog and stated premise; source inputs unchanged.</x:v>
      </x:c>
      <x:c r="X378" s="492" t="str">
        <x:v>Early Church History — ca. AD 64–451</x:v>
      </x:c>
      <x:c r="Y378" s="492" t="str">
        <x:v>fixed-v17: Final Card Catalog!A349:S349; Rarity Calibration!C397:S397. No external source verification.</x:v>
      </x:c>
      <x:c r="Z378" s="492" t="str">
        <x:v>c. AD 96 | Rome and Corinth | Apostolic Fathers</x:v>
      </x:c>
      <x:c r="AA378" s="492" t="str">
        <x:v>Approved v20 baseline - applied to master</x:v>
      </x:c>
      <x:c r="AB378" s="492" t="str">
        <x:v>None</x:v>
      </x:c>
    </x:row>
    <x:row r="379" ht="122" customHeight="1">
      <x:c r="A379" s="492" t="str">
        <x:v>ECH-004</x:v>
      </x:c>
      <x:c r="B379" s="492" t="str">
        <x:v>The Didache</x:v>
      </x:c>
      <x:c r="C379" s="492" t="str">
        <x:v>Uncommon</x:v>
      </x:c>
      <x:c r="D379" s="500" t="str">
        <x:v>Uncommon</x:v>
      </x:c>
      <x:c r="E379" s="492" t="str">
        <x:f>IF(F379="Fixed by approved decision","Fixed",IF(C379=D379,"Keep",IF(MATCH(D379,$A$12:$A$16,0)&lt;MATCH(C379,$A$12:$A$16,0),"Promote","Demote")))</x:f>
        <x:v>Keep</x:v>
      </x:c>
      <x:c r="F379" s="492" t="str">
        <x:v>Reviewed - keep</x:v>
      </x:c>
      <x:c r="G379" s="492" t="str">
        <x:v>Medium</x:v>
      </x:c>
      <x:c r="H379" s="492" t="str">
        <x:v>Retain Uncommon for a clear manual/teaching premise; avoid using its many topics as a montage.</x:v>
      </x:c>
      <x:c r="I379" s="492" t="str">
        <x:v>ECH-039 Development of the Catechumenate; ECH-003 First Epistle of Clement</x:v>
      </x:c>
      <x:c r="J379" s="492" t="str">
        <x:v>A shared instructional text anchors a small learning setting, without staging every practice described.</x:v>
      </x:c>
      <x:c r="K379" s="492" t="str">
        <x:v>Formation and shared order</x:v>
      </x:c>
      <x:c r="L379" s="492" t="str">
        <x:v>Proposed staging based on the catalog; not approved artwork</x:v>
      </x:c>
      <x:c r="M379" s="492" t="str">
        <x:v>No unresolved tier condition identified in this baseline review.</x:v>
      </x:c>
      <x:c r="N379" s="504" t="n">
        <x:v>7.5</x:v>
      </x:c>
      <x:c r="O379" s="504" t="n">
        <x:v>7</x:v>
      </x:c>
      <x:c r="P379" s="504" t="n">
        <x:v>6.5</x:v>
      </x:c>
      <x:c r="Q379" s="504" t="n">
        <x:v>6.5</x:v>
      </x:c>
      <x:c r="R379" s="505" t="n">
        <x:f>IF(COUNT(N379:Q379)&lt;COUNT('Rarity Calibration'!$B$4:$B$7),"",ROUND(('Rarity Calibration'!$B$11/'Rarity Calibration'!$B$9)*(N379*'Rarity Calibration'!$B$4+O379*'Rarity Calibration'!$B$5+P379*'Rarity Calibration'!$B$6+Q379*'Rarity Calibration'!$B$7),1))</x:f>
        <x:v>70.5</x:v>
      </x:c>
      <x:c r="S379" s="492" t="str">
        <x:f>IF(R379="","",IF(R379&gt;='Rarity Calibration'!$E$4,'Rarity Calibration'!$D$4,IF(R379&gt;='Rarity Calibration'!$E$5,'Rarity Calibration'!$D$5,IF(R379&gt;='Rarity Calibration'!$E$6,'Rarity Calibration'!$D$6,IF(R379&gt;='Rarity Calibration'!$E$7,'Rarity Calibration'!$D$7,'Rarity Calibration'!$D$8)))))</x:f>
        <x:v>Uncommon</x:v>
      </x:c>
      <x:c r="T379" s="492" t="str"/>
      <x:c r="U379" s="505" t="n">
        <x:v>73.8</x:v>
      </x:c>
      <x:c r="V379" s="492" t="str">
        <x:v>7.6 / 8.6 / 5.4 / 6.8</x:v>
      </x:c>
      <x:c r="W379" s="492" t="str">
        <x:v>New review-only component estimates from catalog and stated premise; source inputs unchanged.</x:v>
      </x:c>
      <x:c r="X379" s="492" t="str">
        <x:v>Early Church History — ca. AD 64–451</x:v>
      </x:c>
      <x:c r="Y379" s="492" t="str">
        <x:v>fixed-v17: Final Card Catalog!A350:S350; Rarity Calibration!C242:S242. No external source verification.</x:v>
      </x:c>
      <x:c r="Z379" s="492" t="str">
        <x:v>Late 1st–early 2nd century | Probably Syria/Egypt | Apostolic Fathers</x:v>
      </x:c>
      <x:c r="AA379" s="492" t="str">
        <x:v>Approved v20 baseline - applied to master</x:v>
      </x:c>
      <x:c r="AB379" s="492" t="str">
        <x:v>None</x:v>
      </x:c>
    </x:row>
    <x:row r="380" ht="122" customHeight="1">
      <x:c r="A380" s="492" t="str">
        <x:v>ECH-005</x:v>
      </x:c>
      <x:c r="B380" s="492" t="str">
        <x:v>Martyrdom of Ignatius</x:v>
      </x:c>
      <x:c r="C380" s="492" t="str">
        <x:v>Rare</x:v>
      </x:c>
      <x:c r="D380" s="500" t="str">
        <x:v>Rare</x:v>
      </x:c>
      <x:c r="E380" s="492" t="str">
        <x:f>IF(F380="Fixed by approved decision","Fixed",IF(C380=D380,"Keep",IF(MATCH(D380,$A$12:$A$16,0)&lt;MATCH(C380,$A$12:$A$16,0),"Promote","Demote")))</x:f>
        <x:v>Keep</x:v>
      </x:c>
      <x:c r="F380" s="492" t="str">
        <x:v>Reviewed - keep</x:v>
      </x:c>
      <x:c r="G380" s="492" t="str">
        <x:v>Medium</x:v>
      </x:c>
      <x:c r="H380" s="492" t="str">
        <x:v>Retain Rare; the journey gives a distinct martyr image without requiring an execution scene.</x:v>
      </x:c>
      <x:c r="I380" s="492" t="str">
        <x:v>ECH-007 Martyrdom of Polycarp; ECH-043 Scillitan Martyrs</x:v>
      </x:c>
      <x:c r="J380" s="492" t="str">
        <x:v>Ignatius travels toward custody's consequence, a composed face contrasted with the route and escort.</x:v>
      </x:c>
      <x:c r="K380" s="492" t="str">
        <x:v>Resolve and vulnerable fidelity</x:v>
      </x:c>
      <x:c r="L380" s="492" t="str">
        <x:v>Proposed staging based on the catalog; not approved artwork</x:v>
      </x:c>
      <x:c r="M380" s="492" t="str">
        <x:v>No unresolved tier condition identified in this baseline review.</x:v>
      </x:c>
      <x:c r="N380" s="504" t="n">
        <x:v>7.5</x:v>
      </x:c>
      <x:c r="O380" s="504" t="n">
        <x:v>8</x:v>
      </x:c>
      <x:c r="P380" s="504" t="n">
        <x:v>8</x:v>
      </x:c>
      <x:c r="Q380" s="504" t="n">
        <x:v>7.5</x:v>
      </x:c>
      <x:c r="R380" s="505" t="n">
        <x:f>IF(COUNT(N380:Q380)&lt;COUNT('Rarity Calibration'!$B$4:$B$7),"",ROUND(('Rarity Calibration'!$B$11/'Rarity Calibration'!$B$9)*(N380*'Rarity Calibration'!$B$4+O380*'Rarity Calibration'!$B$5+P380*'Rarity Calibration'!$B$6+Q380*'Rarity Calibration'!$B$7),1))</x:f>
        <x:v>77.5</x:v>
      </x:c>
      <x:c r="S380" s="492" t="str">
        <x:f>IF(R380="","",IF(R380&gt;='Rarity Calibration'!$E$4,'Rarity Calibration'!$D$4,IF(R380&gt;='Rarity Calibration'!$E$5,'Rarity Calibration'!$D$5,IF(R380&gt;='Rarity Calibration'!$E$6,'Rarity Calibration'!$D$6,IF(R380&gt;='Rarity Calibration'!$E$7,'Rarity Calibration'!$D$7,'Rarity Calibration'!$D$8)))))</x:f>
        <x:v>Rare</x:v>
      </x:c>
      <x:c r="T380" s="492" t="str"/>
      <x:c r="U380" s="505" t="n">
        <x:v>77.8</x:v>
      </x:c>
      <x:c r="V380" s="492" t="str">
        <x:v>7.3 / 8.3 / 7.9 / 7.9</x:v>
      </x:c>
      <x:c r="W380" s="492" t="str">
        <x:v>New review-only component estimates from catalog and stated premise; source inputs unchanged.</x:v>
      </x:c>
      <x:c r="X380" s="492" t="str">
        <x:v>Early Church History — ca. AD 64–451</x:v>
      </x:c>
      <x:c r="Y380" s="492" t="str">
        <x:v>fixed-v17: Final Card Catalog!A351:S351; Rarity Calibration!C186:S186. No external source verification.</x:v>
      </x:c>
      <x:c r="Z380" s="492" t="str">
        <x:v>Early 2nd century | Rome</x:v>
      </x:c>
      <x:c r="AA380" s="492" t="str">
        <x:v>Approved v20 baseline - applied to master</x:v>
      </x:c>
      <x:c r="AB380" s="492" t="str">
        <x:v>None</x:v>
      </x:c>
    </x:row>
    <x:row r="381" ht="122" customHeight="1">
      <x:c r="A381" s="492" t="str">
        <x:v>ECH-006</x:v>
      </x:c>
      <x:c r="B381" s="492" t="str">
        <x:v>Pliny–Trajan Correspondence on Christians</x:v>
      </x:c>
      <x:c r="C381" s="492" t="str">
        <x:v>Common</x:v>
      </x:c>
      <x:c r="D381" s="500" t="str">
        <x:v>Common</x:v>
      </x:c>
      <x:c r="E381" s="492" t="str">
        <x:f>IF(F381="Fixed by approved decision","Fixed",IF(C381=D381,"Keep",IF(MATCH(D381,$A$12:$A$16,0)&lt;MATCH(C381,$A$12:$A$16,0),"Promote","Demote")))</x:f>
        <x:v>Keep</x:v>
      </x:c>
      <x:c r="F381" s="492" t="str">
        <x:v>Reviewed - keep</x:v>
      </x:c>
      <x:c r="G381" s="492" t="str">
        <x:v>Medium</x:v>
      </x:c>
      <x:c r="H381" s="492" t="str">
        <x:v>Common is appropriate for documentary evidence with a restrained visual premise; policy significance is not visual spectacle.</x:v>
      </x:c>
      <x:c r="I381" s="492" t="str">
        <x:v>ECH-024 Edict of Milan; ECH-042 Edict of Thessalonica</x:v>
      </x:c>
      <x:c r="J381" s="492" t="str">
        <x:v>Two pieces of correspondence in an administrative setting, handled rather than floating as symbols.</x:v>
      </x:c>
      <x:c r="K381" s="492" t="str">
        <x:v>Scrutiny and uncertainty</x:v>
      </x:c>
      <x:c r="L381" s="492" t="str">
        <x:v>Proposed staging based on the catalog; not approved artwork</x:v>
      </x:c>
      <x:c r="M381" s="492" t="str">
        <x:v>No unresolved tier condition identified in this baseline review.</x:v>
      </x:c>
      <x:c r="N381" s="504" t="n">
        <x:v>6.5</x:v>
      </x:c>
      <x:c r="O381" s="504" t="n">
        <x:v>6.5</x:v>
      </x:c>
      <x:c r="P381" s="504" t="n">
        <x:v>6</x:v>
      </x:c>
      <x:c r="Q381" s="504" t="n">
        <x:v>6.5</x:v>
      </x:c>
      <x:c r="R381" s="505" t="n">
        <x:f>IF(COUNT(N381:Q381)&lt;COUNT('Rarity Calibration'!$B$4:$B$7),"",ROUND(('Rarity Calibration'!$B$11/'Rarity Calibration'!$B$9)*(N381*'Rarity Calibration'!$B$4+O381*'Rarity Calibration'!$B$5+P381*'Rarity Calibration'!$B$6+Q381*'Rarity Calibration'!$B$7),1))</x:f>
        <x:v>64</x:v>
      </x:c>
      <x:c r="S381" s="492" t="str">
        <x:f>IF(R381="","",IF(R381&gt;='Rarity Calibration'!$E$4,'Rarity Calibration'!$D$4,IF(R381&gt;='Rarity Calibration'!$E$5,'Rarity Calibration'!$D$5,IF(R381&gt;='Rarity Calibration'!$E$6,'Rarity Calibration'!$D$6,IF(R381&gt;='Rarity Calibration'!$E$7,'Rarity Calibration'!$D$7,'Rarity Calibration'!$D$8)))))</x:f>
        <x:v>Common</x:v>
      </x:c>
      <x:c r="T381" s="492" t="str"/>
      <x:c r="U381" s="505" t="n">
        <x:v>63</x:v>
      </x:c>
      <x:c r="V381" s="492" t="str">
        <x:v>6.1 / 7.2 / 5.1 / 6.8</x:v>
      </x:c>
      <x:c r="W381" s="492" t="str">
        <x:v>New review-only component estimates from catalog and stated premise; source inputs unchanged.</x:v>
      </x:c>
      <x:c r="X381" s="492" t="str">
        <x:v>Early Church History — ca. AD 64–451</x:v>
      </x:c>
      <x:c r="Y381" s="492" t="str">
        <x:v>fixed-v17: Final Card Catalog!A352:S352; Rarity Calibration!C398:S398. No external source verification.</x:v>
      </x:c>
      <x:c r="Z381" s="492" t="str">
        <x:v>c. AD 112 | Bithynia-Pontus</x:v>
      </x:c>
      <x:c r="AA381" s="492" t="str">
        <x:v>Approved v20 baseline - applied to master</x:v>
      </x:c>
      <x:c r="AB381" s="492" t="str">
        <x:v>None</x:v>
      </x:c>
    </x:row>
    <x:row r="382" ht="122" customHeight="1">
      <x:c r="A382" s="492" t="str">
        <x:v>ECH-007</x:v>
      </x:c>
      <x:c r="B382" s="492" t="str">
        <x:v>Martyrdom of Polycarp</x:v>
      </x:c>
      <x:c r="C382" s="492" t="str">
        <x:v>Uncommon</x:v>
      </x:c>
      <x:c r="D382" s="500" t="str">
        <x:v>Rare</x:v>
      </x:c>
      <x:c r="E382" s="492" t="str">
        <x:f>IF(F382="Fixed by approved decision","Fixed",IF(C382=D382,"Keep",IF(MATCH(D382,$A$12:$A$16,0)&lt;MATCH(C382,$A$12:$A$16,0),"Promote","Demote")))</x:f>
        <x:v>Promote</x:v>
      </x:c>
      <x:c r="F382" s="492" t="str">
        <x:v>Reviewed - change proposed</x:v>
      </x:c>
      <x:c r="G382" s="492" t="str">
        <x:v>Medium</x:v>
      </x:c>
      <x:c r="H382" s="492" t="str">
        <x:v>Recommend Rare: age, resolve and the named witness deserve the same emotional standard used for newer martyr cards.</x:v>
      </x:c>
      <x:c r="I382" s="492" t="str">
        <x:v>ECH-005 Martyrdom of Ignatius; ECH-011 Martyrdom of Perpetua and Felicity</x:v>
      </x:c>
      <x:c r="J382" s="492" t="str">
        <x:v>An elderly witness's face and posture dominate, with the execution setting only enough to establish the account.</x:v>
      </x:c>
      <x:c r="K382" s="492" t="str">
        <x:v>Steadfastness and grief</x:v>
      </x:c>
      <x:c r="L382" s="492" t="str">
        <x:v>Proposed staging based on the catalog; not approved artwork</x:v>
      </x:c>
      <x:c r="M382" s="492" t="str">
        <x:v>Verify the specific staging against the account before art; no increase in violence to justify promotion.</x:v>
      </x:c>
      <x:c r="N382" s="504" t="n">
        <x:v>8</x:v>
      </x:c>
      <x:c r="O382" s="504" t="n">
        <x:v>8</x:v>
      </x:c>
      <x:c r="P382" s="504" t="n">
        <x:v>8.5</x:v>
      </x:c>
      <x:c r="Q382" s="504" t="n">
        <x:v>7.5</x:v>
      </x:c>
      <x:c r="R382" s="505" t="n">
        <x:f>IF(COUNT(N382:Q382)&lt;COUNT('Rarity Calibration'!$B$4:$B$7),"",ROUND(('Rarity Calibration'!$B$11/'Rarity Calibration'!$B$9)*(N382*'Rarity Calibration'!$B$4+O382*'Rarity Calibration'!$B$5+P382*'Rarity Calibration'!$B$6+Q382*'Rarity Calibration'!$B$7),1))</x:f>
        <x:v>80.5</x:v>
      </x:c>
      <x:c r="S382" s="492" t="str">
        <x:f>IF(R382="","",IF(R382&gt;='Rarity Calibration'!$E$4,'Rarity Calibration'!$D$4,IF(R382&gt;='Rarity Calibration'!$E$5,'Rarity Calibration'!$D$5,IF(R382&gt;='Rarity Calibration'!$E$6,'Rarity Calibration'!$D$6,IF(R382&gt;='Rarity Calibration'!$E$7,'Rarity Calibration'!$D$7,'Rarity Calibration'!$D$8)))))</x:f>
        <x:v>Rare</x:v>
      </x:c>
      <x:c r="T382" s="492" t="str"/>
      <x:c r="U382" s="505" t="n">
        <x:v>73.8</x:v>
      </x:c>
      <x:c r="V382" s="492" t="str">
        <x:v>7.2 / 8.6 / 6.2 / 6.8</x:v>
      </x:c>
      <x:c r="W382" s="492" t="str">
        <x:v>New review-only component estimates from catalog and stated premise; source inputs unchanged.</x:v>
      </x:c>
      <x:c r="X382" s="492" t="str">
        <x:v>Early Church History — ca. AD 64–451</x:v>
      </x:c>
      <x:c r="Y382" s="492" t="str">
        <x:v>fixed-v17: Final Card Catalog!A353:S353; Rarity Calibration!C241:S241. No external source verification.</x:v>
      </x:c>
      <x:c r="Z382" s="492" t="str">
        <x:v>Mid-2nd century | Smyrna</x:v>
      </x:c>
      <x:c r="AA382" s="492" t="str">
        <x:v>Approved v20 baseline - applied to master</x:v>
      </x:c>
      <x:c r="AB382" s="492" t="str">
        <x:v>Production detail / source check</x:v>
      </x:c>
    </x:row>
    <x:row r="383" ht="122" customHeight="1">
      <x:c r="A383" s="492" t="str">
        <x:v>ECH-008</x:v>
      </x:c>
      <x:c r="B383" s="492" t="str">
        <x:v>Martyrdom of Justin and Companions</x:v>
      </x:c>
      <x:c r="C383" s="492" t="str">
        <x:v>Rare</x:v>
      </x:c>
      <x:c r="D383" s="500" t="str">
        <x:v>Rare</x:v>
      </x:c>
      <x:c r="E383" s="492" t="str">
        <x:f>IF(F383="Fixed by approved decision","Fixed",IF(C383=D383,"Keep",IF(MATCH(D383,$A$12:$A$16,0)&lt;MATCH(C383,$A$12:$A$16,0),"Promote","Demote")))</x:f>
        <x:v>Keep</x:v>
      </x:c>
      <x:c r="F383" s="492" t="str">
        <x:v>Reviewed - keep</x:v>
      </x:c>
      <x:c r="G383" s="492" t="str">
        <x:v>Medium</x:v>
      </x:c>
      <x:c r="H383" s="492" t="str">
        <x:v>Retain Rare for group witness, separate from the apologetic manuscript and other execution methods.</x:v>
      </x:c>
      <x:c r="I383" s="492" t="str">
        <x:v>ECH-043 Scillitan Martyrs; ECH-007 Martyrdom of Polycarp</x:v>
      </x:c>
      <x:c r="J383" s="492" t="str">
        <x:v>Justin and companions stand together before authority, refusal expressed through restrained posture and attention.</x:v>
      </x:c>
      <x:c r="K383" s="492" t="str">
        <x:v>Solidarity and resolve</x:v>
      </x:c>
      <x:c r="L383" s="492" t="str">
        <x:v>Proposed staging based on the catalog; not approved artwork</x:v>
      </x:c>
      <x:c r="M383" s="492" t="str">
        <x:v>No unresolved tier condition identified in this baseline review.</x:v>
      </x:c>
      <x:c r="N383" s="504" t="n">
        <x:v>7.5</x:v>
      </x:c>
      <x:c r="O383" s="504" t="n">
        <x:v>8</x:v>
      </x:c>
      <x:c r="P383" s="504" t="n">
        <x:v>8</x:v>
      </x:c>
      <x:c r="Q383" s="504" t="n">
        <x:v>7.5</x:v>
      </x:c>
      <x:c r="R383" s="505" t="n">
        <x:f>IF(COUNT(N383:Q383)&lt;COUNT('Rarity Calibration'!$B$4:$B$7),"",ROUND(('Rarity Calibration'!$B$11/'Rarity Calibration'!$B$9)*(N383*'Rarity Calibration'!$B$4+O383*'Rarity Calibration'!$B$5+P383*'Rarity Calibration'!$B$6+Q383*'Rarity Calibration'!$B$7),1))</x:f>
        <x:v>77.5</x:v>
      </x:c>
      <x:c r="S383" s="492" t="str">
        <x:f>IF(R383="","",IF(R383&gt;='Rarity Calibration'!$E$4,'Rarity Calibration'!$D$4,IF(R383&gt;='Rarity Calibration'!$E$5,'Rarity Calibration'!$D$5,IF(R383&gt;='Rarity Calibration'!$E$6,'Rarity Calibration'!$D$6,IF(R383&gt;='Rarity Calibration'!$E$7,'Rarity Calibration'!$D$7,'Rarity Calibration'!$D$8)))))</x:f>
        <x:v>Rare</x:v>
      </x:c>
      <x:c r="T383" s="492" t="str"/>
      <x:c r="U383" s="505" t="n">
        <x:v>77.1</x:v>
      </x:c>
      <x:c r="V383" s="492" t="str">
        <x:v>7.3 / 8.2 / 7.7 / 7.9</x:v>
      </x:c>
      <x:c r="W383" s="492" t="str">
        <x:v>New review-only component estimates from catalog and stated premise; source inputs unchanged.</x:v>
      </x:c>
      <x:c r="X383" s="492" t="str">
        <x:v>Early Church History — ca. AD 64–451</x:v>
      </x:c>
      <x:c r="Y383" s="492" t="str">
        <x:v>fixed-v17: Final Card Catalog!A354:S354; Rarity Calibration!C203:S203. No external source verification.</x:v>
      </x:c>
      <x:c r="Z383" s="492" t="str">
        <x:v>c. AD 165 | Rome</x:v>
      </x:c>
      <x:c r="AA383" s="492" t="str">
        <x:v>Approved v20 baseline - applied to master</x:v>
      </x:c>
      <x:c r="AB383" s="492" t="str">
        <x:v>None</x:v>
      </x:c>
    </x:row>
    <x:row r="384" ht="122" customHeight="1">
      <x:c r="A384" s="492" t="str">
        <x:v>ECH-010</x:v>
      </x:c>
      <x:c r="B384" s="492" t="str">
        <x:v>Persecution at Lyon and Vienne</x:v>
      </x:c>
      <x:c r="C384" s="492" t="str">
        <x:v>Uncommon</x:v>
      </x:c>
      <x:c r="D384" s="500" t="str">
        <x:v>Uncommon</x:v>
      </x:c>
      <x:c r="E384" s="492" t="str">
        <x:f>IF(F384="Fixed by approved decision","Fixed",IF(C384=D384,"Keep",IF(MATCH(D384,$A$12:$A$16,0)&lt;MATCH(C384,$A$12:$A$16,0),"Promote","Demote")))</x:f>
        <x:v>Keep</x:v>
      </x:c>
      <x:c r="F384" s="492" t="str">
        <x:v>Reviewed - provisional</x:v>
      </x:c>
      <x:c r="G384" s="492" t="str">
        <x:v>Medium</x:v>
      </x:c>
      <x:c r="H384" s="492" t="str">
        <x:v>Retain Uncommon for a regional narrative unless a specific account-based moment gives a stronger independent image.</x:v>
      </x:c>
      <x:c r="I384" s="492" t="str">
        <x:v>ECH-001 Neronian Persecution; ECH-011 Martyrdom of Perpetua and Felicity</x:v>
      </x:c>
      <x:c r="J384" s="492" t="str">
        <x:v>A local group under pressure, with one human interaction prominent instead of a catalogue of atrocities.</x:v>
      </x:c>
      <x:c r="K384" s="492" t="str">
        <x:v>Vulnerability and endurance</x:v>
      </x:c>
      <x:c r="L384" s="492" t="str">
        <x:v>Proposed staging based on the catalog; not approved artwork</x:v>
      </x:c>
      <x:c r="M384" s="492" t="str">
        <x:v>Select the source-grounded focal incident before final art.</x:v>
      </x:c>
      <x:c r="N384" s="504" t="n">
        <x:v>7</x:v>
      </x:c>
      <x:c r="O384" s="504" t="n">
        <x:v>7.5</x:v>
      </x:c>
      <x:c r="P384" s="504" t="n">
        <x:v>7.5</x:v>
      </x:c>
      <x:c r="Q384" s="504" t="n">
        <x:v>6.5</x:v>
      </x:c>
      <x:c r="R384" s="505" t="n">
        <x:f>IF(COUNT(N384:Q384)&lt;COUNT('Rarity Calibration'!$B$4:$B$7),"",ROUND(('Rarity Calibration'!$B$11/'Rarity Calibration'!$B$9)*(N384*'Rarity Calibration'!$B$4+O384*'Rarity Calibration'!$B$5+P384*'Rarity Calibration'!$B$6+Q384*'Rarity Calibration'!$B$7),1))</x:f>
        <x:v>72</x:v>
      </x:c>
      <x:c r="S384" s="492" t="str">
        <x:f>IF(R384="","",IF(R384&gt;='Rarity Calibration'!$E$4,'Rarity Calibration'!$D$4,IF(R384&gt;='Rarity Calibration'!$E$5,'Rarity Calibration'!$D$5,IF(R384&gt;='Rarity Calibration'!$E$6,'Rarity Calibration'!$D$6,IF(R384&gt;='Rarity Calibration'!$E$7,'Rarity Calibration'!$D$7,'Rarity Calibration'!$D$8)))))</x:f>
        <x:v>Uncommon</x:v>
      </x:c>
      <x:c r="T384" s="492" t="str"/>
      <x:c r="U384" s="505" t="n">
        <x:v>70.6</x:v>
      </x:c>
      <x:c r="V384" s="492" t="str">
        <x:v>6.1 / 8.6 / 6.8 / 6.8</x:v>
      </x:c>
      <x:c r="W384" s="492" t="str">
        <x:v>New review-only component estimates from catalog and stated premise; source inputs unchanged.</x:v>
      </x:c>
      <x:c r="X384" s="492" t="str">
        <x:v>Early Church History — ca. AD 64–451</x:v>
      </x:c>
      <x:c r="Y384" s="492" t="str">
        <x:v>fixed-v17: Final Card Catalog!A355:S355; Rarity Calibration!C273:S273. No external source verification.</x:v>
      </x:c>
      <x:c r="Z384" s="492" t="str">
        <x:v>AD 177 | Lyon and Vienne, Gaul</x:v>
      </x:c>
      <x:c r="AA384" s="492" t="str">
        <x:v>Approved v20 working tier - original condition retained</x:v>
      </x:c>
      <x:c r="AB384" s="492" t="str">
        <x:v>Tier / interpretation condition</x:v>
      </x:c>
    </x:row>
    <x:row r="385" ht="122" customHeight="1">
      <x:c r="A385" s="492" t="str">
        <x:v>ECH-011</x:v>
      </x:c>
      <x:c r="B385" s="492" t="str">
        <x:v>Martyrdom of Perpetua and Felicity</x:v>
      </x:c>
      <x:c r="C385" s="492" t="str">
        <x:v>Uncommon</x:v>
      </x:c>
      <x:c r="D385" s="500" t="str">
        <x:v>Rare</x:v>
      </x:c>
      <x:c r="E385" s="492" t="str">
        <x:f>IF(F385="Fixed by approved decision","Fixed",IF(C385=D385,"Keep",IF(MATCH(D385,$A$12:$A$16,0)&lt;MATCH(C385,$A$12:$A$16,0),"Promote","Demote")))</x:f>
        <x:v>Promote</x:v>
      </x:c>
      <x:c r="F385" s="492" t="str">
        <x:v>Reviewed - change proposed</x:v>
      </x:c>
      <x:c r="G385" s="492" t="str">
        <x:v>Medium</x:v>
      </x:c>
      <x:c r="H385" s="492" t="str">
        <x:v>Recommend Rare under the same human-emotion standard as Ignatius and Justin; gender or graphic spectacle is not the scoring basis.</x:v>
      </x:c>
      <x:c r="I385" s="492" t="str">
        <x:v>ECH-005 Martyrdom of Ignatius; ECH-007 Martyrdom of Polycarp</x:v>
      </x:c>
      <x:c r="J385" s="492" t="str">
        <x:v>Perpetua and Felicity share the foreground in mutual solidarity, surrounding danger subdued.</x:v>
      </x:c>
      <x:c r="K385" s="492" t="str">
        <x:v>Shared courage and grief</x:v>
      </x:c>
      <x:c r="L385" s="492" t="str">
        <x:v>Proposed staging based on the catalog; not approved artwork</x:v>
      </x:c>
      <x:c r="M385" s="492" t="str">
        <x:v>Verify the chosen moment and preserve distinction between the women and their companions.</x:v>
      </x:c>
      <x:c r="N385" s="504" t="n">
        <x:v>7.5</x:v>
      </x:c>
      <x:c r="O385" s="504" t="n">
        <x:v>8.5</x:v>
      </x:c>
      <x:c r="P385" s="504" t="n">
        <x:v>8.5</x:v>
      </x:c>
      <x:c r="Q385" s="504" t="n">
        <x:v>8</x:v>
      </x:c>
      <x:c r="R385" s="505" t="n">
        <x:f>IF(COUNT(N385:Q385)&lt;COUNT('Rarity Calibration'!$B$4:$B$7),"",ROUND(('Rarity Calibration'!$B$11/'Rarity Calibration'!$B$9)*(N385*'Rarity Calibration'!$B$4+O385*'Rarity Calibration'!$B$5+P385*'Rarity Calibration'!$B$6+Q385*'Rarity Calibration'!$B$7),1))</x:f>
        <x:v>80.5</x:v>
      </x:c>
      <x:c r="S385" s="492" t="str">
        <x:f>IF(R385="","",IF(R385&gt;='Rarity Calibration'!$E$4,'Rarity Calibration'!$D$4,IF(R385&gt;='Rarity Calibration'!$E$5,'Rarity Calibration'!$D$5,IF(R385&gt;='Rarity Calibration'!$E$6,'Rarity Calibration'!$D$6,IF(R385&gt;='Rarity Calibration'!$E$7,'Rarity Calibration'!$D$7,'Rarity Calibration'!$D$8)))))</x:f>
        <x:v>Rare</x:v>
      </x:c>
      <x:c r="T385" s="492" t="str"/>
      <x:c r="U385" s="505" t="n">
        <x:v>75</x:v>
      </x:c>
      <x:c r="V385" s="492" t="str">
        <x:v>7.2 / 8.6 / 6.8 / 6.8</x:v>
      </x:c>
      <x:c r="W385" s="492" t="str">
        <x:v>New review-only component estimates from catalog and stated premise; source inputs unchanged.</x:v>
      </x:c>
      <x:c r="X385" s="492" t="str">
        <x:v>Early Church History — ca. AD 64–451</x:v>
      </x:c>
      <x:c r="Y385" s="492" t="str">
        <x:v>fixed-v17: Final Card Catalog!A356:S356; Rarity Calibration!C221:S221. No external source verification.</x:v>
      </x:c>
      <x:c r="Z385" s="492" t="str">
        <x:v>AD 203 | Carthage</x:v>
      </x:c>
      <x:c r="AA385" s="492" t="str">
        <x:v>Approved v20 baseline - applied to master</x:v>
      </x:c>
      <x:c r="AB385" s="492" t="str">
        <x:v>Production detail / source check</x:v>
      </x:c>
    </x:row>
    <x:row r="386" ht="122" customHeight="1">
      <x:c r="A386" s="492" t="str">
        <x:v>ECH-012</x:v>
      </x:c>
      <x:c r="B386" s="492" t="str">
        <x:v>Christian School of Alexandria</x:v>
      </x:c>
      <x:c r="C386" s="492" t="str">
        <x:v>Common</x:v>
      </x:c>
      <x:c r="D386" s="500" t="str">
        <x:v>Uncommon</x:v>
      </x:c>
      <x:c r="E386" s="492" t="str">
        <x:f>IF(F386="Fixed by approved decision","Fixed",IF(C386=D386,"Keep",IF(MATCH(D386,$A$12:$A$16,0)&lt;MATCH(C386,$A$12:$A$16,0),"Promote","Demote")))</x:f>
        <x:v>Promote</x:v>
      </x:c>
      <x:c r="F386" s="492" t="str">
        <x:v>Reviewed - change proposed</x:v>
      </x:c>
      <x:c r="G386" s="492" t="str">
        <x:v>Medium</x:v>
      </x:c>
      <x:c r="H386" s="492" t="str">
        <x:v>Uncommon better reflects a clear communal-learning scene than the low generic institutional score.</x:v>
      </x:c>
      <x:c r="I386" s="492" t="str">
        <x:v>ECH-039 Development of the Catechumenate; BE-123 The Boy Jesus in the Temple</x:v>
      </x:c>
      <x:c r="J386" s="492" t="str">
        <x:v>An attentive teaching exchange around a text, faces and questions leading over architecture.</x:v>
      </x:c>
      <x:c r="K386" s="492" t="str">
        <x:v>Intellectual curiosity</x:v>
      </x:c>
      <x:c r="L386" s="492" t="str">
        <x:v>Proposed staging based on the catalog; not approved artwork</x:v>
      </x:c>
      <x:c r="M386" s="492" t="str">
        <x:v>No unresolved tier condition identified in this baseline review.</x:v>
      </x:c>
      <x:c r="N386" s="504" t="n">
        <x:v>7</x:v>
      </x:c>
      <x:c r="O386" s="504" t="n">
        <x:v>7</x:v>
      </x:c>
      <x:c r="P386" s="504" t="n">
        <x:v>6.5</x:v>
      </x:c>
      <x:c r="Q386" s="504" t="n">
        <x:v>6.5</x:v>
      </x:c>
      <x:c r="R386" s="505" t="n">
        <x:f>IF(COUNT(N386:Q386)&lt;COUNT('Rarity Calibration'!$B$4:$B$7),"",ROUND(('Rarity Calibration'!$B$11/'Rarity Calibration'!$B$9)*(N386*'Rarity Calibration'!$B$4+O386*'Rarity Calibration'!$B$5+P386*'Rarity Calibration'!$B$6+Q386*'Rarity Calibration'!$B$7),1))</x:f>
        <x:v>68.5</x:v>
      </x:c>
      <x:c r="S386" s="492" t="str">
        <x:f>IF(R386="","",IF(R386&gt;='Rarity Calibration'!$E$4,'Rarity Calibration'!$D$4,IF(R386&gt;='Rarity Calibration'!$E$5,'Rarity Calibration'!$D$5,IF(R386&gt;='Rarity Calibration'!$E$6,'Rarity Calibration'!$D$6,IF(R386&gt;='Rarity Calibration'!$E$7,'Rarity Calibration'!$D$7,'Rarity Calibration'!$D$8)))))</x:f>
        <x:v>Uncommon</x:v>
      </x:c>
      <x:c r="T386" s="492" t="str"/>
      <x:c r="U386" s="505" t="n">
        <x:v>62</x:v>
      </x:c>
      <x:c r="V386" s="492" t="str">
        <x:v>5.2 / 8.3 / 5.1 / 6.1</x:v>
      </x:c>
      <x:c r="W386" s="492" t="str">
        <x:v>New review-only component estimates from catalog and stated premise; source inputs unchanged.</x:v>
      </x:c>
      <x:c r="X386" s="492" t="str">
        <x:v>Early Church History — ca. AD 64–451</x:v>
      </x:c>
      <x:c r="Y386" s="492" t="str">
        <x:v>fixed-v17: Final Card Catalog!A357:S357; Rarity Calibration!C410:S410. No external source verification.</x:v>
      </x:c>
      <x:c r="Z386" s="492" t="str">
        <x:v>2nd–3rd centuries | Alexandria</x:v>
      </x:c>
      <x:c r="AA386" s="492" t="str">
        <x:v>Approved v20 baseline - applied to master</x:v>
      </x:c>
      <x:c r="AB386" s="492" t="str">
        <x:v>None</x:v>
      </x:c>
    </x:row>
    <x:row r="387" ht="122" customHeight="1">
      <x:c r="A387" s="492" t="str">
        <x:v>ECH-013</x:v>
      </x:c>
      <x:c r="B387" s="492" t="str">
        <x:v>Origen's Hexapla</x:v>
      </x:c>
      <x:c r="C387" s="492" t="str">
        <x:v>Uncommon</x:v>
      </x:c>
      <x:c r="D387" s="500" t="str">
        <x:v>Uncommon</x:v>
      </x:c>
      <x:c r="E387" s="492" t="str">
        <x:f>IF(F387="Fixed by approved decision","Fixed",IF(C387=D387,"Keep",IF(MATCH(D387,$A$12:$A$16,0)&lt;MATCH(C387,$A$12:$A$16,0),"Promote","Demote")))</x:f>
        <x:v>Keep</x:v>
      </x:c>
      <x:c r="F387" s="492" t="str">
        <x:v>Reviewed - keep</x:v>
      </x:c>
      <x:c r="G387" s="492" t="str">
        <x:v>Medium</x:v>
      </x:c>
      <x:c r="H387" s="492" t="str">
        <x:v>Retain Uncommon for a distinctive comparative-text structure; no invented readable reconstruction.</x:v>
      </x:c>
      <x:c r="I387" s="492" t="str">
        <x:v>ECH-030 Codex Sinaiticus and Codex Vaticanus; TH-003 Origen of Alexandria</x:v>
      </x:c>
      <x:c r="J387" s="492" t="str">
        <x:v>Parallel text columns at working scale anchor comparison, with a scholar's hand secondary.</x:v>
      </x:c>
      <x:c r="K387" s="492" t="str">
        <x:v>Careful inquiry</x:v>
      </x:c>
      <x:c r="L387" s="492" t="str">
        <x:v>Proposed staging based on the catalog; not approved artwork</x:v>
      </x:c>
      <x:c r="M387" s="492" t="str">
        <x:v>No unresolved tier condition identified in this baseline review.</x:v>
      </x:c>
      <x:c r="N387" s="504" t="n">
        <x:v>7.5</x:v>
      </x:c>
      <x:c r="O387" s="504" t="n">
        <x:v>8</x:v>
      </x:c>
      <x:c r="P387" s="504" t="n">
        <x:v>6.5</x:v>
      </x:c>
      <x:c r="Q387" s="504" t="n">
        <x:v>7</x:v>
      </x:c>
      <x:c r="R387" s="505" t="n">
        <x:f>IF(COUNT(N387:Q387)&lt;COUNT('Rarity Calibration'!$B$4:$B$7),"",ROUND(('Rarity Calibration'!$B$11/'Rarity Calibration'!$B$9)*(N387*'Rarity Calibration'!$B$4+O387*'Rarity Calibration'!$B$5+P387*'Rarity Calibration'!$B$6+Q387*'Rarity Calibration'!$B$7),1))</x:f>
        <x:v>74</x:v>
      </x:c>
      <x:c r="S387" s="492" t="str">
        <x:f>IF(R387="","",IF(R387&gt;='Rarity Calibration'!$E$4,'Rarity Calibration'!$D$4,IF(R387&gt;='Rarity Calibration'!$E$5,'Rarity Calibration'!$D$5,IF(R387&gt;='Rarity Calibration'!$E$6,'Rarity Calibration'!$D$6,IF(R387&gt;='Rarity Calibration'!$E$7,'Rarity Calibration'!$D$7,'Rarity Calibration'!$D$8)))))</x:f>
        <x:v>Uncommon</x:v>
      </x:c>
      <x:c r="T387" s="492" t="str"/>
      <x:c r="U387" s="505" t="n">
        <x:v>72.2</x:v>
      </x:c>
      <x:c r="V387" s="492" t="str">
        <x:v>7.2 / 8.6 / 5.4 / 6.8</x:v>
      </x:c>
      <x:c r="W387" s="492" t="str">
        <x:v>New review-only component estimates from catalog and stated premise; source inputs unchanged.</x:v>
      </x:c>
      <x:c r="X387" s="492" t="str">
        <x:v>Early Church History — ca. AD 64–451</x:v>
      </x:c>
      <x:c r="Y387" s="492" t="str">
        <x:v>fixed-v17: Final Card Catalog!A358:S358; Rarity Calibration!C259:S259. No external source verification.</x:v>
      </x:c>
      <x:c r="Z387" s="492" t="str">
        <x:v>3rd century | Caesarea</x:v>
      </x:c>
      <x:c r="AA387" s="492" t="str">
        <x:v>Approved v20 baseline - applied to master</x:v>
      </x:c>
      <x:c r="AB387" s="492" t="str">
        <x:v>None</x:v>
      </x:c>
    </x:row>
    <x:row r="388" ht="122" customHeight="1">
      <x:c r="A388" s="492" t="str">
        <x:v>ECH-014</x:v>
      </x:c>
      <x:c r="B388" s="492" t="str">
        <x:v>Dura-Europos Christian Building</x:v>
      </x:c>
      <x:c r="C388" s="492" t="str">
        <x:v>Uncommon</x:v>
      </x:c>
      <x:c r="D388" s="500" t="str">
        <x:v>Uncommon</x:v>
      </x:c>
      <x:c r="E388" s="492" t="str">
        <x:f>IF(F388="Fixed by approved decision","Fixed",IF(C388=D388,"Keep",IF(MATCH(D388,$A$12:$A$16,0)&lt;MATCH(C388,$A$12:$A$16,0),"Promote","Demote")))</x:f>
        <x:v>Keep</x:v>
      </x:c>
      <x:c r="F388" s="492" t="str">
        <x:v>Reviewed - keep</x:v>
      </x:c>
      <x:c r="G388" s="492" t="str">
        <x:v>Medium</x:v>
      </x:c>
      <x:c r="H388" s="492" t="str">
        <x:v>Retain Uncommon; the source explicitly cautions against a simplistic building-conversion story.</x:v>
      </x:c>
      <x:c r="I388" s="492" t="str">
        <x:v>ECH-040 Sunday Christian Worship; BPL-064 The Jerusalem Temple</x:v>
      </x:c>
      <x:c r="J388" s="492" t="str">
        <x:v>An intimate assembly space shown at human height, with phases and decoration constrained to researched evidence later.</x:v>
      </x:c>
      <x:c r="K388" s="492" t="str">
        <x:v>Gathering and continuity</x:v>
      </x:c>
      <x:c r="L388" s="492" t="str">
        <x:v>Proposed staging based on the catalog; not approved artwork</x:v>
      </x:c>
      <x:c r="M388" s="492" t="str">
        <x:v>Choose a supported building phase and do not claim the reconstructed interior is certain.</x:v>
      </x:c>
      <x:c r="N388" s="504" t="n">
        <x:v>7.5</x:v>
      </x:c>
      <x:c r="O388" s="504" t="n">
        <x:v>7.5</x:v>
      </x:c>
      <x:c r="P388" s="504" t="n">
        <x:v>6.5</x:v>
      </x:c>
      <x:c r="Q388" s="504" t="n">
        <x:v>7</x:v>
      </x:c>
      <x:c r="R388" s="505" t="n">
        <x:f>IF(COUNT(N388:Q388)&lt;COUNT('Rarity Calibration'!$B$4:$B$7),"",ROUND(('Rarity Calibration'!$B$11/'Rarity Calibration'!$B$9)*(N388*'Rarity Calibration'!$B$4+O388*'Rarity Calibration'!$B$5+P388*'Rarity Calibration'!$B$6+Q388*'Rarity Calibration'!$B$7),1))</x:f>
        <x:v>72.5</x:v>
      </x:c>
      <x:c r="S388" s="492" t="str">
        <x:f>IF(R388="","",IF(R388&gt;='Rarity Calibration'!$E$4,'Rarity Calibration'!$D$4,IF(R388&gt;='Rarity Calibration'!$E$5,'Rarity Calibration'!$D$5,IF(R388&gt;='Rarity Calibration'!$E$6,'Rarity Calibration'!$D$6,IF(R388&gt;='Rarity Calibration'!$E$7,'Rarity Calibration'!$D$7,'Rarity Calibration'!$D$8)))))</x:f>
        <x:v>Uncommon</x:v>
      </x:c>
      <x:c r="T388" s="492" t="str"/>
      <x:c r="U388" s="505" t="n">
        <x:v>72.2</x:v>
      </x:c>
      <x:c r="V388" s="492" t="str">
        <x:v>7.2 / 8.6 / 5.4 / 6.8</x:v>
      </x:c>
      <x:c r="W388" s="492" t="str">
        <x:v>New review-only component estimates from catalog and stated premise; source inputs unchanged.</x:v>
      </x:c>
      <x:c r="X388" s="492" t="str">
        <x:v>Early Church History — ca. AD 64–451</x:v>
      </x:c>
      <x:c r="Y388" s="492" t="str">
        <x:v>fixed-v17: Final Card Catalog!A359:S359; Rarity Calibration!C257:S257. No external source verification.</x:v>
      </x:c>
      <x:c r="Z388" s="492" t="str">
        <x:v>Early–mid 3rd century | Dura-Europos, Syria</x:v>
      </x:c>
      <x:c r="AA388" s="492" t="str">
        <x:v>Approved v20 baseline - applied to master</x:v>
      </x:c>
      <x:c r="AB388" s="492" t="str">
        <x:v>Production detail / source check</x:v>
      </x:c>
    </x:row>
    <x:row r="389" ht="122" customHeight="1">
      <x:c r="A389" s="492" t="str">
        <x:v>ECH-015</x:v>
      </x:c>
      <x:c r="B389" s="492" t="str">
        <x:v>Rise of the Roman Catacombs</x:v>
      </x:c>
      <x:c r="C389" s="492" t="str">
        <x:v>Uncommon</x:v>
      </x:c>
      <x:c r="D389" s="500" t="str">
        <x:v>Uncommon</x:v>
      </x:c>
      <x:c r="E389" s="492" t="str">
        <x:f>IF(F389="Fixed by approved decision","Fixed",IF(C389=D389,"Keep",IF(MATCH(D389,$A$12:$A$16,0)&lt;MATCH(C389,$A$12:$A$16,0),"Promote","Demote")))</x:f>
        <x:v>Keep</x:v>
      </x:c>
      <x:c r="F389" s="492" t="str">
        <x:v>Reviewed - keep</x:v>
      </x:c>
      <x:c r="G389" s="492" t="str">
        <x:v>Medium</x:v>
      </x:c>
      <x:c r="H389" s="492" t="str">
        <x:v>Uncommon has a distinct spatial identity; martyr associations should not turn it into an undocumented secret-worship scene.</x:v>
      </x:c>
      <x:c r="I389" s="492" t="str">
        <x:v>ECH-016 The Fish Symbol (Ichthys); TP-024 Panikhida / Memorial Service</x:v>
      </x:c>
      <x:c r="J389" s="492" t="str">
        <x:v>A burial corridor's repeating niches lead toward a quiet memorial focus, without horror staging.</x:v>
      </x:c>
      <x:c r="K389" s="492" t="str">
        <x:v>Remembrance and belonging</x:v>
      </x:c>
      <x:c r="L389" s="492" t="str">
        <x:v>Proposed staging based on the catalog; not approved artwork</x:v>
      </x:c>
      <x:c r="M389" s="492" t="str">
        <x:v>No unresolved tier condition identified in this baseline review.</x:v>
      </x:c>
      <x:c r="N389" s="504" t="n">
        <x:v>7.5</x:v>
      </x:c>
      <x:c r="O389" s="504" t="n">
        <x:v>8</x:v>
      </x:c>
      <x:c r="P389" s="504" t="n">
        <x:v>7</x:v>
      </x:c>
      <x:c r="Q389" s="504" t="n">
        <x:v>7</x:v>
      </x:c>
      <x:c r="R389" s="505" t="n">
        <x:f>IF(COUNT(N389:Q389)&lt;COUNT('Rarity Calibration'!$B$4:$B$7),"",ROUND(('Rarity Calibration'!$B$11/'Rarity Calibration'!$B$9)*(N389*'Rarity Calibration'!$B$4+O389*'Rarity Calibration'!$B$5+P389*'Rarity Calibration'!$B$6+Q389*'Rarity Calibration'!$B$7),1))</x:f>
        <x:v>75</x:v>
      </x:c>
      <x:c r="S389" s="492" t="str">
        <x:f>IF(R389="","",IF(R389&gt;='Rarity Calibration'!$E$4,'Rarity Calibration'!$D$4,IF(R389&gt;='Rarity Calibration'!$E$5,'Rarity Calibration'!$D$5,IF(R389&gt;='Rarity Calibration'!$E$6,'Rarity Calibration'!$D$6,IF(R389&gt;='Rarity Calibration'!$E$7,'Rarity Calibration'!$D$7,'Rarity Calibration'!$D$8)))))</x:f>
        <x:v>Uncommon</x:v>
      </x:c>
      <x:c r="T389" s="492" t="str"/>
      <x:c r="U389" s="505" t="n">
        <x:v>69.4</x:v>
      </x:c>
      <x:c r="V389" s="492" t="str">
        <x:v>6.1 / 8.6 / 6.2 / 6.8</x:v>
      </x:c>
      <x:c r="W389" s="492" t="str">
        <x:v>New review-only component estimates from catalog and stated premise; source inputs unchanged.</x:v>
      </x:c>
      <x:c r="X389" s="492" t="str">
        <x:v>Early Church History — ca. AD 64–451</x:v>
      </x:c>
      <x:c r="Y389" s="492" t="str">
        <x:v>fixed-v17: Final Card Catalog!A360:S360; Rarity Calibration!C286:S286. No external source verification.</x:v>
      </x:c>
      <x:c r="Z389" s="492" t="str">
        <x:v>2nd–4th centuries | Rome</x:v>
      </x:c>
      <x:c r="AA389" s="492" t="str">
        <x:v>Approved v20 baseline - applied to master</x:v>
      </x:c>
      <x:c r="AB389" s="492" t="str">
        <x:v>None</x:v>
      </x:c>
    </x:row>
    <x:row r="390" ht="122" customHeight="1">
      <x:c r="A390" s="492" t="str">
        <x:v>ECH-016</x:v>
      </x:c>
      <x:c r="B390" s="492" t="str">
        <x:v>The Fish Symbol (Ichthys)</x:v>
      </x:c>
      <x:c r="C390" s="492" t="str">
        <x:v>Common</x:v>
      </x:c>
      <x:c r="D390" s="500" t="str">
        <x:v>Common</x:v>
      </x:c>
      <x:c r="E390" s="492" t="str">
        <x:f>IF(F390="Fixed by approved decision","Fixed",IF(C390=D390,"Keep",IF(MATCH(D390,$A$12:$A$16,0)&lt;MATCH(C390,$A$12:$A$16,0),"Promote","Demote")))</x:f>
        <x:v>Keep</x:v>
      </x:c>
      <x:c r="F390" s="492" t="str">
        <x:v>Reviewed - keep</x:v>
      </x:c>
      <x:c r="G390" s="492" t="str">
        <x:v>Medium</x:v>
      </x:c>
      <x:c r="H390" s="492" t="str">
        <x:v>Keep Common for effective visual shorthand; simplicity is a strength, not a failure to be premium.</x:v>
      </x:c>
      <x:c r="I390" s="492" t="str">
        <x:v>BI-061 The Cross of Jesus; ECH-015 Rise of the Roman Catacombs</x:v>
      </x:c>
      <x:c r="J390" s="492" t="str">
        <x:v>A simple fish sign in a handled or inscribed material context, with no elaborate neon symbolism.</x:v>
      </x:c>
      <x:c r="K390" s="492" t="str">
        <x:v>Recognition and belonging</x:v>
      </x:c>
      <x:c r="L390" s="492" t="str">
        <x:v>Proposed staging based on the catalog; not approved artwork</x:v>
      </x:c>
      <x:c r="M390" s="492" t="str">
        <x:v>No unresolved tier condition identified in this baseline review.</x:v>
      </x:c>
      <x:c r="N390" s="504" t="n">
        <x:v>6.5</x:v>
      </x:c>
      <x:c r="O390" s="504" t="n">
        <x:v>7</x:v>
      </x:c>
      <x:c r="P390" s="504" t="n">
        <x:v>6</x:v>
      </x:c>
      <x:c r="Q390" s="504" t="n">
        <x:v>6.5</x:v>
      </x:c>
      <x:c r="R390" s="505" t="n">
        <x:f>IF(COUNT(N390:Q390)&lt;COUNT('Rarity Calibration'!$B$4:$B$7),"",ROUND(('Rarity Calibration'!$B$11/'Rarity Calibration'!$B$9)*(N390*'Rarity Calibration'!$B$4+O390*'Rarity Calibration'!$B$5+P390*'Rarity Calibration'!$B$6+Q390*'Rarity Calibration'!$B$7),1))</x:f>
        <x:v>65.5</x:v>
      </x:c>
      <x:c r="S390" s="492" t="str">
        <x:f>IF(R390="","",IF(R390&gt;='Rarity Calibration'!$E$4,'Rarity Calibration'!$D$4,IF(R390&gt;='Rarity Calibration'!$E$5,'Rarity Calibration'!$D$5,IF(R390&gt;='Rarity Calibration'!$E$6,'Rarity Calibration'!$D$6,IF(R390&gt;='Rarity Calibration'!$E$7,'Rarity Calibration'!$D$7,'Rarity Calibration'!$D$8)))))</x:f>
        <x:v>Common</x:v>
      </x:c>
      <x:c r="T390" s="492" t="str"/>
      <x:c r="U390" s="505" t="n">
        <x:v>64.2</x:v>
      </x:c>
      <x:c r="V390" s="492" t="str">
        <x:v>5.2 / 8.6 / 5.4 / 6.8</x:v>
      </x:c>
      <x:c r="W390" s="492" t="str">
        <x:v>New review-only component estimates from catalog and stated premise; source inputs unchanged.</x:v>
      </x:c>
      <x:c r="X390" s="492" t="str">
        <x:v>Early Church History — ca. AD 64–451</x:v>
      </x:c>
      <x:c r="Y390" s="492" t="str">
        <x:v>fixed-v17: Final Card Catalog!A361:S361; Rarity Calibration!C385:S385. No external source verification.</x:v>
      </x:c>
      <x:c r="Z390" s="492" t="str">
        <x:v>2nd–4th centuries | Roman Empire</x:v>
      </x:c>
      <x:c r="AA390" s="492" t="str">
        <x:v>Approved v20 baseline - applied to master</x:v>
      </x:c>
      <x:c r="AB390" s="492" t="str">
        <x:v>None</x:v>
      </x:c>
    </x:row>
    <x:row r="391" ht="122" customHeight="1">
      <x:c r="A391" s="492" t="str">
        <x:v>ECH-017</x:v>
      </x:c>
      <x:c r="B391" s="492" t="str">
        <x:v>Decian Persecution</x:v>
      </x:c>
      <x:c r="C391" s="492" t="str">
        <x:v>Uncommon</x:v>
      </x:c>
      <x:c r="D391" s="500" t="str">
        <x:v>Uncommon</x:v>
      </x:c>
      <x:c r="E391" s="492" t="str">
        <x:f>IF(F391="Fixed by approved decision","Fixed",IF(C391=D391,"Keep",IF(MATCH(D391,$A$12:$A$16,0)&lt;MATCH(C391,$A$12:$A$16,0),"Promote","Demote")))</x:f>
        <x:v>Keep</x:v>
      </x:c>
      <x:c r="F391" s="492" t="str">
        <x:v>Reviewed - keep</x:v>
      </x:c>
      <x:c r="G391" s="492" t="str">
        <x:v>Medium</x:v>
      </x:c>
      <x:c r="H391" s="492" t="str">
        <x:v>Retain Uncommon for a broad persecution identity, rather than duplicating a named martyr's scene.</x:v>
      </x:c>
      <x:c r="I391" s="492" t="str">
        <x:v>ECH-018 The Lapsi Crisis; ECH-021 The Great Persecution</x:v>
      </x:c>
      <x:c r="J391" s="492" t="str">
        <x:v>A pressured choice around an official requirement, with one responding face and restrained setting.</x:v>
      </x:c>
      <x:c r="K391" s="492" t="str">
        <x:v>Constraint and conscience</x:v>
      </x:c>
      <x:c r="L391" s="492" t="str">
        <x:v>Proposed staging based on the catalog; not approved artwork</x:v>
      </x:c>
      <x:c r="M391" s="492" t="str">
        <x:v>Select a documented action from the supplied historical scope; no invented procedure.</x:v>
      </x:c>
      <x:c r="N391" s="504" t="n">
        <x:v>7.5</x:v>
      </x:c>
      <x:c r="O391" s="504" t="n">
        <x:v>7.5</x:v>
      </x:c>
      <x:c r="P391" s="504" t="n">
        <x:v>7.5</x:v>
      </x:c>
      <x:c r="Q391" s="504" t="n">
        <x:v>6.5</x:v>
      </x:c>
      <x:c r="R391" s="505" t="n">
        <x:f>IF(COUNT(N391:Q391)&lt;COUNT('Rarity Calibration'!$B$4:$B$7),"",ROUND(('Rarity Calibration'!$B$11/'Rarity Calibration'!$B$9)*(N391*'Rarity Calibration'!$B$4+O391*'Rarity Calibration'!$B$5+P391*'Rarity Calibration'!$B$6+Q391*'Rarity Calibration'!$B$7),1))</x:f>
        <x:v>74</x:v>
      </x:c>
      <x:c r="S391" s="492" t="str">
        <x:f>IF(R391="","",IF(R391&gt;='Rarity Calibration'!$E$4,'Rarity Calibration'!$D$4,IF(R391&gt;='Rarity Calibration'!$E$5,'Rarity Calibration'!$D$5,IF(R391&gt;='Rarity Calibration'!$E$6,'Rarity Calibration'!$D$6,IF(R391&gt;='Rarity Calibration'!$E$7,'Rarity Calibration'!$D$7,'Rarity Calibration'!$D$8)))))</x:f>
        <x:v>Uncommon</x:v>
      </x:c>
      <x:c r="T391" s="492" t="str"/>
      <x:c r="U391" s="505" t="n">
        <x:v>73.4</x:v>
      </x:c>
      <x:c r="V391" s="492" t="str">
        <x:v>7.2 / 8.6 / 6.0 / 6.8</x:v>
      </x:c>
      <x:c r="W391" s="492" t="str">
        <x:v>New review-only component estimates from catalog and stated premise; source inputs unchanged.</x:v>
      </x:c>
      <x:c r="X391" s="492" t="str">
        <x:v>Early Church History — ca. AD 64–451</x:v>
      </x:c>
      <x:c r="Y391" s="492" t="str">
        <x:v>fixed-v17: Final Card Catalog!A362:S362; Rarity Calibration!C248:S248. No external source verification.</x:v>
      </x:c>
      <x:c r="Z391" s="492" t="str">
        <x:v>AD 249–251 | Roman Empire</x:v>
      </x:c>
      <x:c r="AA391" s="492" t="str">
        <x:v>Approved v20 baseline - applied to master</x:v>
      </x:c>
      <x:c r="AB391" s="492" t="str">
        <x:v>Production detail / source check</x:v>
      </x:c>
    </x:row>
    <x:row r="392" ht="122" customHeight="1">
      <x:c r="A392" s="492" t="str">
        <x:v>ECH-018</x:v>
      </x:c>
      <x:c r="B392" s="492" t="str">
        <x:v>The Lapsi Crisis</x:v>
      </x:c>
      <x:c r="C392" s="492" t="str">
        <x:v>Common</x:v>
      </x:c>
      <x:c r="D392" s="500" t="str">
        <x:v>Common</x:v>
      </x:c>
      <x:c r="E392" s="492" t="str">
        <x:f>IF(F392="Fixed by approved decision","Fixed",IF(C392=D392,"Keep",IF(MATCH(D392,$A$12:$A$16,0)&lt;MATCH(C392,$A$12:$A$16,0),"Promote","Demote")))</x:f>
        <x:v>Keep</x:v>
      </x:c>
      <x:c r="F392" s="492" t="str">
        <x:v>Reviewed - keep</x:v>
      </x:c>
      <x:c r="G392" s="492" t="str">
        <x:v>Medium</x:v>
      </x:c>
      <x:c r="H392" s="492" t="str">
        <x:v>Keep Common for a human reconciliation issue; larger controversy importance does not require spectacle.</x:v>
      </x:c>
      <x:c r="I392" s="492" t="str">
        <x:v>CM-004 Donatist Controversy; TP-010 Sacramental Confession</x:v>
      </x:c>
      <x:c r="J392" s="492" t="str">
        <x:v>A person seeking reception faces a listening community representative, no theatrical condemnation.</x:v>
      </x:c>
      <x:c r="K392" s="492" t="str">
        <x:v>Repentance and difficult welcome</x:v>
      </x:c>
      <x:c r="L392" s="492" t="str">
        <x:v>Proposed staging based on the catalog; not approved artwork</x:v>
      </x:c>
      <x:c r="M392" s="492" t="str">
        <x:v>No unresolved tier condition identified in this baseline review.</x:v>
      </x:c>
      <x:c r="N392" s="504" t="n">
        <x:v>6.5</x:v>
      </x:c>
      <x:c r="O392" s="504" t="n">
        <x:v>6.5</x:v>
      </x:c>
      <x:c r="P392" s="504" t="n">
        <x:v>7</x:v>
      </x:c>
      <x:c r="Q392" s="504" t="n">
        <x:v>6</x:v>
      </x:c>
      <x:c r="R392" s="505" t="n">
        <x:f>IF(COUNT(N392:Q392)&lt;COUNT('Rarity Calibration'!$B$4:$B$7),"",ROUND(('Rarity Calibration'!$B$11/'Rarity Calibration'!$B$9)*(N392*'Rarity Calibration'!$B$4+O392*'Rarity Calibration'!$B$5+P392*'Rarity Calibration'!$B$6+Q392*'Rarity Calibration'!$B$7),1))</x:f>
        <x:v>65.5</x:v>
      </x:c>
      <x:c r="S392" s="492" t="str">
        <x:f>IF(R392="","",IF(R392&gt;='Rarity Calibration'!$E$4,'Rarity Calibration'!$D$4,IF(R392&gt;='Rarity Calibration'!$E$5,'Rarity Calibration'!$D$5,IF(R392&gt;='Rarity Calibration'!$E$6,'Rarity Calibration'!$D$6,IF(R392&gt;='Rarity Calibration'!$E$7,'Rarity Calibration'!$D$7,'Rarity Calibration'!$D$8)))))</x:f>
        <x:v>Common</x:v>
      </x:c>
      <x:c r="T392" s="492" t="str"/>
      <x:c r="U392" s="505" t="n">
        <x:v>63.2</x:v>
      </x:c>
      <x:c r="V392" s="492" t="str">
        <x:v>6.1 / 6.9 / 6.0 / 6.1</x:v>
      </x:c>
      <x:c r="W392" s="492" t="str">
        <x:v>New review-only component estimates from catalog and stated premise; source inputs unchanged.</x:v>
      </x:c>
      <x:c r="X392" s="492" t="str">
        <x:v>Early Church History — ca. AD 64–451</x:v>
      </x:c>
      <x:c r="Y392" s="492" t="str">
        <x:v>fixed-v17: Final Card Catalog!A363:S363; Rarity Calibration!C396:S396. No external source verification.</x:v>
      </x:c>
      <x:c r="Z392" s="492" t="str">
        <x:v>Mid-3rd century | Roman Empire</x:v>
      </x:c>
      <x:c r="AA392" s="492" t="str">
        <x:v>Approved v20 baseline - applied to master</x:v>
      </x:c>
      <x:c r="AB392" s="492" t="str">
        <x:v>None</x:v>
      </x:c>
    </x:row>
    <x:row r="393" ht="122" customHeight="1">
      <x:c r="A393" s="492" t="str">
        <x:v>ECH-019</x:v>
      </x:c>
      <x:c r="B393" s="492" t="str">
        <x:v>Christian Care During the Plague of Cyprian</x:v>
      </x:c>
      <x:c r="C393" s="492" t="str">
        <x:v>Common</x:v>
      </x:c>
      <x:c r="D393" s="500" t="str">
        <x:v>Uncommon</x:v>
      </x:c>
      <x:c r="E393" s="492" t="str">
        <x:f>IF(F393="Fixed by approved decision","Fixed",IF(C393=D393,"Keep",IF(MATCH(D393,$A$12:$A$16,0)&lt;MATCH(C393,$A$12:$A$16,0),"Promote","Demote")))</x:f>
        <x:v>Promote</x:v>
      </x:c>
      <x:c r="F393" s="492" t="str">
        <x:v>Reviewed - change proposed</x:v>
      </x:c>
      <x:c r="G393" s="492" t="str">
        <x:v>Medium</x:v>
      </x:c>
      <x:c r="H393" s="492" t="str">
        <x:v>Recommend Uncommon: care merits emotional weight without turning an epidemic into a disaster panorama.</x:v>
      </x:c>
      <x:c r="I393" s="492" t="str">
        <x:v>CHE-013 Damien Serves the Community at Kalawao; BE-117 Jesus Blesses the Children</x:v>
      </x:c>
      <x:c r="J393" s="492" t="str">
        <x:v>One practical act of care centers caregiver and recipient while other needs remain peripheral.</x:v>
      </x:c>
      <x:c r="K393" s="492" t="str">
        <x:v>Compassion and persistence</x:v>
      </x:c>
      <x:c r="L393" s="492" t="str">
        <x:v>Proposed staging based on the catalog; not approved artwork</x:v>
      </x:c>
      <x:c r="M393" s="492" t="str">
        <x:v>No unresolved tier condition identified in this baseline review.</x:v>
      </x:c>
      <x:c r="N393" s="504" t="n">
        <x:v>6.5</x:v>
      </x:c>
      <x:c r="O393" s="504" t="n">
        <x:v>7.5</x:v>
      </x:c>
      <x:c r="P393" s="504" t="n">
        <x:v>8.5</x:v>
      </x:c>
      <x:c r="Q393" s="504" t="n">
        <x:v>7</x:v>
      </x:c>
      <x:c r="R393" s="505" t="n">
        <x:f>IF(COUNT(N393:Q393)&lt;COUNT('Rarity Calibration'!$B$4:$B$7),"",ROUND(('Rarity Calibration'!$B$11/'Rarity Calibration'!$B$9)*(N393*'Rarity Calibration'!$B$4+O393*'Rarity Calibration'!$B$5+P393*'Rarity Calibration'!$B$6+Q393*'Rarity Calibration'!$B$7),1))</x:f>
        <x:v>72.5</x:v>
      </x:c>
      <x:c r="S393" s="492" t="str">
        <x:f>IF(R393="","",IF(R393&gt;='Rarity Calibration'!$E$4,'Rarity Calibration'!$D$4,IF(R393&gt;='Rarity Calibration'!$E$5,'Rarity Calibration'!$D$5,IF(R393&gt;='Rarity Calibration'!$E$6,'Rarity Calibration'!$D$6,IF(R393&gt;='Rarity Calibration'!$E$7,'Rarity Calibration'!$D$7,'Rarity Calibration'!$D$8)))))</x:f>
        <x:v>Uncommon</x:v>
      </x:c>
      <x:c r="T393" s="492" t="str"/>
      <x:c r="U393" s="505" t="n">
        <x:v>66.2</x:v>
      </x:c>
      <x:c r="V393" s="492" t="str">
        <x:v>6.1 / 8.3 / 5.4 / 6.1</x:v>
      </x:c>
      <x:c r="W393" s="492" t="str">
        <x:v>New review-only component estimates from catalog and stated premise; source inputs unchanged.</x:v>
      </x:c>
      <x:c r="X393" s="492" t="str">
        <x:v>Early Church History — ca. AD 64–451</x:v>
      </x:c>
      <x:c r="Y393" s="492" t="str">
        <x:v>fixed-v17: Final Card Catalog!A364:S364; Rarity Calibration!C337:S337. No external source verification.</x:v>
      </x:c>
      <x:c r="Z393" s="492" t="str">
        <x:v>c. AD 249–262 | Roman Empire</x:v>
      </x:c>
      <x:c r="AA393" s="492" t="str">
        <x:v>Approved v20 baseline - applied to master</x:v>
      </x:c>
      <x:c r="AB393" s="492" t="str">
        <x:v>None</x:v>
      </x:c>
    </x:row>
    <x:row r="394" ht="122" customHeight="1">
      <x:c r="A394" s="492" t="str">
        <x:v>ECH-020</x:v>
      </x:c>
      <x:c r="B394" s="492" t="str">
        <x:v>Martyrdom of Cyprian</x:v>
      </x:c>
      <x:c r="C394" s="492" t="str">
        <x:v>Uncommon</x:v>
      </x:c>
      <x:c r="D394" s="500" t="str">
        <x:v>Uncommon</x:v>
      </x:c>
      <x:c r="E394" s="492" t="str">
        <x:f>IF(F394="Fixed by approved decision","Fixed",IF(C394=D394,"Keep",IF(MATCH(D394,$A$12:$A$16,0)&lt;MATCH(C394,$A$12:$A$16,0),"Promote","Demote")))</x:f>
        <x:v>Keep</x:v>
      </x:c>
      <x:c r="F394" s="492" t="str">
        <x:v>Reviewed - provisional</x:v>
      </x:c>
      <x:c r="G394" s="492" t="str">
        <x:v>Medium</x:v>
      </x:c>
      <x:c r="H394" s="492" t="str">
        <x:v>Retain Uncommon pending a source-specific scene distinct from the newer court/martyr images.</x:v>
      </x:c>
      <x:c r="I394" s="492" t="str">
        <x:v>ECH-007 Martyrdom of Polycarp; ECH-008 Martyrdom of Justin and Companions</x:v>
      </x:c>
      <x:c r="J394" s="492" t="str">
        <x:v>Cyprian's composed witness before custody's consequence, with local context kept restrained.</x:v>
      </x:c>
      <x:c r="K394" s="492" t="str">
        <x:v>Fidelity and vulnerability</x:v>
      </x:c>
      <x:c r="L394" s="492" t="str">
        <x:v>Proposed staging based on the catalog; not approved artwork</x:v>
      </x:c>
      <x:c r="M394" s="492" t="str">
        <x:v>Identify the specific account-based staging before considering a Rare uplift.</x:v>
      </x:c>
      <x:c r="N394" s="504" t="n">
        <x:v>7.5</x:v>
      </x:c>
      <x:c r="O394" s="504" t="n">
        <x:v>7.5</x:v>
      </x:c>
      <x:c r="P394" s="504" t="n">
        <x:v>8</x:v>
      </x:c>
      <x:c r="Q394" s="504" t="n">
        <x:v>7</x:v>
      </x:c>
      <x:c r="R394" s="505" t="n">
        <x:f>IF(COUNT(N394:Q394)&lt;COUNT('Rarity Calibration'!$B$4:$B$7),"",ROUND(('Rarity Calibration'!$B$11/'Rarity Calibration'!$B$9)*(N394*'Rarity Calibration'!$B$4+O394*'Rarity Calibration'!$B$5+P394*'Rarity Calibration'!$B$6+Q394*'Rarity Calibration'!$B$7),1))</x:f>
        <x:v>75.5</x:v>
      </x:c>
      <x:c r="S394" s="492" t="str">
        <x:f>IF(R394="","",IF(R394&gt;='Rarity Calibration'!$E$4,'Rarity Calibration'!$D$4,IF(R394&gt;='Rarity Calibration'!$E$5,'Rarity Calibration'!$D$5,IF(R394&gt;='Rarity Calibration'!$E$6,'Rarity Calibration'!$D$6,IF(R394&gt;='Rarity Calibration'!$E$7,'Rarity Calibration'!$D$7,'Rarity Calibration'!$D$8)))))</x:f>
        <x:v>Uncommon</x:v>
      </x:c>
      <x:c r="T394" s="492" t="str"/>
      <x:c r="U394" s="505" t="n">
        <x:v>70.6</x:v>
      </x:c>
      <x:c r="V394" s="492" t="str">
        <x:v>6.1 / 8.6 / 6.8 / 6.8</x:v>
      </x:c>
      <x:c r="W394" s="492" t="str">
        <x:v>New review-only component estimates from catalog and stated premise; source inputs unchanged.</x:v>
      </x:c>
      <x:c r="X394" s="492" t="str">
        <x:v>Early Church History — ca. AD 64–451</x:v>
      </x:c>
      <x:c r="Y394" s="492" t="str">
        <x:v>fixed-v17: Final Card Catalog!A365:S365; Rarity Calibration!C272:S272. No external source verification.</x:v>
      </x:c>
      <x:c r="Z394" s="492" t="str">
        <x:v>AD 258 | Carthage</x:v>
      </x:c>
      <x:c r="AA394" s="492" t="str">
        <x:v>Approved v20 working tier - original condition retained</x:v>
      </x:c>
      <x:c r="AB394" s="492" t="str">
        <x:v>Tier / interpretation condition</x:v>
      </x:c>
    </x:row>
    <x:row r="395" ht="122" customHeight="1">
      <x:c r="A395" s="492" t="str">
        <x:v>ECH-021</x:v>
      </x:c>
      <x:c r="B395" s="492" t="str">
        <x:v>The Great Persecution</x:v>
      </x:c>
      <x:c r="C395" s="492" t="str">
        <x:v>Uncommon</x:v>
      </x:c>
      <x:c r="D395" s="500" t="str">
        <x:v>Rare</x:v>
      </x:c>
      <x:c r="E395" s="492" t="str">
        <x:f>IF(F395="Fixed by approved decision","Fixed",IF(C395=D395,"Keep",IF(MATCH(D395,$A$12:$A$16,0)&lt;MATCH(C395,$A$12:$A$16,0),"Promote","Demote")))</x:f>
        <x:v>Promote</x:v>
      </x:c>
      <x:c r="F395" s="492" t="str">
        <x:v>Reviewed - provisional</x:v>
      </x:c>
      <x:c r="G395" s="492" t="str">
        <x:v>Medium</x:v>
      </x:c>
      <x:c r="H395" s="492" t="str">
        <x:v>Recommend Rare for a defined community-under-threat premise, without claiming every persecution looks identical.</x:v>
      </x:c>
      <x:c r="I395" s="492" t="str">
        <x:v>ECH-001 Neronian Persecution; ECH-017 Decian Persecution</x:v>
      </x:c>
      <x:c r="J395" s="492" t="str">
        <x:v>A threatened community and its endangered texts/space share one focal interaction, not a sweeping persecution montage.</x:v>
      </x:c>
      <x:c r="K395" s="492" t="str">
        <x:v>Rupture and persistence</x:v>
      </x:c>
      <x:c r="L395" s="492" t="str">
        <x:v>Proposed staging based on the catalog; not approved artwork</x:v>
      </x:c>
      <x:c r="M395" s="492" t="str">
        <x:v>Approve one historical incident or explicitly representative scene from this broad scope.</x:v>
      </x:c>
      <x:c r="N395" s="504" t="n">
        <x:v>8.5</x:v>
      </x:c>
      <x:c r="O395" s="504" t="n">
        <x:v>8</x:v>
      </x:c>
      <x:c r="P395" s="504" t="n">
        <x:v>8</x:v>
      </x:c>
      <x:c r="Q395" s="504" t="n">
        <x:v>7</x:v>
      </x:c>
      <x:c r="R395" s="505" t="n">
        <x:f>IF(COUNT(N395:Q395)&lt;COUNT('Rarity Calibration'!$B$4:$B$7),"",ROUND(('Rarity Calibration'!$B$11/'Rarity Calibration'!$B$9)*(N395*'Rarity Calibration'!$B$4+O395*'Rarity Calibration'!$B$5+P395*'Rarity Calibration'!$B$6+Q395*'Rarity Calibration'!$B$7),1))</x:f>
        <x:v>81</x:v>
      </x:c>
      <x:c r="S395" s="492" t="str">
        <x:f>IF(R395="","",IF(R395&gt;='Rarity Calibration'!$E$4,'Rarity Calibration'!$D$4,IF(R395&gt;='Rarity Calibration'!$E$5,'Rarity Calibration'!$D$5,IF(R395&gt;='Rarity Calibration'!$E$6,'Rarity Calibration'!$D$6,IF(R395&gt;='Rarity Calibration'!$E$7,'Rarity Calibration'!$D$7,'Rarity Calibration'!$D$8)))))</x:f>
        <x:v>Rare</x:v>
      </x:c>
      <x:c r="T395" s="492" t="str"/>
      <x:c r="U395" s="505" t="n">
        <x:v>76.6</x:v>
      </x:c>
      <x:c r="V395" s="492" t="str">
        <x:v>8.0 / 8.6 / 6.0 / 6.8</x:v>
      </x:c>
      <x:c r="W395" s="492" t="str">
        <x:v>New review-only component estimates from catalog and stated premise; source inputs unchanged.</x:v>
      </x:c>
      <x:c r="X395" s="492" t="str">
        <x:v>Early Church History — ca. AD 64–451</x:v>
      </x:c>
      <x:c r="Y395" s="492" t="str">
        <x:v>fixed-v17: Final Card Catalog!A366:S366; Rarity Calibration!C207:S207. No external source verification.</x:v>
      </x:c>
      <x:c r="Z395" s="492" t="str">
        <x:v>AD 303–311 | Roman Empire</x:v>
      </x:c>
      <x:c r="AA395" s="492" t="str">
        <x:v>Approved v20 working tier - original condition retained</x:v>
      </x:c>
      <x:c r="AB395" s="492" t="str">
        <x:v>Tier / interpretation condition</x:v>
      </x:c>
    </x:row>
    <x:row r="396" ht="122" customHeight="1">
      <x:c r="A396" s="492" t="str">
        <x:v>ECH-022</x:v>
      </x:c>
      <x:c r="B396" s="492" t="str">
        <x:v>Battle of the Milvian Bridge</x:v>
      </x:c>
      <x:c r="C396" s="492" t="str">
        <x:v>Rare</x:v>
      </x:c>
      <x:c r="D396" s="500" t="str">
        <x:v>Rare</x:v>
      </x:c>
      <x:c r="E396" s="492" t="str">
        <x:f>IF(F396="Fixed by approved decision","Fixed",IF(C396=D396,"Keep",IF(MATCH(D396,$A$12:$A$16,0)&lt;MATCH(C396,$A$12:$A$16,0),"Promote","Demote")))</x:f>
        <x:v>Keep</x:v>
      </x:c>
      <x:c r="F396" s="492" t="str">
        <x:v>Reviewed - provisional</x:v>
      </x:c>
      <x:c r="G396" s="492" t="str">
        <x:v>Medium</x:v>
      </x:c>
      <x:c r="H396" s="492" t="str">
        <x:v>Retain Rare, conditional on separating military action from competing later vision accounts.</x:v>
      </x:c>
      <x:c r="I396" s="492" t="str">
        <x:v>ECH-024 Edict of Milan; BE-120 Jonathan's Victory at Michmash</x:v>
      </x:c>
      <x:c r="J396" s="492" t="str">
        <x:v>Battle movement is framed by the bridge setting; the later sign tradition remains labeled context, not a literal sky spectacle.</x:v>
      </x:c>
      <x:c r="K396" s="492" t="str">
        <x:v>Tension and turning point</x:v>
      </x:c>
      <x:c r="L396" s="492" t="str">
        <x:v>Proposed staging based on the catalog; not approved artwork</x:v>
      </x:c>
      <x:c r="M396" s="492" t="str">
        <x:v>Agree the account and emblem treatment; do not present later tradition as an uncontested visible event.</x:v>
      </x:c>
      <x:c r="N396" s="504" t="n">
        <x:v>8.5</x:v>
      </x:c>
      <x:c r="O396" s="504" t="n">
        <x:v>8</x:v>
      </x:c>
      <x:c r="P396" s="504" t="n">
        <x:v>7.5</x:v>
      </x:c>
      <x:c r="Q396" s="504" t="n">
        <x:v>7</x:v>
      </x:c>
      <x:c r="R396" s="505" t="n">
        <x:f>IF(COUNT(N396:Q396)&lt;COUNT('Rarity Calibration'!$B$4:$B$7),"",ROUND(('Rarity Calibration'!$B$11/'Rarity Calibration'!$B$9)*(N396*'Rarity Calibration'!$B$4+O396*'Rarity Calibration'!$B$5+P396*'Rarity Calibration'!$B$6+Q396*'Rarity Calibration'!$B$7),1))</x:f>
        <x:v>80</x:v>
      </x:c>
      <x:c r="S396" s="492" t="str">
        <x:f>IF(R396="","",IF(R396&gt;='Rarity Calibration'!$E$4,'Rarity Calibration'!$D$4,IF(R396&gt;='Rarity Calibration'!$E$5,'Rarity Calibration'!$D$5,IF(R396&gt;='Rarity Calibration'!$E$6,'Rarity Calibration'!$D$6,IF(R396&gt;='Rarity Calibration'!$E$7,'Rarity Calibration'!$D$7,'Rarity Calibration'!$D$8)))))</x:f>
        <x:v>Rare</x:v>
      </x:c>
      <x:c r="T396" s="492" t="str"/>
      <x:c r="U396" s="505" t="n">
        <x:v>79.2</x:v>
      </x:c>
      <x:c r="V396" s="492" t="str">
        <x:v>8.3 / 8.6 / 6.7 / 6.8</x:v>
      </x:c>
      <x:c r="W396" s="492" t="str">
        <x:v>New review-only component estimates from catalog and stated premise; source inputs unchanged.</x:v>
      </x:c>
      <x:c r="X396" s="492" t="str">
        <x:v>Early Church History — ca. AD 64–451</x:v>
      </x:c>
      <x:c r="Y396" s="492" t="str">
        <x:v>fixed-v17: Final Card Catalog!A367:S367; Rarity Calibration!C147:S147. No external source verification.</x:v>
      </x:c>
      <x:c r="Z396" s="492" t="str">
        <x:v>AD 312 | Rome</x:v>
      </x:c>
      <x:c r="AA396" s="492" t="str">
        <x:v>Approved v20 working tier - original condition retained</x:v>
      </x:c>
      <x:c r="AB396" s="492" t="str">
        <x:v>Tier / interpretation condition</x:v>
      </x:c>
    </x:row>
    <x:row r="397" ht="122" customHeight="1">
      <x:c r="A397" s="492" t="str">
        <x:v>ECH-023</x:v>
      </x:c>
      <x:c r="B397" s="492" t="str">
        <x:v>Constantine's Baptism</x:v>
      </x:c>
      <x:c r="C397" s="492" t="str">
        <x:v>Rare</x:v>
      </x:c>
      <x:c r="D397" s="500" t="str">
        <x:v>Rare</x:v>
      </x:c>
      <x:c r="E397" s="492" t="str">
        <x:f>IF(F397="Fixed by approved decision","Fixed",IF(C397=D397,"Keep",IF(MATCH(D397,$A$12:$A$16,0)&lt;MATCH(C397,$A$12:$A$16,0),"Promote","Demote")))</x:f>
        <x:v>Keep</x:v>
      </x:c>
      <x:c r="F397" s="492" t="str">
        <x:v>Reviewed - keep</x:v>
      </x:c>
      <x:c r="G397" s="492" t="str">
        <x:v>Medium</x:v>
      </x:c>
      <x:c r="H397" s="492" t="str">
        <x:v>Retain Rare for a distinct sacramental moment, with timing nuance preserved rather than a simplistic conversion tableau.</x:v>
      </x:c>
      <x:c r="I397" s="492" t="str">
        <x:v>BE-040 The Baptism of Jesus; CHE-005 Baptism of the Rus'</x:v>
      </x:c>
      <x:c r="J397" s="492" t="str">
        <x:v>A close late-life baptism centers receptive posture and minister, court grandeur subdued.</x:v>
      </x:c>
      <x:c r="K397" s="492" t="str">
        <x:v>Vulnerability and commitment</x:v>
      </x:c>
      <x:c r="L397" s="492" t="str">
        <x:v>Proposed staging based on the catalog; not approved artwork</x:v>
      </x:c>
      <x:c r="M397" s="492" t="str">
        <x:v>No unresolved tier condition identified in this baseline review.</x:v>
      </x:c>
      <x:c r="N397" s="504" t="n">
        <x:v>8</x:v>
      </x:c>
      <x:c r="O397" s="504" t="n">
        <x:v>8</x:v>
      </x:c>
      <x:c r="P397" s="504" t="n">
        <x:v>7.5</x:v>
      </x:c>
      <x:c r="Q397" s="504" t="n">
        <x:v>7</x:v>
      </x:c>
      <x:c r="R397" s="505" t="n">
        <x:f>IF(COUNT(N397:Q397)&lt;COUNT('Rarity Calibration'!$B$4:$B$7),"",ROUND(('Rarity Calibration'!$B$11/'Rarity Calibration'!$B$9)*(N397*'Rarity Calibration'!$B$4+O397*'Rarity Calibration'!$B$5+P397*'Rarity Calibration'!$B$6+Q397*'Rarity Calibration'!$B$7),1))</x:f>
        <x:v>78</x:v>
      </x:c>
      <x:c r="S397" s="492" t="str">
        <x:f>IF(R397="","",IF(R397&gt;='Rarity Calibration'!$E$4,'Rarity Calibration'!$D$4,IF(R397&gt;='Rarity Calibration'!$E$5,'Rarity Calibration'!$D$5,IF(R397&gt;='Rarity Calibration'!$E$6,'Rarity Calibration'!$D$6,IF(R397&gt;='Rarity Calibration'!$E$7,'Rarity Calibration'!$D$7,'Rarity Calibration'!$D$8)))))</x:f>
        <x:v>Rare</x:v>
      </x:c>
      <x:c r="T397" s="492" t="str"/>
      <x:c r="U397" s="505" t="n">
        <x:v>78.8</x:v>
      </x:c>
      <x:c r="V397" s="492" t="str">
        <x:v>7.7 / 8.4 / 7.4 / 8.0</x:v>
      </x:c>
      <x:c r="W397" s="492" t="str">
        <x:v>New review-only component estimates from catalog and stated premise; source inputs unchanged.</x:v>
      </x:c>
      <x:c r="X397" s="492" t="str">
        <x:v>Early Church History — ca. AD 64–451</x:v>
      </x:c>
      <x:c r="Y397" s="492" t="str">
        <x:v>fixed-v17: Final Card Catalog!A368:S368; Rarity Calibration!C177:S177. No external source verification.</x:v>
      </x:c>
      <x:c r="Z397" s="492" t="str">
        <x:v>AD 337 | Nicomedia</x:v>
      </x:c>
      <x:c r="AA397" s="492" t="str">
        <x:v>Approved v20 baseline - applied to master</x:v>
      </x:c>
      <x:c r="AB397" s="492" t="str">
        <x:v>None</x:v>
      </x:c>
    </x:row>
    <x:row r="398" ht="122" customHeight="1">
      <x:c r="A398" s="492" t="str">
        <x:v>ECH-024</x:v>
      </x:c>
      <x:c r="B398" s="492" t="str">
        <x:v>Edict of Milan</x:v>
      </x:c>
      <x:c r="C398" s="492" t="str">
        <x:v>Rare</x:v>
      </x:c>
      <x:c r="D398" s="500" t="str">
        <x:v>Uncommon</x:v>
      </x:c>
      <x:c r="E398" s="492" t="str">
        <x:f>IF(F398="Fixed by approved decision","Fixed",IF(C398=D398,"Keep",IF(MATCH(D398,$A$12:$A$16,0)&lt;MATCH(C398,$A$12:$A$16,0),"Promote","Demote")))</x:f>
        <x:v>Demote</x:v>
      </x:c>
      <x:c r="F398" s="492" t="str">
        <x:v>Reviewed - change proposed</x:v>
      </x:c>
      <x:c r="G398" s="492" t="str">
        <x:v>Medium</x:v>
      </x:c>
      <x:c r="H398" s="492" t="str">
        <x:v>Uncommon better fits the current document-led premise; historical consequence alone does not guarantee Rare art.</x:v>
      </x:c>
      <x:c r="I398" s="492" t="str">
        <x:v>ECH-042 Edict of Thessalonica; ECH-006 Pliny–Trajan Correspondence on Christians</x:v>
      </x:c>
      <x:c r="J398" s="492" t="str">
        <x:v>The agreement's document and a restrained reception scene, not an imagined triumphant crowd.</x:v>
      </x:c>
      <x:c r="K398" s="492" t="str">
        <x:v>Relief and changed possibility</x:v>
      </x:c>
      <x:c r="L398" s="492" t="str">
        <x:v>Proposed staging based on the catalog; not approved artwork</x:v>
      </x:c>
      <x:c r="M398" s="492" t="str">
        <x:v>No unresolved tier condition identified in this baseline review.</x:v>
      </x:c>
      <x:c r="N398" s="504" t="n">
        <x:v>8</x:v>
      </x:c>
      <x:c r="O398" s="504" t="n">
        <x:v>7</x:v>
      </x:c>
      <x:c r="P398" s="504" t="n">
        <x:v>6.5</x:v>
      </x:c>
      <x:c r="Q398" s="504" t="n">
        <x:v>6.5</x:v>
      </x:c>
      <x:c r="R398" s="505" t="n">
        <x:f>IF(COUNT(N398:Q398)&lt;COUNT('Rarity Calibration'!$B$4:$B$7),"",ROUND(('Rarity Calibration'!$B$11/'Rarity Calibration'!$B$9)*(N398*'Rarity Calibration'!$B$4+O398*'Rarity Calibration'!$B$5+P398*'Rarity Calibration'!$B$6+Q398*'Rarity Calibration'!$B$7),1))</x:f>
        <x:v>72.5</x:v>
      </x:c>
      <x:c r="S398" s="492" t="str">
        <x:f>IF(R398="","",IF(R398&gt;='Rarity Calibration'!$E$4,'Rarity Calibration'!$D$4,IF(R398&gt;='Rarity Calibration'!$E$5,'Rarity Calibration'!$D$5,IF(R398&gt;='Rarity Calibration'!$E$6,'Rarity Calibration'!$D$6,IF(R398&gt;='Rarity Calibration'!$E$7,'Rarity Calibration'!$D$7,'Rarity Calibration'!$D$8)))))</x:f>
        <x:v>Uncommon</x:v>
      </x:c>
      <x:c r="T398" s="492" t="str"/>
      <x:c r="U398" s="505" t="n">
        <x:v>78.6</x:v>
      </x:c>
      <x:c r="V398" s="492" t="str">
        <x:v>8.8 / 8.6 / 5.4 / 6.8</x:v>
      </x:c>
      <x:c r="W398" s="492" t="str">
        <x:v>New review-only component estimates from catalog and stated premise; source inputs unchanged.</x:v>
      </x:c>
      <x:c r="X398" s="492" t="str">
        <x:v>Early Church History — ca. AD 64–451</x:v>
      </x:c>
      <x:c r="Y398" s="492" t="str">
        <x:v>fixed-v17: Final Card Catalog!A369:S369; Rarity Calibration!C179:S179. No external source verification.</x:v>
      </x:c>
      <x:c r="Z398" s="492" t="str">
        <x:v>AD 313 | Roman Empire</x:v>
      </x:c>
      <x:c r="AA398" s="492" t="str">
        <x:v>Approved v20 baseline - applied to master</x:v>
      </x:c>
      <x:c r="AB398" s="492" t="str">
        <x:v>None</x:v>
      </x:c>
    </x:row>
    <x:row r="399" ht="122" customHeight="1">
      <x:c r="A399" s="492" t="str">
        <x:v>ECH-026</x:v>
      </x:c>
      <x:c r="B399" s="492" t="str">
        <x:v>Church of the Holy Sepulchre</x:v>
      </x:c>
      <x:c r="C399" s="492" t="str">
        <x:v>Rare</x:v>
      </x:c>
      <x:c r="D399" s="500" t="str">
        <x:v>Rare</x:v>
      </x:c>
      <x:c r="E399" s="492" t="str">
        <x:f>IF(F399="Fixed by approved decision","Fixed",IF(C399=D399,"Keep",IF(MATCH(D399,$A$12:$A$16,0)&lt;MATCH(C399,$A$12:$A$16,0),"Promote","Demote")))</x:f>
        <x:v>Keep</x:v>
      </x:c>
      <x:c r="F399" s="492" t="str">
        <x:v>Reviewed - provisional</x:v>
      </x:c>
      <x:c r="G399" s="492" t="str">
        <x:v>Medium</x:v>
      </x:c>
      <x:c r="H399" s="492" t="str">
        <x:v>Diagnostic score reaches Extraordinary, but retain Rare until a single historical architectural phase is agreed; importance is not a finished composition.</x:v>
      </x:c>
      <x:c r="I399" s="492" t="str">
        <x:v>BE-065 The Resurrection; CHE-004 Dedication of Hagia Sophia</x:v>
      </x:c>
      <x:c r="J399" s="492" t="str">
        <x:v>An architectural approach includes a small pilgrimage movement, with one historical phase clearly chosen.</x:v>
      </x:c>
      <x:c r="K399" s="492" t="str">
        <x:v>Reverence and destination</x:v>
      </x:c>
      <x:c r="L399" s="492" t="str">
        <x:v>Proposed staging based on the catalog; not approved artwork</x:v>
      </x:c>
      <x:c r="M399" s="492" t="str">
        <x:v>Select the represented historical phase; do not mix later architecture with Constantine's complex.</x:v>
      </x:c>
      <x:c r="N399" s="504" t="n">
        <x:v>8.5</x:v>
      </x:c>
      <x:c r="O399" s="504" t="n">
        <x:v>8.5</x:v>
      </x:c>
      <x:c r="P399" s="504" t="n">
        <x:v>8</x:v>
      </x:c>
      <x:c r="Q399" s="504" t="n">
        <x:v>7.5</x:v>
      </x:c>
      <x:c r="R399" s="505" t="n">
        <x:f>IF(COUNT(N399:Q399)&lt;COUNT('Rarity Calibration'!$B$4:$B$7),"",ROUND(('Rarity Calibration'!$B$11/'Rarity Calibration'!$B$9)*(N399*'Rarity Calibration'!$B$4+O399*'Rarity Calibration'!$B$5+P399*'Rarity Calibration'!$B$6+Q399*'Rarity Calibration'!$B$7),1))</x:f>
        <x:v>83</x:v>
      </x:c>
      <x:c r="S399" s="492" t="str">
        <x:f>IF(R399="","",IF(R399&gt;='Rarity Calibration'!$E$4,'Rarity Calibration'!$D$4,IF(R399&gt;='Rarity Calibration'!$E$5,'Rarity Calibration'!$D$5,IF(R399&gt;='Rarity Calibration'!$E$6,'Rarity Calibration'!$D$6,IF(R399&gt;='Rarity Calibration'!$E$7,'Rarity Calibration'!$D$7,'Rarity Calibration'!$D$8)))))</x:f>
        <x:v>Extraordinary</x:v>
      </x:c>
      <x:c r="T399" s="492" t="str">
        <x:v>Diagnostic score reaches Extraordinary, but retain Rare until a single historical architectural phase is agreed; importance is not a finished composition.</x:v>
      </x:c>
      <x:c r="U399" s="505" t="n">
        <x:v>81.8</x:v>
      </x:c>
      <x:c r="V399" s="492" t="str">
        <x:v>8.2 / 8.6 / 8.2 / 6.8</x:v>
      </x:c>
      <x:c r="W399" s="492" t="str">
        <x:v>New review-only component estimates from catalog and stated premise; source inputs unchanged.</x:v>
      </x:c>
      <x:c r="X399" s="492" t="str">
        <x:v>Early Church History — ca. AD 64–451</x:v>
      </x:c>
      <x:c r="Y399" s="492" t="str">
        <x:v>fixed-v17: Final Card Catalog!A370:S370; Rarity Calibration!C101:S101. No external source verification.</x:v>
      </x:c>
      <x:c r="Z399" s="492" t="str">
        <x:v>4th century | Jerusalem</x:v>
      </x:c>
      <x:c r="AA399" s="492" t="str">
        <x:v>Approved v20 working tier - original condition retained</x:v>
      </x:c>
      <x:c r="AB399" s="492" t="str">
        <x:v>Tier / interpretation condition</x:v>
      </x:c>
    </x:row>
    <x:row r="400" ht="122" customHeight="1">
      <x:c r="A400" s="492" t="str">
        <x:v>ECH-027</x:v>
      </x:c>
      <x:c r="B400" s="492" t="str">
        <x:v>Eusebius's Ecclesiastical History</x:v>
      </x:c>
      <x:c r="C400" s="492" t="str">
        <x:v>Uncommon</x:v>
      </x:c>
      <x:c r="D400" s="500" t="str">
        <x:v>Uncommon</x:v>
      </x:c>
      <x:c r="E400" s="492" t="str">
        <x:f>IF(F400="Fixed by approved decision","Fixed",IF(C400=D400,"Keep",IF(MATCH(D400,$A$12:$A$16,0)&lt;MATCH(C400,$A$12:$A$16,0),"Promote","Demote")))</x:f>
        <x:v>Keep</x:v>
      </x:c>
      <x:c r="F400" s="492" t="str">
        <x:v>Reviewed - keep</x:v>
      </x:c>
      <x:c r="G400" s="492" t="str">
        <x:v>Medium</x:v>
      </x:c>
      <x:c r="H400" s="492" t="str">
        <x:v>Retain Uncommon for a defined history-making artifact; narrative breadth is not an excuse for clutter.</x:v>
      </x:c>
      <x:c r="I400" s="492" t="str">
        <x:v>ECH-003 First Epistle of Clement; ECH-041 The Latin Vulgate Tradition</x:v>
      </x:c>
      <x:c r="J400" s="492" t="str">
        <x:v>A working history text with gathered documents secondary, not a visual montage of all Church history.</x:v>
      </x:c>
      <x:c r="K400" s="492" t="str">
        <x:v>Continuity and inquiry</x:v>
      </x:c>
      <x:c r="L400" s="492" t="str">
        <x:v>Proposed staging based on the catalog; not approved artwork</x:v>
      </x:c>
      <x:c r="M400" s="492" t="str">
        <x:v>No unresolved tier condition identified in this baseline review.</x:v>
      </x:c>
      <x:c r="N400" s="504" t="n">
        <x:v>7.5</x:v>
      </x:c>
      <x:c r="O400" s="504" t="n">
        <x:v>7.5</x:v>
      </x:c>
      <x:c r="P400" s="504" t="n">
        <x:v>6.5</x:v>
      </x:c>
      <x:c r="Q400" s="504" t="n">
        <x:v>7</x:v>
      </x:c>
      <x:c r="R400" s="505" t="n">
        <x:f>IF(COUNT(N400:Q400)&lt;COUNT('Rarity Calibration'!$B$4:$B$7),"",ROUND(('Rarity Calibration'!$B$11/'Rarity Calibration'!$B$9)*(N400*'Rarity Calibration'!$B$4+O400*'Rarity Calibration'!$B$5+P400*'Rarity Calibration'!$B$6+Q400*'Rarity Calibration'!$B$7),1))</x:f>
        <x:v>72.5</x:v>
      </x:c>
      <x:c r="S400" s="492" t="str">
        <x:f>IF(R400="","",IF(R400&gt;='Rarity Calibration'!$E$4,'Rarity Calibration'!$D$4,IF(R400&gt;='Rarity Calibration'!$E$5,'Rarity Calibration'!$D$5,IF(R400&gt;='Rarity Calibration'!$E$6,'Rarity Calibration'!$D$6,IF(R400&gt;='Rarity Calibration'!$E$7,'Rarity Calibration'!$D$7,'Rarity Calibration'!$D$8)))))</x:f>
        <x:v>Uncommon</x:v>
      </x:c>
      <x:c r="T400" s="492" t="str"/>
      <x:c r="U400" s="505" t="n">
        <x:v>72.2</x:v>
      </x:c>
      <x:c r="V400" s="492" t="str">
        <x:v>7.2 / 8.6 / 5.4 / 6.8</x:v>
      </x:c>
      <x:c r="W400" s="492" t="str">
        <x:v>New review-only component estimates from catalog and stated premise; source inputs unchanged.</x:v>
      </x:c>
      <x:c r="X400" s="492" t="str">
        <x:v>Early Church History — ca. AD 64–451</x:v>
      </x:c>
      <x:c r="Y400" s="492" t="str">
        <x:v>fixed-v17: Final Card Catalog!A371:S371; Rarity Calibration!C258:S258. No external source verification.</x:v>
      </x:c>
      <x:c r="Z400" s="492" t="str">
        <x:v>Early 4th century | Caesarea</x:v>
      </x:c>
      <x:c r="AA400" s="492" t="str">
        <x:v>Approved v20 baseline - applied to master</x:v>
      </x:c>
      <x:c r="AB400" s="492" t="str">
        <x:v>None</x:v>
      </x:c>
    </x:row>
    <x:row r="401" ht="122" customHeight="1">
      <x:c r="A401" s="492" t="str">
        <x:v>ECH-028</x:v>
      </x:c>
      <x:c r="B401" s="492" t="str">
        <x:v>Egeria's Pilgrimage</x:v>
      </x:c>
      <x:c r="C401" s="492" t="str">
        <x:v>Uncommon</x:v>
      </x:c>
      <x:c r="D401" s="500" t="str">
        <x:v>Uncommon</x:v>
      </x:c>
      <x:c r="E401" s="492" t="str">
        <x:f>IF(F401="Fixed by approved decision","Fixed",IF(C401=D401,"Keep",IF(MATCH(D401,$A$12:$A$16,0)&lt;MATCH(C401,$A$12:$A$16,0),"Promote","Demote")))</x:f>
        <x:v>Keep</x:v>
      </x:c>
      <x:c r="F401" s="492" t="str">
        <x:v>Reviewed - keep</x:v>
      </x:c>
      <x:c r="G401" s="492" t="str">
        <x:v>Medium</x:v>
      </x:c>
      <x:c r="H401" s="492" t="str">
        <x:v>Uncommon has a personal travel-account hook without inventing a precise recorded scene.</x:v>
      </x:c>
      <x:c r="I401" s="492" t="str">
        <x:v>TP-001 Pilgrimage; ECH-026 Church of the Holy Sepulchre</x:v>
      </x:c>
      <x:c r="J401" s="492" t="str">
        <x:v>A traveler observing worship or approaching a destination, with the journey perspective distinct from a generic pilgrim procession.</x:v>
      </x:c>
      <x:c r="K401" s="492" t="str">
        <x:v>Curiosity and reverence</x:v>
      </x:c>
      <x:c r="L401" s="492" t="str">
        <x:v>Proposed staging based on the catalog; not approved artwork</x:v>
      </x:c>
      <x:c r="M401" s="492" t="str">
        <x:v>Label any composite travel scene as representative of the account.</x:v>
      </x:c>
      <x:c r="N401" s="504" t="n">
        <x:v>7</x:v>
      </x:c>
      <x:c r="O401" s="504" t="n">
        <x:v>8</x:v>
      </x:c>
      <x:c r="P401" s="504" t="n">
        <x:v>7</x:v>
      </x:c>
      <x:c r="Q401" s="504" t="n">
        <x:v>7</x:v>
      </x:c>
      <x:c r="R401" s="505" t="n">
        <x:f>IF(COUNT(N401:Q401)&lt;COUNT('Rarity Calibration'!$B$4:$B$7),"",ROUND(('Rarity Calibration'!$B$11/'Rarity Calibration'!$B$9)*(N401*'Rarity Calibration'!$B$4+O401*'Rarity Calibration'!$B$5+P401*'Rarity Calibration'!$B$6+Q401*'Rarity Calibration'!$B$7),1))</x:f>
        <x:v>73</x:v>
      </x:c>
      <x:c r="S401" s="492" t="str">
        <x:f>IF(R401="","",IF(R401&gt;='Rarity Calibration'!$E$4,'Rarity Calibration'!$D$4,IF(R401&gt;='Rarity Calibration'!$E$5,'Rarity Calibration'!$D$5,IF(R401&gt;='Rarity Calibration'!$E$6,'Rarity Calibration'!$D$6,IF(R401&gt;='Rarity Calibration'!$E$7,'Rarity Calibration'!$D$7,'Rarity Calibration'!$D$8)))))</x:f>
        <x:v>Uncommon</x:v>
      </x:c>
      <x:c r="T401" s="492" t="str"/>
      <x:c r="U401" s="505" t="n">
        <x:v>67.8</x:v>
      </x:c>
      <x:c r="V401" s="492" t="str">
        <x:v>6.1 / 8.6 / 5.4 / 6.8</x:v>
      </x:c>
      <x:c r="W401" s="492" t="str">
        <x:v>New review-only component estimates from catalog and stated premise; source inputs unchanged.</x:v>
      </x:c>
      <x:c r="X401" s="492" t="str">
        <x:v>Early Church History — ca. AD 64–451</x:v>
      </x:c>
      <x:c r="Y401" s="492" t="str">
        <x:v>fixed-v17: Final Card Catalog!A372:S372; Rarity Calibration!C306:S306. No external source verification.</x:v>
      </x:c>
      <x:c r="Z401" s="492" t="str">
        <x:v>380s | Holy Land</x:v>
      </x:c>
      <x:c r="AA401" s="492" t="str">
        <x:v>Approved v20 baseline - applied to master</x:v>
      </x:c>
      <x:c r="AB401" s="492" t="str">
        <x:v>Production detail / source check</x:v>
      </x:c>
    </x:row>
    <x:row r="402" ht="122" customHeight="1">
      <x:c r="A402" s="492" t="str">
        <x:v>ECH-029</x:v>
      </x:c>
      <x:c r="B402" s="492" t="str">
        <x:v>Athanasius's 39th Festal Letter</x:v>
      </x:c>
      <x:c r="C402" s="492" t="str">
        <x:v>Uncommon</x:v>
      </x:c>
      <x:c r="D402" s="500" t="str">
        <x:v>Uncommon</x:v>
      </x:c>
      <x:c r="E402" s="492" t="str">
        <x:f>IF(F402="Fixed by approved decision","Fixed",IF(C402=D402,"Keep",IF(MATCH(D402,$A$12:$A$16,0)&lt;MATCH(C402,$A$12:$A$16,0),"Promote","Demote")))</x:f>
        <x:v>Keep</x:v>
      </x:c>
      <x:c r="F402" s="492" t="str">
        <x:v>Reviewed - keep</x:v>
      </x:c>
      <x:c r="G402" s="492" t="str">
        <x:v>Medium</x:v>
      </x:c>
      <x:c r="H402" s="492" t="str">
        <x:v>Retain Uncommon for document significance; the recovered Muratorian material remains distinct related context.</x:v>
      </x:c>
      <x:c r="I402" s="492" t="str">
        <x:v>ECH-030 Codex Sinaiticus and Codex Vaticanus; CS-003 Council of Carthage on the Biblical Canon</x:v>
      </x:c>
      <x:c r="J402" s="492" t="str">
        <x:v>The letter at reading scale, with an attentive recipient and no invented complete canon display.</x:v>
      </x:c>
      <x:c r="K402" s="492" t="str">
        <x:v>Recognition and continuity</x:v>
      </x:c>
      <x:c r="L402" s="492" t="str">
        <x:v>Proposed staging based on the catalog; not approved artwork</x:v>
      </x:c>
      <x:c r="M402" s="492" t="str">
        <x:v>No unresolved tier condition identified in this baseline review.</x:v>
      </x:c>
      <x:c r="N402" s="504" t="n">
        <x:v>8</x:v>
      </x:c>
      <x:c r="O402" s="504" t="n">
        <x:v>7</x:v>
      </x:c>
      <x:c r="P402" s="504" t="n">
        <x:v>6.5</x:v>
      </x:c>
      <x:c r="Q402" s="504" t="n">
        <x:v>6.5</x:v>
      </x:c>
      <x:c r="R402" s="505" t="n">
        <x:f>IF(COUNT(N402:Q402)&lt;COUNT('Rarity Calibration'!$B$4:$B$7),"",ROUND(('Rarity Calibration'!$B$11/'Rarity Calibration'!$B$9)*(N402*'Rarity Calibration'!$B$4+O402*'Rarity Calibration'!$B$5+P402*'Rarity Calibration'!$B$6+Q402*'Rarity Calibration'!$B$7),1))</x:f>
        <x:v>72.5</x:v>
      </x:c>
      <x:c r="S402" s="492" t="str">
        <x:f>IF(R402="","",IF(R402&gt;='Rarity Calibration'!$E$4,'Rarity Calibration'!$D$4,IF(R402&gt;='Rarity Calibration'!$E$5,'Rarity Calibration'!$D$5,IF(R402&gt;='Rarity Calibration'!$E$6,'Rarity Calibration'!$D$6,IF(R402&gt;='Rarity Calibration'!$E$7,'Rarity Calibration'!$D$7,'Rarity Calibration'!$D$8)))))</x:f>
        <x:v>Uncommon</x:v>
      </x:c>
      <x:c r="T402" s="492" t="str"/>
      <x:c r="U402" s="505" t="n">
        <x:v>67.4</x:v>
      </x:c>
      <x:c r="V402" s="492" t="str">
        <x:v>7.2 / 7.2 / 5.1 / 6.8</x:v>
      </x:c>
      <x:c r="W402" s="492" t="str">
        <x:v>New review-only component estimates from catalog and stated premise; source inputs unchanged.</x:v>
      </x:c>
      <x:c r="X402" s="492" t="str">
        <x:v>Early Church History — ca. AD 64–451</x:v>
      </x:c>
      <x:c r="Y402" s="492" t="str">
        <x:v>fixed-v17: Final Card Catalog!A373:S373; Rarity Calibration!C324:S324. No external source verification.</x:v>
      </x:c>
      <x:c r="Z402" s="492" t="str">
        <x:v>AD 367 | Alexandria</x:v>
      </x:c>
      <x:c r="AA402" s="492" t="str">
        <x:v>Approved v20 baseline - applied to master</x:v>
      </x:c>
      <x:c r="AB402" s="492" t="str">
        <x:v>None</x:v>
      </x:c>
    </x:row>
    <x:row r="403" ht="122" customHeight="1">
      <x:c r="A403" s="492" t="str">
        <x:v>ECH-030</x:v>
      </x:c>
      <x:c r="B403" s="492" t="str">
        <x:v>Codex Sinaiticus and Codex Vaticanus</x:v>
      </x:c>
      <x:c r="C403" s="492" t="str">
        <x:v>Uncommon</x:v>
      </x:c>
      <x:c r="D403" s="500" t="str">
        <x:v>Uncommon</x:v>
      </x:c>
      <x:c r="E403" s="492" t="str">
        <x:f>IF(F403="Fixed by approved decision","Fixed",IF(C403=D403,"Keep",IF(MATCH(D403,$A$12:$A$16,0)&lt;MATCH(C403,$A$12:$A$16,0),"Promote","Demote")))</x:f>
        <x:v>Keep</x:v>
      </x:c>
      <x:c r="F403" s="492" t="str">
        <x:v>Reviewed - keep</x:v>
      </x:c>
      <x:c r="G403" s="492" t="str">
        <x:v>Medium</x:v>
      </x:c>
      <x:c r="H403" s="492" t="str">
        <x:v>Uncommon suits a paired manuscript witness without making exact pages or shared provenance up.</x:v>
      </x:c>
      <x:c r="I403" s="492" t="str">
        <x:v>ECH-013 Origen's Hexapla; ECH-029 Athanasius's 39th Festal Letter</x:v>
      </x:c>
      <x:c r="J403" s="492" t="str">
        <x:v>Two codex forms are clearly distinguished side by side as an illustrative comparison, not asserted co-location.</x:v>
      </x:c>
      <x:c r="K403" s="492" t="str">
        <x:v>Preservation and careful study</x:v>
      </x:c>
      <x:c r="L403" s="492" t="str">
        <x:v>Proposed staging based on the catalog; not approved artwork</x:v>
      </x:c>
      <x:c r="M403" s="492" t="str">
        <x:v>Keep distinct manuscripts and textual details verifiable before production.</x:v>
      </x:c>
      <x:c r="N403" s="504" t="n">
        <x:v>8</x:v>
      </x:c>
      <x:c r="O403" s="504" t="n">
        <x:v>8</x:v>
      </x:c>
      <x:c r="P403" s="504" t="n">
        <x:v>6.5</x:v>
      </x:c>
      <x:c r="Q403" s="504" t="n">
        <x:v>7</x:v>
      </x:c>
      <x:c r="R403" s="505" t="n">
        <x:f>IF(COUNT(N403:Q403)&lt;COUNT('Rarity Calibration'!$B$4:$B$7),"",ROUND(('Rarity Calibration'!$B$11/'Rarity Calibration'!$B$9)*(N403*'Rarity Calibration'!$B$4+O403*'Rarity Calibration'!$B$5+P403*'Rarity Calibration'!$B$6+Q403*'Rarity Calibration'!$B$7),1))</x:f>
        <x:v>76</x:v>
      </x:c>
      <x:c r="S403" s="492" t="str">
        <x:f>IF(R403="","",IF(R403&gt;='Rarity Calibration'!$E$4,'Rarity Calibration'!$D$4,IF(R403&gt;='Rarity Calibration'!$E$5,'Rarity Calibration'!$D$5,IF(R403&gt;='Rarity Calibration'!$E$6,'Rarity Calibration'!$D$6,IF(R403&gt;='Rarity Calibration'!$E$7,'Rarity Calibration'!$D$7,'Rarity Calibration'!$D$8)))))</x:f>
        <x:v>Uncommon</x:v>
      </x:c>
      <x:c r="T403" s="492" t="str"/>
      <x:c r="U403" s="505" t="n">
        <x:v>76.2</x:v>
      </x:c>
      <x:c r="V403" s="492" t="str">
        <x:v>8.2 / 8.6 / 5.4 / 6.8</x:v>
      </x:c>
      <x:c r="W403" s="492" t="str">
        <x:v>New review-only component estimates from catalog and stated premise; source inputs unchanged.</x:v>
      </x:c>
      <x:c r="X403" s="492" t="str">
        <x:v>Early Church History — ca. AD 64–451</x:v>
      </x:c>
      <x:c r="Y403" s="492" t="str">
        <x:v>fixed-v17: Final Card Catalog!A374:S374; Rarity Calibration!C210:S210. No external source verification.</x:v>
      </x:c>
      <x:c r="Z403" s="492" t="str">
        <x:v>4th century | Eastern Mediterranean</x:v>
      </x:c>
      <x:c r="AA403" s="492" t="str">
        <x:v>Approved v20 baseline - applied to master</x:v>
      </x:c>
      <x:c r="AB403" s="492" t="str">
        <x:v>Production detail / source check</x:v>
      </x:c>
    </x:row>
    <x:row r="404" ht="122" customHeight="1">
      <x:c r="A404" s="492" t="str">
        <x:v>ECH-032</x:v>
      </x:c>
      <x:c r="B404" s="492" t="str">
        <x:v>Antony's Withdrawal to the Desert</x:v>
      </x:c>
      <x:c r="C404" s="492" t="str">
        <x:v>Rare</x:v>
      </x:c>
      <x:c r="D404" s="500" t="str">
        <x:v>Rare</x:v>
      </x:c>
      <x:c r="E404" s="492" t="str">
        <x:f>IF(F404="Fixed by approved decision","Fixed",IF(C404=D404,"Keep",IF(MATCH(D404,$A$12:$A$16,0)&lt;MATCH(C404,$A$12:$A$16,0),"Promote","Demote")))</x:f>
        <x:v>Keep</x:v>
      </x:c>
      <x:c r="F404" s="492" t="str">
        <x:v>Reviewed - keep</x:v>
      </x:c>
      <x:c r="G404" s="492" t="str">
        <x:v>High</x:v>
      </x:c>
      <x:c r="H404" s="492" t="str">
        <x:v>Retain Rare because the approved solitude composition provides a distinctive visual and emotional role.</x:v>
      </x:c>
      <x:c r="I404" s="492" t="str">
        <x:v>ECH-033 Pachomian Cenobitic Communities; ECH-034 The Desert Fathers and Mothers</x:v>
      </x:c>
      <x:c r="J404" s="492" t="str">
        <x:v>A solitary, small figure moves away into an immense, austere desert landscape, seen from behind or in three-quarter view. Emphasize space, silence and departure; no communal courtyard, gathered monks or intimate teaching circle.</x:v>
      </x:c>
      <x:c r="K404" s="492" t="str">
        <x:v>Solemn peace and freedom through renunciation; vastness, silence and chosen solitude. Avoid presenting solitude only as abandonment, despair or menace.</x:v>
      </x:c>
      <x:c r="L404" s="492" t="str">
        <x:v>Existing master brief - retained verbatim</x:v>
      </x:c>
      <x:c r="M404" s="492" t="str">
        <x:v>No unresolved tier condition identified in this baseline review.</x:v>
      </x:c>
      <x:c r="N404" s="504" t="n">
        <x:v>7.5</x:v>
      </x:c>
      <x:c r="O404" s="504" t="n">
        <x:v>8.5</x:v>
      </x:c>
      <x:c r="P404" s="504" t="n">
        <x:v>7.5</x:v>
      </x:c>
      <x:c r="Q404" s="504" t="n">
        <x:v>8</x:v>
      </x:c>
      <x:c r="R404" s="505" t="n">
        <x:f>IF(COUNT(N404:Q404)&lt;COUNT('Rarity Calibration'!$B$4:$B$7),"",ROUND(('Rarity Calibration'!$B$11/'Rarity Calibration'!$B$9)*(N404*'Rarity Calibration'!$B$4+O404*'Rarity Calibration'!$B$5+P404*'Rarity Calibration'!$B$6+Q404*'Rarity Calibration'!$B$7),1))</x:f>
        <x:v>78.5</x:v>
      </x:c>
      <x:c r="S404" s="492" t="str">
        <x:f>IF(R404="","",IF(R404&gt;='Rarity Calibration'!$E$4,'Rarity Calibration'!$D$4,IF(R404&gt;='Rarity Calibration'!$E$5,'Rarity Calibration'!$D$5,IF(R404&gt;='Rarity Calibration'!$E$6,'Rarity Calibration'!$D$6,IF(R404&gt;='Rarity Calibration'!$E$7,'Rarity Calibration'!$D$7,'Rarity Calibration'!$D$8)))))</x:f>
        <x:v>Rare</x:v>
      </x:c>
      <x:c r="T404" s="492" t="str"/>
      <x:c r="U404" s="505" t="n">
        <x:v>77.9</x:v>
      </x:c>
      <x:c r="V404" s="492" t="str">
        <x:v>7.4 / 8.4 / 7.4 / 8.3</x:v>
      </x:c>
      <x:c r="W404" s="492" t="str">
        <x:v>New review-only component estimates from catalog and stated premise; source inputs unchanged.</x:v>
      </x:c>
      <x:c r="X404" s="492" t="str">
        <x:v>Early Church History — ca. AD 64–451</x:v>
      </x:c>
      <x:c r="Y404" s="492" t="str">
        <x:v>fixed-v17: Final Card Catalog!A375:S375; Rarity Calibration!C185:S185. No external source verification.</x:v>
      </x:c>
      <x:c r="Z404" s="492" t="str">
        <x:v>Late 3rd–early 4th century | Egypt</x:v>
      </x:c>
      <x:c r="AA404" s="492" t="str">
        <x:v>Approved v20 baseline - applied to master</x:v>
      </x:c>
      <x:c r="AB404" s="492" t="str">
        <x:v>None</x:v>
      </x:c>
    </x:row>
    <x:row r="405" ht="122" customHeight="1">
      <x:c r="A405" s="492" t="str">
        <x:v>ECH-033</x:v>
      </x:c>
      <x:c r="B405" s="492" t="str">
        <x:v>Pachomian Cenobitic Communities</x:v>
      </x:c>
      <x:c r="C405" s="492" t="str">
        <x:v>Common</x:v>
      </x:c>
      <x:c r="D405" s="500" t="str">
        <x:v>Common</x:v>
      </x:c>
      <x:c r="E405" s="492" t="str">
        <x:f>IF(F405="Fixed by approved decision","Fixed",IF(C405=D405,"Keep",IF(MATCH(D405,$A$12:$A$16,0)&lt;MATCH(C405,$A$12:$A$16,0),"Promote","Demote")))</x:f>
        <x:v>Keep</x:v>
      </x:c>
      <x:c r="F405" s="492" t="str">
        <x:v>Reviewed - keep</x:v>
      </x:c>
      <x:c r="G405" s="492" t="str">
        <x:v>High</x:v>
      </x:c>
      <x:c r="H405" s="492" t="str">
        <x:v>Keep a strong Common communal image distinct from Antony's solitude and the elders' intimate counsel.</x:v>
      </x:c>
      <x:c r="I405" s="492" t="str">
        <x:v>ECH-032 Antony's Withdrawal to the Desert; ECH-034 The Desert Fathers and Mothers</x:v>
      </x:c>
      <x:c r="J405" s="492" t="str">
        <x:v>Use an elevated view into an organized monastic courtyard, with several monks engaged in shared work within a coherent communal space. Make the relationships between people, tasks and buildings the focus; avoid Antony's lone-desert framing or a two-person counsel scene.</x:v>
      </x:c>
      <x:c r="K405" s="492" t="str">
        <x:v>Belonging and purposeful calm; cooperation, order and shared commitment. Avoid oppressive regimentation or an indistinct crowd of interchangeable monks.</x:v>
      </x:c>
      <x:c r="L405" s="492" t="str">
        <x:v>Existing master brief - retained verbatim</x:v>
      </x:c>
      <x:c r="M405" s="492" t="str">
        <x:v>No unresolved tier condition identified in this baseline review.</x:v>
      </x:c>
      <x:c r="N405" s="504" t="n">
        <x:v>6.5</x:v>
      </x:c>
      <x:c r="O405" s="504" t="n">
        <x:v>7</x:v>
      </x:c>
      <x:c r="P405" s="504" t="n">
        <x:v>6.5</x:v>
      </x:c>
      <x:c r="Q405" s="504" t="n">
        <x:v>6.5</x:v>
      </x:c>
      <x:c r="R405" s="505" t="n">
        <x:f>IF(COUNT(N405:Q405)&lt;COUNT('Rarity Calibration'!$B$4:$B$7),"",ROUND(('Rarity Calibration'!$B$11/'Rarity Calibration'!$B$9)*(N405*'Rarity Calibration'!$B$4+O405*'Rarity Calibration'!$B$5+P405*'Rarity Calibration'!$B$6+Q405*'Rarity Calibration'!$B$7),1))</x:f>
        <x:v>66.5</x:v>
      </x:c>
      <x:c r="S405" s="492" t="str">
        <x:f>IF(R405="","",IF(R405&gt;='Rarity Calibration'!$E$4,'Rarity Calibration'!$D$4,IF(R405&gt;='Rarity Calibration'!$E$5,'Rarity Calibration'!$D$5,IF(R405&gt;='Rarity Calibration'!$E$6,'Rarity Calibration'!$D$6,IF(R405&gt;='Rarity Calibration'!$E$7,'Rarity Calibration'!$D$7,'Rarity Calibration'!$D$8)))))</x:f>
        <x:v>Common</x:v>
      </x:c>
      <x:c r="T405" s="492" t="str"/>
      <x:c r="U405" s="505" t="n">
        <x:v>66.2</x:v>
      </x:c>
      <x:c r="V405" s="492" t="str">
        <x:v>6.1 / 8.3 / 5.4 / 6.1</x:v>
      </x:c>
      <x:c r="W405" s="492" t="str">
        <x:v>New review-only component estimates from catalog and stated premise; source inputs unchanged.</x:v>
      </x:c>
      <x:c r="X405" s="492" t="str">
        <x:v>Early Church History — ca. AD 64–451</x:v>
      </x:c>
      <x:c r="Y405" s="492" t="str">
        <x:v>fixed-v17: Final Card Catalog!A376:S376; Rarity Calibration!C339:S339. No external source verification.</x:v>
      </x:c>
      <x:c r="Z405" s="492" t="str">
        <x:v>4th century | Upper Egypt</x:v>
      </x:c>
      <x:c r="AA405" s="492" t="str">
        <x:v>Approved v20 baseline - applied to master</x:v>
      </x:c>
      <x:c r="AB405" s="492" t="str">
        <x:v>None</x:v>
      </x:c>
    </x:row>
    <x:row r="406" ht="122" customHeight="1">
      <x:c r="A406" s="492" t="str">
        <x:v>ECH-034</x:v>
      </x:c>
      <x:c r="B406" s="492" t="str">
        <x:v>The Desert Fathers and Mothers</x:v>
      </x:c>
      <x:c r="C406" s="492" t="str">
        <x:v>Uncommon</x:v>
      </x:c>
      <x:c r="D406" s="500" t="str">
        <x:v>Uncommon</x:v>
      </x:c>
      <x:c r="E406" s="492" t="str">
        <x:f>IF(F406="Fixed by approved decision","Fixed",IF(C406=D406,"Keep",IF(MATCH(D406,$A$12:$A$16,0)&lt;MATCH(C406,$A$12:$A$16,0),"Promote","Demote")))</x:f>
        <x:v>Keep</x:v>
      </x:c>
      <x:c r="F406" s="492" t="str">
        <x:v>Reviewed - keep</x:v>
      </x:c>
      <x:c r="G406" s="492" t="str">
        <x:v>High</x:v>
      </x:c>
      <x:c r="H406" s="492" t="str">
        <x:v>Retain Uncommon for an intimate representative encounter; the absorbed overview need not add panoramic clutter.</x:v>
      </x:c>
      <x:c r="I406" s="492" t="str">
        <x:v>ECH-032 Antony's Withdrawal to the Desert; ECH-033 Pachomian Cenobitic Communities</x:v>
      </x:c>
      <x:c r="J406" s="492" t="str">
        <x:v>Use a representative scene of spiritual counsel: an elder desert mother speaking with a younger ascetic beside a simple cell doorway. Keep the framing intimate and attentive rather than panoramic; distinguish inherited wisdom from Antony's solitary departure and the Pachomian working courtyard.</x:v>
      </x:c>
      <x:c r="K406" s="492" t="str">
        <x:v>Contemplative attentiveness; trust, wisdom and quiet human warmth. Avoid exotic mysticism, spectacle or loneliness as the dominant feeling.</x:v>
      </x:c>
      <x:c r="L406" s="492" t="str">
        <x:v>Existing master brief - retained verbatim</x:v>
      </x:c>
      <x:c r="M406" s="492" t="str">
        <x:v>No unresolved tier condition identified in this baseline review.</x:v>
      </x:c>
      <x:c r="N406" s="504" t="n">
        <x:v>7.5</x:v>
      </x:c>
      <x:c r="O406" s="504" t="n">
        <x:v>7.5</x:v>
      </x:c>
      <x:c r="P406" s="504" t="n">
        <x:v>7.5</x:v>
      </x:c>
      <x:c r="Q406" s="504" t="n">
        <x:v>7</x:v>
      </x:c>
      <x:c r="R406" s="505" t="n">
        <x:f>IF(COUNT(N406:Q406)&lt;COUNT('Rarity Calibration'!$B$4:$B$7),"",ROUND(('Rarity Calibration'!$B$11/'Rarity Calibration'!$B$9)*(N406*'Rarity Calibration'!$B$4+O406*'Rarity Calibration'!$B$5+P406*'Rarity Calibration'!$B$6+Q406*'Rarity Calibration'!$B$7),1))</x:f>
        <x:v>74.5</x:v>
      </x:c>
      <x:c r="S406" s="492" t="str">
        <x:f>IF(R406="","",IF(R406&gt;='Rarity Calibration'!$E$4,'Rarity Calibration'!$D$4,IF(R406&gt;='Rarity Calibration'!$E$5,'Rarity Calibration'!$D$5,IF(R406&gt;='Rarity Calibration'!$E$6,'Rarity Calibration'!$D$6,IF(R406&gt;='Rarity Calibration'!$E$7,'Rarity Calibration'!$D$7,'Rarity Calibration'!$D$8)))))</x:f>
        <x:v>Uncommon</x:v>
      </x:c>
      <x:c r="T406" s="492" t="str"/>
      <x:c r="U406" s="505" t="n">
        <x:v>75</x:v>
      </x:c>
      <x:c r="V406" s="492" t="str">
        <x:v>7.9 / 8.6 / 5.4 / 6.8</x:v>
      </x:c>
      <x:c r="W406" s="492" t="str">
        <x:v>New review-only component estimates from catalog and stated premise; source inputs unchanged.</x:v>
      </x:c>
      <x:c r="X406" s="492" t="str">
        <x:v>Early Church History — ca. AD 64–451</x:v>
      </x:c>
      <x:c r="Y406" s="492" t="str">
        <x:v>fixed-v17: Final Card Catalog!A377:S377; Rarity Calibration!C223:S223. No external source verification.</x:v>
      </x:c>
      <x:c r="Z406" s="492" t="str">
        <x:v>4th–5th centuries | Egypt</x:v>
      </x:c>
      <x:c r="AA406" s="492" t="str">
        <x:v>Approved v20 baseline - applied to master</x:v>
      </x:c>
      <x:c r="AB406" s="492" t="str">
        <x:v>None</x:v>
      </x:c>
    </x:row>
    <x:row r="407" ht="122" customHeight="1">
      <x:c r="A407" s="492" t="str">
        <x:v>ECH-035</x:v>
      </x:c>
      <x:c r="B407" s="492" t="str">
        <x:v>Christianization of Armenia</x:v>
      </x:c>
      <x:c r="C407" s="492" t="str">
        <x:v>Uncommon</x:v>
      </x:c>
      <x:c r="D407" s="500" t="str">
        <x:v>Uncommon</x:v>
      </x:c>
      <x:c r="E407" s="492" t="str">
        <x:f>IF(F407="Fixed by approved decision","Fixed",IF(C407=D407,"Keep",IF(MATCH(D407,$A$12:$A$16,0)&lt;MATCH(C407,$A$12:$A$16,0),"Promote","Demote")))</x:f>
        <x:v>Keep</x:v>
      </x:c>
      <x:c r="F407" s="492" t="str">
        <x:v>Reviewed - provisional</x:v>
      </x:c>
      <x:c r="G407" s="492" t="str">
        <x:v>Medium</x:v>
      </x:c>
      <x:c r="H407" s="492" t="str">
        <x:v>Retain Uncommon with the source's date qualification and a deliberately bounded historical premise.</x:v>
      </x:c>
      <x:c r="I407" s="492" t="str">
        <x:v>ECH-036 Christian Kingdom of Aksum; CHE-012 Cyril and Methodius Teach the Slavs</x:v>
      </x:c>
      <x:c r="J407" s="492" t="str">
        <x:v>A representative receiving/teaching encounter within the kingdom, not an invented precise adoption ceremony.</x:v>
      </x:c>
      <x:c r="K407" s="492" t="str">
        <x:v>Change and communal identity</x:v>
      </x:c>
      <x:c r="L407" s="492" t="str">
        <x:v>Proposed staging based on the catalog; not approved artwork</x:v>
      </x:c>
      <x:c r="M407" s="492" t="str">
        <x:v>Resolve the represented event and retain 301/later-date caveat; no falsely precise reconstruction.</x:v>
      </x:c>
      <x:c r="N407" s="504" t="n">
        <x:v>8</x:v>
      </x:c>
      <x:c r="O407" s="504" t="n">
        <x:v>7.5</x:v>
      </x:c>
      <x:c r="P407" s="504" t="n">
        <x:v>7</x:v>
      </x:c>
      <x:c r="Q407" s="504" t="n">
        <x:v>7</x:v>
      </x:c>
      <x:c r="R407" s="505" t="n">
        <x:f>IF(COUNT(N407:Q407)&lt;COUNT('Rarity Calibration'!$B$4:$B$7),"",ROUND(('Rarity Calibration'!$B$11/'Rarity Calibration'!$B$9)*(N407*'Rarity Calibration'!$B$4+O407*'Rarity Calibration'!$B$5+P407*'Rarity Calibration'!$B$6+Q407*'Rarity Calibration'!$B$7),1))</x:f>
        <x:v>75.5</x:v>
      </x:c>
      <x:c r="S407" s="492" t="str">
        <x:f>IF(R407="","",IF(R407&gt;='Rarity Calibration'!$E$4,'Rarity Calibration'!$D$4,IF(R407&gt;='Rarity Calibration'!$E$5,'Rarity Calibration'!$D$5,IF(R407&gt;='Rarity Calibration'!$E$6,'Rarity Calibration'!$D$6,IF(R407&gt;='Rarity Calibration'!$E$7,'Rarity Calibration'!$D$7,'Rarity Calibration'!$D$8)))))</x:f>
        <x:v>Uncommon</x:v>
      </x:c>
      <x:c r="T407" s="492" t="str"/>
      <x:c r="U407" s="505" t="n">
        <x:v>70.6</x:v>
      </x:c>
      <x:c r="V407" s="492" t="str">
        <x:v>7.2 / 8.3 / 5.4 / 6.1</x:v>
      </x:c>
      <x:c r="W407" s="492" t="str">
        <x:v>New review-only component estimates from catalog and stated premise; source inputs unchanged.</x:v>
      </x:c>
      <x:c r="X407" s="492" t="str">
        <x:v>Early Church History — ca. AD 64–451</x:v>
      </x:c>
      <x:c r="Y407" s="492" t="str">
        <x:v>fixed-v17: Final Card Catalog!A378:S378; Rarity Calibration!C271:S271. No external source verification.</x:v>
      </x:c>
      <x:c r="Z407" s="492" t="str">
        <x:v>Early 4th century | Armenia</x:v>
      </x:c>
      <x:c r="AA407" s="492" t="str">
        <x:v>Approved v20 working tier - original condition retained</x:v>
      </x:c>
      <x:c r="AB407" s="492" t="str">
        <x:v>Tier / interpretation condition</x:v>
      </x:c>
    </x:row>
    <x:row r="408" ht="122" customHeight="1">
      <x:c r="A408" s="492" t="str">
        <x:v>ECH-036</x:v>
      </x:c>
      <x:c r="B408" s="492" t="str">
        <x:v>Christian Kingdom of Aksum</x:v>
      </x:c>
      <x:c r="C408" s="492" t="str">
        <x:v>Common</x:v>
      </x:c>
      <x:c r="D408" s="500" t="str">
        <x:v>Uncommon</x:v>
      </x:c>
      <x:c r="E408" s="492" t="str">
        <x:f>IF(F408="Fixed by approved decision","Fixed",IF(C408=D408,"Keep",IF(MATCH(D408,$A$12:$A$16,0)&lt;MATCH(C408,$A$12:$A$16,0),"Promote","Demote")))</x:f>
        <x:v>Promote</x:v>
      </x:c>
      <x:c r="F408" s="492" t="str">
        <x:v>Reviewed - provisional</x:v>
      </x:c>
      <x:c r="G408" s="492" t="str">
        <x:v>Medium</x:v>
      </x:c>
      <x:c r="H408" s="492" t="str">
        <x:v>Recommend Uncommon under the same kingdom-conversion standard as Armenia, without treating unfamiliarity as lower value.</x:v>
      </x:c>
      <x:c r="I408" s="492" t="str">
        <x:v>ECH-035 Christianization of Armenia; CHE-005 Baptism of the Rus'</x:v>
      </x:c>
      <x:c r="J408" s="492" t="str">
        <x:v>A community encounter foregrounds Christian adoption in its own setting, with buildings subordinate and sourced later.</x:v>
      </x:c>
      <x:c r="K408" s="492" t="str">
        <x:v>Continuity and belonging</x:v>
      </x:c>
      <x:c r="L408" s="492" t="str">
        <x:v>Proposed staging based on the catalog; not approved artwork</x:v>
      </x:c>
      <x:c r="M408" s="492" t="str">
        <x:v>Establish a historically specific scene rather than an unsupported generic regional tableau.</x:v>
      </x:c>
      <x:c r="N408" s="504" t="n">
        <x:v>7.5</x:v>
      </x:c>
      <x:c r="O408" s="504" t="n">
        <x:v>7.5</x:v>
      </x:c>
      <x:c r="P408" s="504" t="n">
        <x:v>6.5</x:v>
      </x:c>
      <x:c r="Q408" s="504" t="n">
        <x:v>7</x:v>
      </x:c>
      <x:c r="R408" s="505" t="n">
        <x:f>IF(COUNT(N408:Q408)&lt;COUNT('Rarity Calibration'!$B$4:$B$7),"",ROUND(('Rarity Calibration'!$B$11/'Rarity Calibration'!$B$9)*(N408*'Rarity Calibration'!$B$4+O408*'Rarity Calibration'!$B$5+P408*'Rarity Calibration'!$B$6+Q408*'Rarity Calibration'!$B$7),1))</x:f>
        <x:v>72.5</x:v>
      </x:c>
      <x:c r="S408" s="492" t="str">
        <x:f>IF(R408="","",IF(R408&gt;='Rarity Calibration'!$E$4,'Rarity Calibration'!$D$4,IF(R408&gt;='Rarity Calibration'!$E$5,'Rarity Calibration'!$D$5,IF(R408&gt;='Rarity Calibration'!$E$6,'Rarity Calibration'!$D$6,IF(R408&gt;='Rarity Calibration'!$E$7,'Rarity Calibration'!$D$7,'Rarity Calibration'!$D$8)))))</x:f>
        <x:v>Uncommon</x:v>
      </x:c>
      <x:c r="T408" s="492" t="str"/>
      <x:c r="U408" s="505" t="n">
        <x:v>66.2</x:v>
      </x:c>
      <x:c r="V408" s="492" t="str">
        <x:v>6.1 / 8.3 / 5.4 / 6.1</x:v>
      </x:c>
      <x:c r="W408" s="492" t="str">
        <x:v>New review-only component estimates from catalog and stated premise; source inputs unchanged.</x:v>
      </x:c>
      <x:c r="X408" s="492" t="str">
        <x:v>Early Church History — ca. AD 64–451</x:v>
      </x:c>
      <x:c r="Y408" s="492" t="str">
        <x:v>fixed-v17: Final Card Catalog!A379:S379; Rarity Calibration!C338:S338. No external source verification.</x:v>
      </x:c>
      <x:c r="Z408" s="492" t="str">
        <x:v>4th century | Aksum / Ethiopia-Eritrea</x:v>
      </x:c>
      <x:c r="AA408" s="492" t="str">
        <x:v>Approved v20 working tier - original condition retained</x:v>
      </x:c>
      <x:c r="AB408" s="492" t="str">
        <x:v>Tier / interpretation condition</x:v>
      </x:c>
    </x:row>
    <x:row r="409" ht="122" customHeight="1">
      <x:c r="A409" s="492" t="str">
        <x:v>ECH-037</x:v>
      </x:c>
      <x:c r="B409" s="492" t="str">
        <x:v>Growth of Syriac Christianity</x:v>
      </x:c>
      <x:c r="C409" s="492" t="str">
        <x:v>Common</x:v>
      </x:c>
      <x:c r="D409" s="500" t="str">
        <x:v>Uncommon</x:v>
      </x:c>
      <x:c r="E409" s="492" t="str">
        <x:f>IF(F409="Fixed by approved decision","Fixed",IF(C409=D409,"Keep",IF(MATCH(D409,$A$12:$A$16,0)&lt;MATCH(C409,$A$12:$A$16,0),"Promote","Demote")))</x:f>
        <x:v>Promote</x:v>
      </x:c>
      <x:c r="F409" s="492" t="str">
        <x:v>Reviewed - provisional</x:v>
      </x:c>
      <x:c r="G409" s="492" t="str">
        <x:v>Medium</x:v>
      </x:c>
      <x:c r="H409" s="492" t="str">
        <x:v>Uncommon is supportable if the source's language/poetry emphasis yields a scene distinct from another anonymous school.</x:v>
      </x:c>
      <x:c r="I409" s="492" t="str">
        <x:v>ECH-012 Christian School of Alexandria; CHE-012 Cyril and Methodius Teach the Slavs</x:v>
      </x:c>
      <x:c r="J409" s="492" t="str">
        <x:v>A small Syriac-language teaching or poetry setting gives the broad movement a human focus.</x:v>
      </x:c>
      <x:c r="K409" s="492" t="str">
        <x:v>Understanding and shared voice</x:v>
      </x:c>
      <x:c r="L409" s="492" t="str">
        <x:v>Proposed staging based on the catalog; not approved artwork</x:v>
      </x:c>
      <x:c r="M409" s="492" t="str">
        <x:v>Approve a representative cultural/linguistic setting with sourced script and material details.</x:v>
      </x:c>
      <x:c r="N409" s="504" t="n">
        <x:v>7</x:v>
      </x:c>
      <x:c r="O409" s="504" t="n">
        <x:v>7</x:v>
      </x:c>
      <x:c r="P409" s="504" t="n">
        <x:v>6.5</x:v>
      </x:c>
      <x:c r="Q409" s="504" t="n">
        <x:v>7</x:v>
      </x:c>
      <x:c r="R409" s="505" t="n">
        <x:f>IF(COUNT(N409:Q409)&lt;COUNT('Rarity Calibration'!$B$4:$B$7),"",ROUND(('Rarity Calibration'!$B$11/'Rarity Calibration'!$B$9)*(N409*'Rarity Calibration'!$B$4+O409*'Rarity Calibration'!$B$5+P409*'Rarity Calibration'!$B$6+Q409*'Rarity Calibration'!$B$7),1))</x:f>
        <x:v>69</x:v>
      </x:c>
      <x:c r="S409" s="492" t="str">
        <x:f>IF(R409="","",IF(R409&gt;='Rarity Calibration'!$E$4,'Rarity Calibration'!$D$4,IF(R409&gt;='Rarity Calibration'!$E$5,'Rarity Calibration'!$D$5,IF(R409&gt;='Rarity Calibration'!$E$6,'Rarity Calibration'!$D$6,IF(R409&gt;='Rarity Calibration'!$E$7,'Rarity Calibration'!$D$7,'Rarity Calibration'!$D$8)))))</x:f>
        <x:v>Uncommon</x:v>
      </x:c>
      <x:c r="T409" s="492" t="str"/>
      <x:c r="U409" s="505" t="n">
        <x:v>62.6</x:v>
      </x:c>
      <x:c r="V409" s="492" t="str">
        <x:v>5.2 / 8.3 / 5.4 / 6.1</x:v>
      </x:c>
      <x:c r="W409" s="492" t="str">
        <x:v>New review-only component estimates from catalog and stated premise; source inputs unchanged.</x:v>
      </x:c>
      <x:c r="X409" s="492" t="str">
        <x:v>Early Church History — ca. AD 64–451</x:v>
      </x:c>
      <x:c r="Y409" s="492" t="str">
        <x:v>fixed-v17: Final Card Catalog!A380:S380; Rarity Calibration!C399:S399. No external source verification.</x:v>
      </x:c>
      <x:c r="Z409" s="492" t="str">
        <x:v>2nd–5th centuries | Syria and Mesopotamia</x:v>
      </x:c>
      <x:c r="AA409" s="492" t="str">
        <x:v>Approved v20 working tier - original condition retained</x:v>
      </x:c>
      <x:c r="AB409" s="492" t="str">
        <x:v>Tier / interpretation condition</x:v>
      </x:c>
    </x:row>
    <x:row r="410" ht="122" customHeight="1">
      <x:c r="A410" s="492" t="str">
        <x:v>ECH-038</x:v>
      </x:c>
      <x:c r="B410" s="492" t="str">
        <x:v>Latin Christianity in North Africa</x:v>
      </x:c>
      <x:c r="C410" s="492" t="str">
        <x:v>Uncommon</x:v>
      </x:c>
      <x:c r="D410" s="500" t="str">
        <x:v>Uncommon</x:v>
      </x:c>
      <x:c r="E410" s="492" t="str">
        <x:f>IF(F410="Fixed by approved decision","Fixed",IF(C410=D410,"Keep",IF(MATCH(D410,$A$12:$A$16,0)&lt;MATCH(C410,$A$12:$A$16,0),"Promote","Demote")))</x:f>
        <x:v>Keep</x:v>
      </x:c>
      <x:c r="F410" s="492" t="str">
        <x:v>Reviewed - provisional</x:v>
      </x:c>
      <x:c r="G410" s="492" t="str">
        <x:v>Medium</x:v>
      </x:c>
      <x:c r="H410" s="492" t="str">
        <x:v>Retain Uncommon, but require a bounded scene rather than rarity based on regional historical breadth.</x:v>
      </x:c>
      <x:c r="I410" s="492" t="str">
        <x:v>ECH-012 Christian School of Alexandria; ECH-020 Martyrdom of Cyprian</x:v>
      </x:c>
      <x:c r="J410" s="492" t="str">
        <x:v>A North African teaching/community exchange rather than a montage of theology and persecution.</x:v>
      </x:c>
      <x:c r="K410" s="492" t="str">
        <x:v>Shared identity and conviction</x:v>
      </x:c>
      <x:c r="L410" s="492" t="str">
        <x:v>Proposed staging based on the catalog; not approved artwork</x:v>
      </x:c>
      <x:c r="M410" s="492" t="str">
        <x:v>Select representative setting and moment; no generic Roman clergy crowd.</x:v>
      </x:c>
      <x:c r="N410" s="504" t="n">
        <x:v>7</x:v>
      </x:c>
      <x:c r="O410" s="504" t="n">
        <x:v>7</x:v>
      </x:c>
      <x:c r="P410" s="504" t="n">
        <x:v>7</x:v>
      </x:c>
      <x:c r="Q410" s="504" t="n">
        <x:v>6.5</x:v>
      </x:c>
      <x:c r="R410" s="505" t="n">
        <x:f>IF(COUNT(N410:Q410)&lt;COUNT('Rarity Calibration'!$B$4:$B$7),"",ROUND(('Rarity Calibration'!$B$11/'Rarity Calibration'!$B$9)*(N410*'Rarity Calibration'!$B$4+O410*'Rarity Calibration'!$B$5+P410*'Rarity Calibration'!$B$6+Q410*'Rarity Calibration'!$B$7),1))</x:f>
        <x:v>69.5</x:v>
      </x:c>
      <x:c r="S410" s="492" t="str">
        <x:f>IF(R410="","",IF(R410&gt;='Rarity Calibration'!$E$4,'Rarity Calibration'!$D$4,IF(R410&gt;='Rarity Calibration'!$E$5,'Rarity Calibration'!$D$5,IF(R410&gt;='Rarity Calibration'!$E$6,'Rarity Calibration'!$D$6,IF(R410&gt;='Rarity Calibration'!$E$7,'Rarity Calibration'!$D$7,'Rarity Calibration'!$D$8)))))</x:f>
        <x:v>Uncommon</x:v>
      </x:c>
      <x:c r="T410" s="492" t="str"/>
      <x:c r="U410" s="505" t="n">
        <x:v>67.8</x:v>
      </x:c>
      <x:c r="V410" s="492" t="str">
        <x:v>6.1 / 8.3 / 6.2 / 6.1</x:v>
      </x:c>
      <x:c r="W410" s="492" t="str">
        <x:v>New review-only component estimates from catalog and stated premise; source inputs unchanged.</x:v>
      </x:c>
      <x:c r="X410" s="492" t="str">
        <x:v>Early Church History — ca. AD 64–451</x:v>
      </x:c>
      <x:c r="Y410" s="492" t="str">
        <x:v>fixed-v17: Final Card Catalog!A381:S381; Rarity Calibration!C307:S307. No external source verification.</x:v>
      </x:c>
      <x:c r="Z410" s="492" t="str">
        <x:v>2nd–5th centuries | North Africa</x:v>
      </x:c>
      <x:c r="AA410" s="492" t="str">
        <x:v>Approved v20 working tier - original condition retained</x:v>
      </x:c>
      <x:c r="AB410" s="492" t="str">
        <x:v>Tier / interpretation condition</x:v>
      </x:c>
    </x:row>
    <x:row r="411" ht="122" customHeight="1">
      <x:c r="A411" s="492" t="str">
        <x:v>ECH-039</x:v>
      </x:c>
      <x:c r="B411" s="492" t="str">
        <x:v>Development of the Catechumenate</x:v>
      </x:c>
      <x:c r="C411" s="492" t="str">
        <x:v>Common</x:v>
      </x:c>
      <x:c r="D411" s="500" t="str">
        <x:v>Common</x:v>
      </x:c>
      <x:c r="E411" s="492" t="str">
        <x:f>IF(F411="Fixed by approved decision","Fixed",IF(C411=D411,"Keep",IF(MATCH(D411,$A$12:$A$16,0)&lt;MATCH(C411,$A$12:$A$16,0),"Promote","Demote")))</x:f>
        <x:v>Keep</x:v>
      </x:c>
      <x:c r="F411" s="492" t="str">
        <x:v>Reviewed - keep</x:v>
      </x:c>
      <x:c r="G411" s="492" t="str">
        <x:v>Medium</x:v>
      </x:c>
      <x:c r="H411" s="492" t="str">
        <x:v>Common is useful for formation as process, not another spectacular baptism or ecclesiastical ceremony.</x:v>
      </x:c>
      <x:c r="I411" s="492" t="str">
        <x:v>ECH-004 The Didache; BE-123 The Boy Jesus in the Temple</x:v>
      </x:c>
      <x:c r="J411" s="492" t="str">
        <x:v>An attentive learner and instructor share a modest space, with baptism left for a separate scene.</x:v>
      </x:c>
      <x:c r="K411" s="492" t="str">
        <x:v>Preparation and belonging</x:v>
      </x:c>
      <x:c r="L411" s="492" t="str">
        <x:v>Proposed staging based on the catalog; not approved artwork</x:v>
      </x:c>
      <x:c r="M411" s="492" t="str">
        <x:v>No unresolved tier condition identified in this baseline review.</x:v>
      </x:c>
      <x:c r="N411" s="504" t="n">
        <x:v>6.5</x:v>
      </x:c>
      <x:c r="O411" s="504" t="n">
        <x:v>6.5</x:v>
      </x:c>
      <x:c r="P411" s="504" t="n">
        <x:v>6.5</x:v>
      </x:c>
      <x:c r="Q411" s="504" t="n">
        <x:v>6</x:v>
      </x:c>
      <x:c r="R411" s="505" t="n">
        <x:f>IF(COUNT(N411:Q411)&lt;COUNT('Rarity Calibration'!$B$4:$B$7),"",ROUND(('Rarity Calibration'!$B$11/'Rarity Calibration'!$B$9)*(N411*'Rarity Calibration'!$B$4+O411*'Rarity Calibration'!$B$5+P411*'Rarity Calibration'!$B$6+Q411*'Rarity Calibration'!$B$7),1))</x:f>
        <x:v>64.5</x:v>
      </x:c>
      <x:c r="S411" s="492" t="str">
        <x:f>IF(R411="","",IF(R411&gt;='Rarity Calibration'!$E$4,'Rarity Calibration'!$D$4,IF(R411&gt;='Rarity Calibration'!$E$5,'Rarity Calibration'!$D$5,IF(R411&gt;='Rarity Calibration'!$E$6,'Rarity Calibration'!$D$6,IF(R411&gt;='Rarity Calibration'!$E$7,'Rarity Calibration'!$D$7,'Rarity Calibration'!$D$8)))))</x:f>
        <x:v>Common</x:v>
      </x:c>
      <x:c r="T411" s="492" t="str"/>
      <x:c r="U411" s="505" t="n">
        <x:v>55.8</x:v>
      </x:c>
      <x:c r="V411" s="492" t="str">
        <x:v>4.3 / 7.2 / 5.1 / 6.8</x:v>
      </x:c>
      <x:c r="W411" s="492" t="str">
        <x:v>New review-only component estimates from catalog and stated premise; source inputs unchanged.</x:v>
      </x:c>
      <x:c r="X411" s="492" t="str">
        <x:v>Early Church History — ca. AD 64–451</x:v>
      </x:c>
      <x:c r="Y411" s="492" t="str">
        <x:v>fixed-v17: Final Card Catalog!A382:S382; Rarity Calibration!C496:S496. No external source verification.</x:v>
      </x:c>
      <x:c r="Z411" s="492" t="str">
        <x:v>2nd–4th centuries | Early Church</x:v>
      </x:c>
      <x:c r="AA411" s="492" t="str">
        <x:v>Approved v20 baseline - applied to master</x:v>
      </x:c>
      <x:c r="AB411" s="492" t="str">
        <x:v>None</x:v>
      </x:c>
    </x:row>
    <x:row r="412" ht="122" customHeight="1">
      <x:c r="A412" s="492" t="str">
        <x:v>ECH-040</x:v>
      </x:c>
      <x:c r="B412" s="492" t="str">
        <x:v>Sunday Christian Worship</x:v>
      </x:c>
      <x:c r="C412" s="492" t="str">
        <x:v>Uncommon</x:v>
      </x:c>
      <x:c r="D412" s="500" t="str">
        <x:v>Uncommon</x:v>
      </x:c>
      <x:c r="E412" s="492" t="str">
        <x:f>IF(F412="Fixed by approved decision","Fixed",IF(C412=D412,"Keep",IF(MATCH(D412,$A$12:$A$16,0)&lt;MATCH(C412,$A$12:$A$16,0),"Promote","Demote")))</x:f>
        <x:v>Keep</x:v>
      </x:c>
      <x:c r="F412" s="492" t="str">
        <x:v>Reviewed - keep</x:v>
      </x:c>
      <x:c r="G412" s="492" t="str">
        <x:v>Medium</x:v>
      </x:c>
      <x:c r="H412" s="492" t="str">
        <x:v>Retain Uncommon for an early communal setting; modern liturgical features cannot be assumed.</x:v>
      </x:c>
      <x:c r="I412" s="492" t="str">
        <x:v>ECH-014 Dura-Europos Christian Building; BE-056 The Last Supper</x:v>
      </x:c>
      <x:c r="J412" s="492" t="str">
        <x:v>A small early gathering shares text, prayer and attention, choosing one moment rather than all listed activities.</x:v>
      </x:c>
      <x:c r="K412" s="492" t="str">
        <x:v>Fellowship and attentiveness</x:v>
      </x:c>
      <x:c r="L412" s="492" t="str">
        <x:v>Proposed staging based on the catalog; not approved artwork</x:v>
      </x:c>
      <x:c r="M412" s="492" t="str">
        <x:v>Source a period-specific worship moment before detailed ritual staging.</x:v>
      </x:c>
      <x:c r="N412" s="504" t="n">
        <x:v>7.5</x:v>
      </x:c>
      <x:c r="O412" s="504" t="n">
        <x:v>7.5</x:v>
      </x:c>
      <x:c r="P412" s="504" t="n">
        <x:v>7</x:v>
      </x:c>
      <x:c r="Q412" s="504" t="n">
        <x:v>6.5</x:v>
      </x:c>
      <x:c r="R412" s="505" t="n">
        <x:f>IF(COUNT(N412:Q412)&lt;COUNT('Rarity Calibration'!$B$4:$B$7),"",ROUND(('Rarity Calibration'!$B$11/'Rarity Calibration'!$B$9)*(N412*'Rarity Calibration'!$B$4+O412*'Rarity Calibration'!$B$5+P412*'Rarity Calibration'!$B$6+Q412*'Rarity Calibration'!$B$7),1))</x:f>
        <x:v>73</x:v>
      </x:c>
      <x:c r="S412" s="492" t="str">
        <x:f>IF(R412="","",IF(R412&gt;='Rarity Calibration'!$E$4,'Rarity Calibration'!$D$4,IF(R412&gt;='Rarity Calibration'!$E$5,'Rarity Calibration'!$D$5,IF(R412&gt;='Rarity Calibration'!$E$6,'Rarity Calibration'!$D$6,IF(R412&gt;='Rarity Calibration'!$E$7,'Rarity Calibration'!$D$7,'Rarity Calibration'!$D$8)))))</x:f>
        <x:v>Uncommon</x:v>
      </x:c>
      <x:c r="T412" s="492" t="str"/>
      <x:c r="U412" s="505" t="n">
        <x:v>70.6</x:v>
      </x:c>
      <x:c r="V412" s="492" t="str">
        <x:v>7.2 / 8.3 / 5.4 / 6.1</x:v>
      </x:c>
      <x:c r="W412" s="492" t="str">
        <x:v>New review-only component estimates from catalog and stated premise; source inputs unchanged.</x:v>
      </x:c>
      <x:c r="X412" s="492" t="str">
        <x:v>Early Church History — ca. AD 64–451</x:v>
      </x:c>
      <x:c r="Y412" s="492" t="str">
        <x:v>fixed-v17: Final Card Catalog!A383:S383; Rarity Calibration!C274:S274. No external source verification.</x:v>
      </x:c>
      <x:c r="Z412" s="492" t="str">
        <x:v>1st–4th centuries | Early Church</x:v>
      </x:c>
      <x:c r="AA412" s="492" t="str">
        <x:v>Approved v20 baseline - applied to master</x:v>
      </x:c>
      <x:c r="AB412" s="492" t="str">
        <x:v>Production detail / source check</x:v>
      </x:c>
    </x:row>
    <x:row r="413" ht="122" customHeight="1">
      <x:c r="A413" s="492" t="str">
        <x:v>ECH-041</x:v>
      </x:c>
      <x:c r="B413" s="492" t="str">
        <x:v>The Latin Vulgate Tradition</x:v>
      </x:c>
      <x:c r="C413" s="492" t="str">
        <x:v>Uncommon</x:v>
      </x:c>
      <x:c r="D413" s="500" t="str">
        <x:v>Uncommon</x:v>
      </x:c>
      <x:c r="E413" s="492" t="str">
        <x:f>IF(F413="Fixed by approved decision","Fixed",IF(C413=D413,"Keep",IF(MATCH(D413,$A$12:$A$16,0)&lt;MATCH(C413,$A$12:$A$16,0),"Promote","Demote")))</x:f>
        <x:v>Keep</x:v>
      </x:c>
      <x:c r="F413" s="492" t="str">
        <x:v>Reviewed - keep</x:v>
      </x:c>
      <x:c r="G413" s="492" t="str">
        <x:v>Medium</x:v>
      </x:c>
      <x:c r="H413" s="492" t="str">
        <x:v>Retain Uncommon with the source's process/later-label caveat; manuscript beauty alone does not require Rare.</x:v>
      </x:c>
      <x:c r="I413" s="492" t="str">
        <x:v>ECH-013 Origen's Hexapla; ECH-030 Codex Sinaiticus and Codex Vaticanus</x:v>
      </x:c>
      <x:c r="J413" s="492" t="str">
        <x:v>A translation/revision workspace centers the evolving text rather than a single pristine final edition.</x:v>
      </x:c>
      <x:c r="K413" s="492" t="str">
        <x:v>Patient scholarship</x:v>
      </x:c>
      <x:c r="L413" s="492" t="str">
        <x:v>Proposed staging based on the catalog; not approved artwork</x:v>
      </x:c>
      <x:c r="M413" s="492" t="str">
        <x:v>No unresolved tier condition identified in this baseline review.</x:v>
      </x:c>
      <x:c r="N413" s="504" t="n">
        <x:v>8</x:v>
      </x:c>
      <x:c r="O413" s="504" t="n">
        <x:v>7.5</x:v>
      </x:c>
      <x:c r="P413" s="504" t="n">
        <x:v>6.5</x:v>
      </x:c>
      <x:c r="Q413" s="504" t="n">
        <x:v>6.5</x:v>
      </x:c>
      <x:c r="R413" s="505" t="n">
        <x:f>IF(COUNT(N413:Q413)&lt;COUNT('Rarity Calibration'!$B$4:$B$7),"",ROUND(('Rarity Calibration'!$B$11/'Rarity Calibration'!$B$9)*(N413*'Rarity Calibration'!$B$4+O413*'Rarity Calibration'!$B$5+P413*'Rarity Calibration'!$B$6+Q413*'Rarity Calibration'!$B$7),1))</x:f>
        <x:v>74</x:v>
      </x:c>
      <x:c r="S413" s="492" t="str">
        <x:f>IF(R413="","",IF(R413&gt;='Rarity Calibration'!$E$4,'Rarity Calibration'!$D$4,IF(R413&gt;='Rarity Calibration'!$E$5,'Rarity Calibration'!$D$5,IF(R413&gt;='Rarity Calibration'!$E$6,'Rarity Calibration'!$D$6,IF(R413&gt;='Rarity Calibration'!$E$7,'Rarity Calibration'!$D$7,'Rarity Calibration'!$D$8)))))</x:f>
        <x:v>Uncommon</x:v>
      </x:c>
      <x:c r="T413" s="492" t="str"/>
      <x:c r="U413" s="505" t="n">
        <x:v>73.6</x:v>
      </x:c>
      <x:c r="V413" s="492" t="str">
        <x:v>7.2 / 8.6 / 6.1 / 6.8</x:v>
      </x:c>
      <x:c r="W413" s="492" t="str">
        <x:v>New review-only component estimates from catalog and stated premise; source inputs unchanged.</x:v>
      </x:c>
      <x:c r="X413" s="492" t="str">
        <x:v>Early Church History — ca. AD 64–451</x:v>
      </x:c>
      <x:c r="Y413" s="492" t="str">
        <x:v>fixed-v17: Final Card Catalog!A384:S384; Rarity Calibration!C247:S247. No external source verification.</x:v>
      </x:c>
      <x:c r="Z413" s="492" t="str">
        <x:v>Late 4th–5th centuries | Latin West</x:v>
      </x:c>
      <x:c r="AA413" s="492" t="str">
        <x:v>Approved v20 baseline - applied to master</x:v>
      </x:c>
      <x:c r="AB413" s="492" t="str">
        <x:v>None</x:v>
      </x:c>
    </x:row>
    <x:row r="414" ht="122" customHeight="1">
      <x:c r="A414" s="492" t="str">
        <x:v>ECH-042</x:v>
      </x:c>
      <x:c r="B414" s="492" t="str">
        <x:v>Edict of Thessalonica</x:v>
      </x:c>
      <x:c r="C414" s="492" t="str">
        <x:v>Uncommon</x:v>
      </x:c>
      <x:c r="D414" s="500" t="str">
        <x:v>Uncommon</x:v>
      </x:c>
      <x:c r="E414" s="492" t="str">
        <x:f>IF(F414="Fixed by approved decision","Fixed",IF(C414=D414,"Keep",IF(MATCH(D414,$A$12:$A$16,0)&lt;MATCH(C414,$A$12:$A$16,0),"Promote","Demote")))</x:f>
        <x:v>Keep</x:v>
      </x:c>
      <x:c r="F414" s="492" t="str">
        <x:v>Reviewed - keep</x:v>
      </x:c>
      <x:c r="G414" s="492" t="str">
        <x:v>Medium</x:v>
      </x:c>
      <x:c r="H414" s="492" t="str">
        <x:v>Retain Uncommon for the text-led event; do not invent a dramatic public ceremony to raise its tier.</x:v>
      </x:c>
      <x:c r="I414" s="492" t="str">
        <x:v>ECH-024 Edict of Milan; ECH-006 Pliny–Trajan Correspondence on Christians</x:v>
      </x:c>
      <x:c r="J414" s="492" t="str">
        <x:v>An administrative document and sober reader provide a narrow visual entry point.</x:v>
      </x:c>
      <x:c r="K414" s="492" t="str">
        <x:v>Consequence and institutional change</x:v>
      </x:c>
      <x:c r="L414" s="492" t="str">
        <x:v>Proposed staging based on the catalog; not approved artwork</x:v>
      </x:c>
      <x:c r="M414" s="492" t="str">
        <x:v>No unresolved tier condition identified in this baseline review.</x:v>
      </x:c>
      <x:c r="N414" s="504" t="n">
        <x:v>7.5</x:v>
      </x:c>
      <x:c r="O414" s="504" t="n">
        <x:v>6.5</x:v>
      </x:c>
      <x:c r="P414" s="504" t="n">
        <x:v>6</x:v>
      </x:c>
      <x:c r="Q414" s="504" t="n">
        <x:v>6</x:v>
      </x:c>
      <x:c r="R414" s="505" t="n">
        <x:f>IF(COUNT(N414:Q414)&lt;COUNT('Rarity Calibration'!$B$4:$B$7),"",ROUND(('Rarity Calibration'!$B$11/'Rarity Calibration'!$B$9)*(N414*'Rarity Calibration'!$B$4+O414*'Rarity Calibration'!$B$5+P414*'Rarity Calibration'!$B$6+Q414*'Rarity Calibration'!$B$7),1))</x:f>
        <x:v>67.5</x:v>
      </x:c>
      <x:c r="S414" s="492" t="str">
        <x:f>IF(R414="","",IF(R414&gt;='Rarity Calibration'!$E$4,'Rarity Calibration'!$D$4,IF(R414&gt;='Rarity Calibration'!$E$5,'Rarity Calibration'!$D$5,IF(R414&gt;='Rarity Calibration'!$E$6,'Rarity Calibration'!$D$6,IF(R414&gt;='Rarity Calibration'!$E$7,'Rarity Calibration'!$D$7,'Rarity Calibration'!$D$8)))))</x:f>
        <x:v>Uncommon</x:v>
      </x:c>
      <x:c r="T414" s="492" t="str"/>
      <x:c r="U414" s="505" t="n">
        <x:v>67.4</x:v>
      </x:c>
      <x:c r="V414" s="492" t="str">
        <x:v>7.2 / 7.2 / 5.1 / 6.8</x:v>
      </x:c>
      <x:c r="W414" s="492" t="str">
        <x:v>New review-only component estimates from catalog and stated premise; source inputs unchanged.</x:v>
      </x:c>
      <x:c r="X414" s="492" t="str">
        <x:v>Early Church History — ca. AD 64–451</x:v>
      </x:c>
      <x:c r="Y414" s="492" t="str">
        <x:v>fixed-v17: Final Card Catalog!A385:S385; Rarity Calibration!C325:S325. No external source verification.</x:v>
      </x:c>
      <x:c r="Z414" s="492" t="str">
        <x:v>AD 380 | Roman Empire</x:v>
      </x:c>
      <x:c r="AA414" s="492" t="str">
        <x:v>Approved v20 baseline - applied to master</x:v>
      </x:c>
      <x:c r="AB414" s="492" t="str">
        <x:v>None</x:v>
      </x:c>
    </x:row>
    <x:row r="415" ht="122" customHeight="1">
      <x:c r="A415" s="492" t="str">
        <x:v>ECH-043</x:v>
      </x:c>
      <x:c r="B415" s="492" t="str">
        <x:v>Scillitan Martyrs</x:v>
      </x:c>
      <x:c r="C415" s="492" t="str">
        <x:v>Rare</x:v>
      </x:c>
      <x:c r="D415" s="500" t="str">
        <x:v>Uncommon</x:v>
      </x:c>
      <x:c r="E415" s="492" t="str">
        <x:f>IF(F415="Fixed by approved decision","Fixed",IF(C415=D415,"Keep",IF(MATCH(D415,$A$12:$A$16,0)&lt;MATCH(C415,$A$12:$A$16,0),"Promote","Demote")))</x:f>
        <x:v>Demote</x:v>
      </x:c>
      <x:c r="F415" s="492" t="str">
        <x:v>Reviewed - provisional</x:v>
      </x:c>
      <x:c r="G415" s="492" t="str">
        <x:v>Medium</x:v>
      </x:c>
      <x:c r="H415" s="492" t="str">
        <x:v>Recommend Uncommon for the currently less individualized group/court premise; Latin-text importance does not itself differentiate the image.</x:v>
      </x:c>
      <x:c r="I415" s="492" t="str">
        <x:v>ECH-008 Martyrdom of Justin and Companions; ECH-007 Martyrdom of Polycarp</x:v>
      </x:c>
      <x:c r="J415" s="492" t="str">
        <x:v>A small group stands in shared refusal before authority, with the source text's witness role in supporting copy.</x:v>
      </x:c>
      <x:c r="K415" s="492" t="str">
        <x:v>Solidarity and vulnerability</x:v>
      </x:c>
      <x:c r="L415" s="492" t="str">
        <x:v>Proposed staging based on the catalog; not approved artwork</x:v>
      </x:c>
      <x:c r="M415" s="492" t="str">
        <x:v>Confirm an account-specific visual distinction before any renewed Rare assignment.</x:v>
      </x:c>
      <x:c r="N415" s="504" t="n">
        <x:v>7</x:v>
      </x:c>
      <x:c r="O415" s="504" t="n">
        <x:v>7.5</x:v>
      </x:c>
      <x:c r="P415" s="504" t="n">
        <x:v>7.5</x:v>
      </x:c>
      <x:c r="Q415" s="504" t="n">
        <x:v>7</x:v>
      </x:c>
      <x:c r="R415" s="505" t="n">
        <x:f>IF(COUNT(N415:Q415)&lt;COUNT('Rarity Calibration'!$B$4:$B$7),"",ROUND(('Rarity Calibration'!$B$11/'Rarity Calibration'!$B$9)*(N415*'Rarity Calibration'!$B$4+O415*'Rarity Calibration'!$B$5+P415*'Rarity Calibration'!$B$6+Q415*'Rarity Calibration'!$B$7),1))</x:f>
        <x:v>72.5</x:v>
      </x:c>
      <x:c r="S415" s="492" t="str">
        <x:f>IF(R415="","",IF(R415&gt;='Rarity Calibration'!$E$4,'Rarity Calibration'!$D$4,IF(R415&gt;='Rarity Calibration'!$E$5,'Rarity Calibration'!$D$5,IF(R415&gt;='Rarity Calibration'!$E$6,'Rarity Calibration'!$D$6,IF(R415&gt;='Rarity Calibration'!$E$7,'Rarity Calibration'!$D$7,'Rarity Calibration'!$D$8)))))</x:f>
        <x:v>Uncommon</x:v>
      </x:c>
      <x:c r="T415" s="492" t="str"/>
      <x:c r="U415" s="505" t="n">
        <x:v>77.2</x:v>
      </x:c>
      <x:c r="V415" s="492" t="str">
        <x:v>7.4 / 8.1 / 7.7 / 7.9</x:v>
      </x:c>
      <x:c r="W415" s="492" t="str">
        <x:v>New review-only component estimates from catalog and stated premise; source inputs unchanged.</x:v>
      </x:c>
      <x:c r="X415" s="492" t="str">
        <x:v>Early Church History — ca. AD 64–451</x:v>
      </x:c>
      <x:c r="Y415" s="492" t="str">
        <x:v>fixed-v17: Final Card Catalog!A386:S386; Rarity Calibration!C199:S199. No external source verification.</x:v>
      </x:c>
      <x:c r="Z415" s="492" t="str">
        <x:v>AD 180 | Carthage, North Africa</x:v>
      </x:c>
      <x:c r="AA415" s="492" t="str">
        <x:v>Approved v20 working tier - original condition retained</x:v>
      </x:c>
      <x:c r="AB415" s="492" t="str">
        <x:v>Tier / interpretation condition</x:v>
      </x:c>
    </x:row>
    <x:row r="416" ht="122" customHeight="1">
      <x:c r="A416" s="492" t="str">
        <x:v>ECH-044</x:v>
      </x:c>
      <x:c r="B416" s="492" t="str">
        <x:v>Sack of Rome and Christian Response</x:v>
      </x:c>
      <x:c r="C416" s="492" t="str">
        <x:v>Rare</x:v>
      </x:c>
      <x:c r="D416" s="500" t="str">
        <x:v>Rare</x:v>
      </x:c>
      <x:c r="E416" s="492" t="str">
        <x:f>IF(F416="Fixed by approved decision","Fixed",IF(C416=D416,"Keep",IF(MATCH(D416,$A$12:$A$16,0)&lt;MATCH(C416,$A$12:$A$16,0),"Promote","Demote")))</x:f>
        <x:v>Keep</x:v>
      </x:c>
      <x:c r="F416" s="492" t="str">
        <x:v>Reviewed - provisional</x:v>
      </x:c>
      <x:c r="G416" s="492" t="str">
        <x:v>Medium</x:v>
      </x:c>
      <x:c r="H416" s="492" t="str">
        <x:v>Retain Rare for response to catastrophe, conditional on a focused scene rather than generic destruction.</x:v>
      </x:c>
      <x:c r="I416" s="492" t="str">
        <x:v>BE-034 Fall of Jerusalem; CHE-014 The Ten Boom Family Shelters Jews</x:v>
      </x:c>
      <x:c r="J416" s="492" t="str">
        <x:v>People respond to urban catastrophe rather than a distant burning-city postcard, with the Christian reflection made explicit in copy.</x:v>
      </x:c>
      <x:c r="K416" s="492" t="str">
        <x:v>Loss and searching hope</x:v>
      </x:c>
      <x:c r="L416" s="492" t="str">
        <x:v>Proposed staging based on the catalog; not approved artwork</x:v>
      </x:c>
      <x:c r="M416" s="492" t="str">
        <x:v>Choose a documented or explicitly representative Christian response; avoid treating any sack scene as sufficient.</x:v>
      </x:c>
      <x:c r="N416" s="504" t="n">
        <x:v>8</x:v>
      </x:c>
      <x:c r="O416" s="504" t="n">
        <x:v>8.5</x:v>
      </x:c>
      <x:c r="P416" s="504" t="n">
        <x:v>8</x:v>
      </x:c>
      <x:c r="Q416" s="504" t="n">
        <x:v>7</x:v>
      </x:c>
      <x:c r="R416" s="505" t="n">
        <x:f>IF(COUNT(N416:Q416)&lt;COUNT('Rarity Calibration'!$B$4:$B$7),"",ROUND(('Rarity Calibration'!$B$11/'Rarity Calibration'!$B$9)*(N416*'Rarity Calibration'!$B$4+O416*'Rarity Calibration'!$B$5+P416*'Rarity Calibration'!$B$6+Q416*'Rarity Calibration'!$B$7),1))</x:f>
        <x:v>80.5</x:v>
      </x:c>
      <x:c r="S416" s="492" t="str">
        <x:f>IF(R416="","",IF(R416&gt;='Rarity Calibration'!$E$4,'Rarity Calibration'!$D$4,IF(R416&gt;='Rarity Calibration'!$E$5,'Rarity Calibration'!$D$5,IF(R416&gt;='Rarity Calibration'!$E$6,'Rarity Calibration'!$D$6,IF(R416&gt;='Rarity Calibration'!$E$7,'Rarity Calibration'!$D$7,'Rarity Calibration'!$D$8)))))</x:f>
        <x:v>Rare</x:v>
      </x:c>
      <x:c r="T416" s="492" t="str"/>
      <x:c r="U416" s="505" t="n">
        <x:v>81.1</x:v>
      </x:c>
      <x:c r="V416" s="492" t="str">
        <x:v>7.6 / 8.7 / 8.1 / 8.4</x:v>
      </x:c>
      <x:c r="W416" s="492" t="str">
        <x:v>New review-only component estimates from catalog and stated premise; source inputs unchanged.</x:v>
      </x:c>
      <x:c r="X416" s="492" t="str">
        <x:v>Early Church History — ca. AD 64–451</x:v>
      </x:c>
      <x:c r="Y416" s="492" t="str">
        <x:v>fixed-v17: Final Card Catalog!A387:S387; Rarity Calibration!C114:S114. No external source verification.</x:v>
      </x:c>
      <x:c r="Z416" s="492" t="str">
        <x:v>AD 410 | Rome</x:v>
      </x:c>
      <x:c r="AA416" s="492" t="str">
        <x:v>Approved v20 working tier - original condition retained</x:v>
      </x:c>
      <x:c r="AB416" s="492" t="str">
        <x:v>Tier / interpretation condition</x:v>
      </x:c>
    </x:row>
    <x:row r="417" ht="122" customHeight="1">
      <x:c r="A417" s="492" t="str">
        <x:v>CHE-001</x:v>
      </x:c>
      <x:c r="B417" s="492" t="str">
        <x:v>Triumph of Orthodoxy / Restoration of the Icons</x:v>
      </x:c>
      <x:c r="C417" s="492" t="str">
        <x:v>Extraordinary</x:v>
      </x:c>
      <x:c r="D417" s="500" t="str">
        <x:v>Extraordinary</x:v>
      </x:c>
      <x:c r="E417" s="492" t="str">
        <x:f>IF(F417="Fixed by approved decision","Fixed",IF(C417=D417,"Keep",IF(MATCH(D417,$A$12:$A$16,0)&lt;MATCH(C417,$A$12:$A$16,0),"Promote","Demote")))</x:f>
        <x:v>Keep</x:v>
      </x:c>
      <x:c r="F417" s="492" t="str">
        <x:v>Reviewed - keep</x:v>
      </x:c>
      <x:c r="G417" s="492" t="str">
        <x:v>Medium</x:v>
      </x:c>
      <x:c r="H417" s="492" t="str">
        <x:v>Retain Extraordinary for concrete processional identity, not an abstract controversy or generic clergy gathering.</x:v>
      </x:c>
      <x:c r="I417" s="492" t="str">
        <x:v>CS-006 Second Council of Nicaea; CHE-004 Dedication of Hagia Sophia</x:v>
      </x:c>
      <x:c r="J417" s="492" t="str">
        <x:v>An icon-bearing procession moves through a clearly ordered space, with the restored images central and crowd subordinate.</x:v>
      </x:c>
      <x:c r="K417" s="492" t="str">
        <x:v>Reverence and renewed confidence</x:v>
      </x:c>
      <x:c r="L417" s="492" t="str">
        <x:v>Proposed staging based on the catalog; not approved artwork</x:v>
      </x:c>
      <x:c r="M417" s="492" t="str">
        <x:v>No unresolved tier condition identified in this baseline review.</x:v>
      </x:c>
      <x:c r="N417" s="504" t="n">
        <x:v>8.5</x:v>
      </x:c>
      <x:c r="O417" s="504" t="n">
        <x:v>9</x:v>
      </x:c>
      <x:c r="P417" s="504" t="n">
        <x:v>8</x:v>
      </x:c>
      <x:c r="Q417" s="504" t="n">
        <x:v>8</x:v>
      </x:c>
      <x:c r="R417" s="505" t="n">
        <x:f>IF(COUNT(N417:Q417)&lt;COUNT('Rarity Calibration'!$B$4:$B$7),"",ROUND(('Rarity Calibration'!$B$11/'Rarity Calibration'!$B$9)*(N417*'Rarity Calibration'!$B$4+O417*'Rarity Calibration'!$B$5+P417*'Rarity Calibration'!$B$6+Q417*'Rarity Calibration'!$B$7),1))</x:f>
        <x:v>85</x:v>
      </x:c>
      <x:c r="S417" s="492" t="str">
        <x:f>IF(R417="","",IF(R417&gt;='Rarity Calibration'!$E$4,'Rarity Calibration'!$D$4,IF(R417&gt;='Rarity Calibration'!$E$5,'Rarity Calibration'!$D$5,IF(R417&gt;='Rarity Calibration'!$E$6,'Rarity Calibration'!$D$6,IF(R417&gt;='Rarity Calibration'!$E$7,'Rarity Calibration'!$D$7,'Rarity Calibration'!$D$8)))))</x:f>
        <x:v>Extraordinary</x:v>
      </x:c>
      <x:c r="T417" s="492" t="str"/>
      <x:c r="U417" s="505" t="n">
        <x:v>83.7</x:v>
      </x:c>
      <x:c r="V417" s="492" t="str">
        <x:v>8.1 / 8.9 / 8.0 / 8.6</x:v>
      </x:c>
      <x:c r="W417" s="492" t="str">
        <x:v>New review-only component estimates from catalog and stated premise; source inputs unchanged.</x:v>
      </x:c>
      <x:c r="X417" s="492" t="str">
        <x:v>Church History Events — Christian History</x:v>
      </x:c>
      <x:c r="Y417" s="492" t="str">
        <x:v>fixed-v17: Final Card Catalog!A388:S388; Rarity Calibration!C71:S71. No external source verification.</x:v>
      </x:c>
      <x:c r="Z417" s="492" t="str">
        <x:v>AD 843 | Byzantine Empire | Eastern Orthodox tradition</x:v>
      </x:c>
      <x:c r="AA417" s="492" t="str">
        <x:v>Approved v20 baseline - applied to master</x:v>
      </x:c>
      <x:c r="AB417" s="492" t="str">
        <x:v>None</x:v>
      </x:c>
    </x:row>
    <x:row r="418" ht="122" customHeight="1">
      <x:c r="A418" s="492" t="str">
        <x:v>CHE-002</x:v>
      </x:c>
      <x:c r="B418" s="492" t="str">
        <x:v>Henry IV at Canossa</x:v>
      </x:c>
      <x:c r="C418" s="492" t="str">
        <x:v>Rare</x:v>
      </x:c>
      <x:c r="D418" s="500" t="str">
        <x:v>Rare</x:v>
      </x:c>
      <x:c r="E418" s="492" t="str">
        <x:f>IF(F418="Fixed by approved decision","Fixed",IF(C418=D418,"Keep",IF(MATCH(D418,$A$12:$A$16,0)&lt;MATCH(C418,$A$12:$A$16,0),"Promote","Demote")))</x:f>
        <x:v>Keep</x:v>
      </x:c>
      <x:c r="F418" s="492" t="str">
        <x:v>Reviewed - keep</x:v>
      </x:c>
      <x:c r="G418" s="492" t="str">
        <x:v>Medium</x:v>
      </x:c>
      <x:c r="H418" s="492" t="str">
        <x:v>Rare supports a clear spatial imbalance and human posture; it need not be a second monumental dedication scene.</x:v>
      </x:c>
      <x:c r="I418" s="492" t="str">
        <x:v>CHE-008 Luther at the Diet of Worms; BP-093 Ahasuerus (Xerxes)</x:v>
      </x:c>
      <x:c r="J418" s="492" t="str">
        <x:v>A penitent ruler held outside a threshold occupies a small portion of imposing architecture.</x:v>
      </x:c>
      <x:c r="K418" s="492" t="str">
        <x:v>Vulnerability before authority</x:v>
      </x:c>
      <x:c r="L418" s="492" t="str">
        <x:v>Proposed staging based on the catalog; not approved artwork</x:v>
      </x:c>
      <x:c r="M418" s="492" t="str">
        <x:v>Verify period-specific setting and clothing before committing to a detailed historical reconstruction.</x:v>
      </x:c>
      <x:c r="N418" s="504" t="n">
        <x:v>8</x:v>
      </x:c>
      <x:c r="O418" s="504" t="n">
        <x:v>8.5</x:v>
      </x:c>
      <x:c r="P418" s="504" t="n">
        <x:v>8</x:v>
      </x:c>
      <x:c r="Q418" s="504" t="n">
        <x:v>8</x:v>
      </x:c>
      <x:c r="R418" s="505" t="n">
        <x:f>IF(COUNT(N418:Q418)&lt;COUNT('Rarity Calibration'!$B$4:$B$7),"",ROUND(('Rarity Calibration'!$B$11/'Rarity Calibration'!$B$9)*(N418*'Rarity Calibration'!$B$4+O418*'Rarity Calibration'!$B$5+P418*'Rarity Calibration'!$B$6+Q418*'Rarity Calibration'!$B$7),1))</x:f>
        <x:v>81.5</x:v>
      </x:c>
      <x:c r="S418" s="492" t="str">
        <x:f>IF(R418="","",IF(R418&gt;='Rarity Calibration'!$E$4,'Rarity Calibration'!$D$4,IF(R418&gt;='Rarity Calibration'!$E$5,'Rarity Calibration'!$D$5,IF(R418&gt;='Rarity Calibration'!$E$6,'Rarity Calibration'!$D$6,IF(R418&gt;='Rarity Calibration'!$E$7,'Rarity Calibration'!$D$7,'Rarity Calibration'!$D$8)))))</x:f>
        <x:v>Rare</x:v>
      </x:c>
      <x:c r="T418" s="492" t="str"/>
      <x:c r="U418" s="505" t="n">
        <x:v>80.6</x:v>
      </x:c>
      <x:c r="V418" s="492" t="str">
        <x:v>7.6 / 8.8 / 7.7 / 8.4</x:v>
      </x:c>
      <x:c r="W418" s="492" t="str">
        <x:v>New review-only component estimates from catalog and stated premise; source inputs unchanged.</x:v>
      </x:c>
      <x:c r="X418" s="492" t="str">
        <x:v>Church History Events — Christian History</x:v>
      </x:c>
      <x:c r="Y418" s="492" t="str">
        <x:v>fixed-v17: Final Card Catalog!A389:S389; Rarity Calibration!C122:S122. No external source verification.</x:v>
      </x:c>
      <x:c r="Z418" s="492" t="str">
        <x:v>AD 1077 | Medieval Western Christendom</x:v>
      </x:c>
      <x:c r="AA418" s="492" t="str">
        <x:v>Approved v20 baseline - applied to master</x:v>
      </x:c>
      <x:c r="AB418" s="492" t="str">
        <x:v>Production detail / source check</x:v>
      </x:c>
    </x:row>
    <x:row r="419" ht="122" customHeight="1">
      <x:c r="A419" s="492" t="str">
        <x:v>CHE-003</x:v>
      </x:c>
      <x:c r="B419" s="492" t="str">
        <x:v>Azusa Street Revival</x:v>
      </x:c>
      <x:c r="C419" s="492" t="str">
        <x:v>Rare</x:v>
      </x:c>
      <x:c r="D419" s="500" t="str">
        <x:v>Rare</x:v>
      </x:c>
      <x:c r="E419" s="492" t="str">
        <x:f>IF(F419="Fixed by approved decision","Fixed",IF(C419=D419,"Keep",IF(MATCH(D419,$A$12:$A$16,0)&lt;MATCH(C419,$A$12:$A$16,0),"Promote","Demote")))</x:f>
        <x:v>Keep</x:v>
      </x:c>
      <x:c r="F419" s="492" t="str">
        <x:v>Reviewed - keep</x:v>
      </x:c>
      <x:c r="G419" s="492" t="str">
        <x:v>Medium</x:v>
      </x:c>
      <x:c r="H419" s="492" t="str">
        <x:v>Retain Rare with a distinct modern community setting; avoid turning Pentecostal practice into uniform theatrical ecstasy.</x:v>
      </x:c>
      <x:c r="I419" s="492" t="str">
        <x:v>BE-071 Pentecost; TP-034 Prayer in Tongues</x:v>
      </x:c>
      <x:c r="J419" s="492" t="str">
        <x:v>A modest revival gathering is organized around varied human participation, not flame imagery borrowed from Acts.</x:v>
      </x:c>
      <x:c r="K419" s="492" t="str">
        <x:v>Shared hope and purpose</x:v>
      </x:c>
      <x:c r="L419" s="492" t="str">
        <x:v>Proposed staging based on the catalog; not approved artwork</x:v>
      </x:c>
      <x:c r="M419" s="492" t="str">
        <x:v>No unresolved tier condition identified in this baseline review.</x:v>
      </x:c>
      <x:c r="N419" s="504" t="n">
        <x:v>8</x:v>
      </x:c>
      <x:c r="O419" s="504" t="n">
        <x:v>8</x:v>
      </x:c>
      <x:c r="P419" s="504" t="n">
        <x:v>7.5</x:v>
      </x:c>
      <x:c r="Q419" s="504" t="n">
        <x:v>7.5</x:v>
      </x:c>
      <x:c r="R419" s="505" t="n">
        <x:f>IF(COUNT(N419:Q419)&lt;COUNT('Rarity Calibration'!$B$4:$B$7),"",ROUND(('Rarity Calibration'!$B$11/'Rarity Calibration'!$B$9)*(N419*'Rarity Calibration'!$B$4+O419*'Rarity Calibration'!$B$5+P419*'Rarity Calibration'!$B$6+Q419*'Rarity Calibration'!$B$7),1))</x:f>
        <x:v>78.5</x:v>
      </x:c>
      <x:c r="S419" s="492" t="str">
        <x:f>IF(R419="","",IF(R419&gt;='Rarity Calibration'!$E$4,'Rarity Calibration'!$D$4,IF(R419&gt;='Rarity Calibration'!$E$5,'Rarity Calibration'!$D$5,IF(R419&gt;='Rarity Calibration'!$E$6,'Rarity Calibration'!$D$6,IF(R419&gt;='Rarity Calibration'!$E$7,'Rarity Calibration'!$D$7,'Rarity Calibration'!$D$8)))))</x:f>
        <x:v>Rare</x:v>
      </x:c>
      <x:c r="T419" s="492" t="str"/>
      <x:c r="U419" s="505" t="n">
        <x:v>82.1</x:v>
      </x:c>
      <x:c r="V419" s="492" t="str">
        <x:v>8.1 / 8.6 / 7.8 / 8.3</x:v>
      </x:c>
      <x:c r="W419" s="492" t="str">
        <x:v>New review-only component estimates from catalog and stated premise; source inputs unchanged.</x:v>
      </x:c>
      <x:c r="X419" s="492" t="str">
        <x:v>Church History Events — Christian History</x:v>
      </x:c>
      <x:c r="Y419" s="492" t="str">
        <x:v>fixed-v17: Final Card Catalog!A390:S390; Rarity Calibration!C95:S95. No external source verification.</x:v>
      </x:c>
      <x:c r="Z419" s="492" t="str">
        <x:v>1906–1909 | Los Angeles | Pentecostal history</x:v>
      </x:c>
      <x:c r="AA419" s="492" t="str">
        <x:v>Approved v20 baseline - applied to master</x:v>
      </x:c>
      <x:c r="AB419" s="492" t="str">
        <x:v>None</x:v>
      </x:c>
    </x:row>
    <x:row r="420" ht="122" customHeight="1">
      <x:c r="A420" s="492" t="str">
        <x:v>CHE-004</x:v>
      </x:c>
      <x:c r="B420" s="492" t="str">
        <x:v>Dedication of Hagia Sophia</x:v>
      </x:c>
      <x:c r="C420" s="492" t="str">
        <x:v>Legendary</x:v>
      </x:c>
      <x:c r="D420" s="500" t="str">
        <x:v>Legendary</x:v>
      </x:c>
      <x:c r="E420" s="492" t="str">
        <x:f>IF(F420="Fixed by approved decision","Fixed",IF(C420=D420,"Keep",IF(MATCH(D420,$A$12:$A$16,0)&lt;MATCH(C420,$A$12:$A$16,0),"Promote","Demote")))</x:f>
        <x:v>Fixed</x:v>
      </x:c>
      <x:c r="F420" s="492" t="str">
        <x:v>Fixed by approved decision</x:v>
      </x:c>
      <x:c r="G420" s="492" t="str">
        <x:v>High - decision fixed</x:v>
      </x:c>
      <x:c r="H420" s="492" t="str">
        <x:v>Approved Legendary; period-specific reconstruction remains an art task, not a reason to reopen the tier.</x:v>
      </x:c>
      <x:c r="I420" s="492" t="str">
        <x:v>BPL-064 The Jerusalem Temple; BE-127 The Temple Veil Is Torn</x:v>
      </x:c>
      <x:c r="J420" s="492" t="str">
        <x:v>Preserve monumental dedication architecture with a human procession below, not a copy of the present-day interior.</x:v>
      </x:c>
      <x:c r="K420" s="492" t="str">
        <x:v>Collective reverence</x:v>
      </x:c>
      <x:c r="L420" s="492" t="str">
        <x:v>Proposed staging based on the catalog; not approved artwork</x:v>
      </x:c>
      <x:c r="M420" s="492" t="str">
        <x:v>No unresolved tier condition identified in this baseline review.</x:v>
      </x:c>
      <x:c r="N420" s="504"/>
      <x:c r="O420" s="504"/>
      <x:c r="P420" s="504"/>
      <x:c r="Q420" s="504"/>
      <x:c r="R420" s="505" t="str">
        <x:f>IF(COUNT(N420:Q420)&lt;COUNT('Rarity Calibration'!$B$4:$B$7),"",ROUND(('Rarity Calibration'!$B$11/'Rarity Calibration'!$B$9)*(N420*'Rarity Calibration'!$B$4+O420*'Rarity Calibration'!$B$5+P420*'Rarity Calibration'!$B$6+Q420*'Rarity Calibration'!$B$7),1))</x:f>
      </x:c>
      <x:c r="S420" s="492" t="str">
        <x:f>IF(R420="","",IF(R420&gt;='Rarity Calibration'!$E$4,'Rarity Calibration'!$D$4,IF(R420&gt;='Rarity Calibration'!$E$5,'Rarity Calibration'!$D$5,IF(R420&gt;='Rarity Calibration'!$E$6,'Rarity Calibration'!$D$6,IF(R420&gt;='Rarity Calibration'!$E$7,'Rarity Calibration'!$D$7,'Rarity Calibration'!$D$8)))))</x:f>
      </x:c>
      <x:c r="T420" s="492" t="str">
        <x:v>Fixed by prior approval; no new component scoring. Historical inputs remain in Rarity Calibration and do not override the approved tier.</x:v>
      </x:c>
      <x:c r="U420" s="505" t="n">
        <x:v>83.6</x:v>
      </x:c>
      <x:c r="V420" s="492" t="str">
        <x:v>8.0 / 9.1 / 7.8 / 8.7</x:v>
      </x:c>
      <x:c r="W420" s="492" t="str">
        <x:v>Fixed by prior approval; not rescored. Legacy inputs remain historical.</x:v>
      </x:c>
      <x:c r="X420" s="492" t="str">
        <x:v>Church History Events — Christian History</x:v>
      </x:c>
      <x:c r="Y420" s="492" t="str">
        <x:v>fixed-v17: Final Card Catalog!A391:S391; Rarity Calibration!C73:S73. No external source verification.</x:v>
      </x:c>
      <x:c r="Z420" s="492" t="str">
        <x:v>AD 537 | Constantinople | Byzantine Christian history</x:v>
      </x:c>
      <x:c r="AA420" s="492" t="str">
        <x:v>Already approved - preserved</x:v>
      </x:c>
      <x:c r="AB420" s="492" t="str">
        <x:v>None</x:v>
      </x:c>
    </x:row>
    <x:row r="421" ht="122" customHeight="1">
      <x:c r="A421" s="492" t="str">
        <x:v>CHE-005</x:v>
      </x:c>
      <x:c r="B421" s="492" t="str">
        <x:v>Baptism of the Rus'</x:v>
      </x:c>
      <x:c r="C421" s="492" t="str">
        <x:v>Extraordinary</x:v>
      </x:c>
      <x:c r="D421" s="500" t="str">
        <x:v>Extraordinary</x:v>
      </x:c>
      <x:c r="E421" s="492" t="str">
        <x:f>IF(F421="Fixed by approved decision","Fixed",IF(C421=D421,"Keep",IF(MATCH(D421,$A$12:$A$16,0)&lt;MATCH(C421,$A$12:$A$16,0),"Promote","Demote")))</x:f>
        <x:v>Keep</x:v>
      </x:c>
      <x:c r="F421" s="492" t="str">
        <x:v>Reviewed - keep</x:v>
      </x:c>
      <x:c r="G421" s="492" t="str">
        <x:v>Medium</x:v>
      </x:c>
      <x:c r="H421" s="492" t="str">
        <x:v>Retain Extraordinary for an organized mass scene distinct from a single baptism or blessing of water.</x:v>
      </x:c>
      <x:c r="I421" s="492" t="str">
        <x:v>BE-040 The Baptism of Jesus; TP-023 Great Blessing of Waters</x:v>
      </x:c>
      <x:c r="J421" s="492" t="str">
        <x:v>River-level participants lead toward a larger shared baptism, with a few interactions carrying the scale.</x:v>
      </x:c>
      <x:c r="K421" s="492" t="str">
        <x:v>Renewal and collective change</x:v>
      </x:c>
      <x:c r="L421" s="492" t="str">
        <x:v>Proposed staging based on the catalog; not approved artwork</x:v>
      </x:c>
      <x:c r="M421" s="492" t="str">
        <x:v>Source the historical treatment; do not imply identical individual motives across the crowd.</x:v>
      </x:c>
      <x:c r="N421" s="504" t="n">
        <x:v>8.5</x:v>
      </x:c>
      <x:c r="O421" s="504" t="n">
        <x:v>9</x:v>
      </x:c>
      <x:c r="P421" s="504" t="n">
        <x:v>8</x:v>
      </x:c>
      <x:c r="Q421" s="504" t="n">
        <x:v>8</x:v>
      </x:c>
      <x:c r="R421" s="505" t="n">
        <x:f>IF(COUNT(N421:Q421)&lt;COUNT('Rarity Calibration'!$B$4:$B$7),"",ROUND(('Rarity Calibration'!$B$11/'Rarity Calibration'!$B$9)*(N421*'Rarity Calibration'!$B$4+O421*'Rarity Calibration'!$B$5+P421*'Rarity Calibration'!$B$6+Q421*'Rarity Calibration'!$B$7),1))</x:f>
        <x:v>85</x:v>
      </x:c>
      <x:c r="S421" s="492" t="str">
        <x:f>IF(R421="","",IF(R421&gt;='Rarity Calibration'!$E$4,'Rarity Calibration'!$D$4,IF(R421&gt;='Rarity Calibration'!$E$5,'Rarity Calibration'!$D$5,IF(R421&gt;='Rarity Calibration'!$E$6,'Rarity Calibration'!$D$6,IF(R421&gt;='Rarity Calibration'!$E$7,'Rarity Calibration'!$D$7,'Rarity Calibration'!$D$8)))))</x:f>
        <x:v>Extraordinary</x:v>
      </x:c>
      <x:c r="T421" s="492" t="str"/>
      <x:c r="U421" s="505" t="n">
        <x:v>83.6</x:v>
      </x:c>
      <x:c r="V421" s="492" t="str">
        <x:v>8.0 / 9.0 / 8.0 / 8.6</x:v>
      </x:c>
      <x:c r="W421" s="492" t="str">
        <x:v>New review-only component estimates from catalog and stated premise; source inputs unchanged.</x:v>
      </x:c>
      <x:c r="X421" s="492" t="str">
        <x:v>Church History Events — Christian History</x:v>
      </x:c>
      <x:c r="Y421" s="492" t="str">
        <x:v>fixed-v17: Final Card Catalog!A392:S392; Rarity Calibration!C72:S72. No external source verification.</x:v>
      </x:c>
      <x:c r="Z421" s="492" t="str">
        <x:v>AD 988 | Kievan Rus' | Eastern Christian history</x:v>
      </x:c>
      <x:c r="AA421" s="492" t="str">
        <x:v>Approved v20 baseline - applied to master</x:v>
      </x:c>
      <x:c r="AB421" s="492" t="str">
        <x:v>Production detail / source check</x:v>
      </x:c>
    </x:row>
    <x:row r="422" ht="122" customHeight="1">
      <x:c r="A422" s="492" t="str">
        <x:v>CHE-006</x:v>
      </x:c>
      <x:c r="B422" s="492" t="str">
        <x:v>Martyrdom of Thomas Becket</x:v>
      </x:c>
      <x:c r="C422" s="492" t="str">
        <x:v>Extraordinary</x:v>
      </x:c>
      <x:c r="D422" s="500" t="str">
        <x:v>Extraordinary</x:v>
      </x:c>
      <x:c r="E422" s="492" t="str">
        <x:f>IF(F422="Fixed by approved decision","Fixed",IF(C422=D422,"Keep",IF(MATCH(D422,$A$12:$A$16,0)&lt;MATCH(C422,$A$12:$A$16,0),"Promote","Demote")))</x:f>
        <x:v>Keep</x:v>
      </x:c>
      <x:c r="F422" s="492" t="str">
        <x:v>Reviewed - keep</x:v>
      </x:c>
      <x:c r="G422" s="492" t="str">
        <x:v>Medium</x:v>
      </x:c>
      <x:c r="H422" s="492" t="str">
        <x:v>Extraordinary is supported by a clear intrusion into sacred space, without graphic injury as attraction.</x:v>
      </x:c>
      <x:c r="I422" s="492" t="str">
        <x:v>ECH-002 Martyrdom of Saint Peter; CHE-009 Execution of William Tyndale</x:v>
      </x:c>
      <x:c r="J422" s="492" t="str">
        <x:v>Becket is small within cathedral space as threatening movement intrudes, with architecture and human vulnerability in tension.</x:v>
      </x:c>
      <x:c r="K422" s="492" t="str">
        <x:v>Dread and fidelity</x:v>
      </x:c>
      <x:c r="L422" s="492" t="str">
        <x:v>Proposed staging based on the catalog; not approved artwork</x:v>
      </x:c>
      <x:c r="M422" s="492" t="str">
        <x:v>No unresolved tier condition identified in this baseline review.</x:v>
      </x:c>
      <x:c r="N422" s="504" t="n">
        <x:v>8.5</x:v>
      </x:c>
      <x:c r="O422" s="504" t="n">
        <x:v>9</x:v>
      </x:c>
      <x:c r="P422" s="504" t="n">
        <x:v>8.5</x:v>
      </x:c>
      <x:c r="Q422" s="504" t="n">
        <x:v>8</x:v>
      </x:c>
      <x:c r="R422" s="505" t="n">
        <x:f>IF(COUNT(N422:Q422)&lt;COUNT('Rarity Calibration'!$B$4:$B$7),"",ROUND(('Rarity Calibration'!$B$11/'Rarity Calibration'!$B$9)*(N422*'Rarity Calibration'!$B$4+O422*'Rarity Calibration'!$B$5+P422*'Rarity Calibration'!$B$6+Q422*'Rarity Calibration'!$B$7),1))</x:f>
        <x:v>86</x:v>
      </x:c>
      <x:c r="S422" s="492" t="str">
        <x:f>IF(R422="","",IF(R422&gt;='Rarity Calibration'!$E$4,'Rarity Calibration'!$D$4,IF(R422&gt;='Rarity Calibration'!$E$5,'Rarity Calibration'!$D$5,IF(R422&gt;='Rarity Calibration'!$E$6,'Rarity Calibration'!$D$6,IF(R422&gt;='Rarity Calibration'!$E$7,'Rarity Calibration'!$D$7,'Rarity Calibration'!$D$8)))))</x:f>
        <x:v>Extraordinary</x:v>
      </x:c>
      <x:c r="T422" s="492" t="str"/>
      <x:c r="U422" s="505" t="n">
        <x:v>83.5</x:v>
      </x:c>
      <x:c r="V422" s="492" t="str">
        <x:v>8.0 / 8.9 / 8.2 / 8.4</x:v>
      </x:c>
      <x:c r="W422" s="492" t="str">
        <x:v>New review-only component estimates from catalog and stated premise; source inputs unchanged.</x:v>
      </x:c>
      <x:c r="X422" s="492" t="str">
        <x:v>Church History Events — Christian History</x:v>
      </x:c>
      <x:c r="Y422" s="492" t="str">
        <x:v>fixed-v17: Final Card Catalog!A393:S393; Rarity Calibration!C74:S74. No external source verification.</x:v>
      </x:c>
      <x:c r="Z422" s="492" t="str">
        <x:v>AD 1170 | Canterbury | Medieval Western Christianity</x:v>
      </x:c>
      <x:c r="AA422" s="492" t="str">
        <x:v>Approved v20 baseline - applied to master</x:v>
      </x:c>
      <x:c r="AB422" s="492" t="str">
        <x:v>None</x:v>
      </x:c>
    </x:row>
    <x:row r="423" ht="122" customHeight="1">
      <x:c r="A423" s="492" t="str">
        <x:v>CHE-007</x:v>
      </x:c>
      <x:c r="B423" s="492" t="str">
        <x:v>Francis of Assisi Meets Sultan al-Kamil</x:v>
      </x:c>
      <x:c r="C423" s="492" t="str">
        <x:v>Rare</x:v>
      </x:c>
      <x:c r="D423" s="500" t="str">
        <x:v>Rare</x:v>
      </x:c>
      <x:c r="E423" s="492" t="str">
        <x:f>IF(F423="Fixed by approved decision","Fixed",IF(C423=D423,"Keep",IF(MATCH(D423,$A$12:$A$16,0)&lt;MATCH(C423,$A$12:$A$16,0),"Promote","Demote")))</x:f>
        <x:v>Keep</x:v>
      </x:c>
      <x:c r="F423" s="492" t="str">
        <x:v>Reviewed - keep</x:v>
      </x:c>
      <x:c r="G423" s="492" t="str">
        <x:v>Medium</x:v>
      </x:c>
      <x:c r="H423" s="492" t="str">
        <x:v>Retain Rare for a distinct meeting; avoid turning a historical encounter into a modern slogan or triumph over another faith.</x:v>
      </x:c>
      <x:c r="I423" s="492" t="str">
        <x:v>CHE-008 Luther at the Diet of Worms; CHE-012 Cyril and Methodius Teach the Slavs</x:v>
      </x:c>
      <x:c r="J423" s="492" t="str">
        <x:v>A friar and ruler face one another across an intelligible interval, attendants subdued and both participants human.</x:v>
      </x:c>
      <x:c r="K423" s="492" t="str">
        <x:v>Attentive encounter</x:v>
      </x:c>
      <x:c r="L423" s="492" t="str">
        <x:v>Proposed staging based on the catalog; not approved artwork</x:v>
      </x:c>
      <x:c r="M423" s="492" t="str">
        <x:v>Keep claims about dialogue and motives tied to the source; exact exchange is not supplied here.</x:v>
      </x:c>
      <x:c r="N423" s="504" t="n">
        <x:v>8</x:v>
      </x:c>
      <x:c r="O423" s="504" t="n">
        <x:v>8</x:v>
      </x:c>
      <x:c r="P423" s="504" t="n">
        <x:v>7.5</x:v>
      </x:c>
      <x:c r="Q423" s="504" t="n">
        <x:v>8</x:v>
      </x:c>
      <x:c r="R423" s="505" t="n">
        <x:f>IF(COUNT(N423:Q423)&lt;COUNT('Rarity Calibration'!$B$4:$B$7),"",ROUND(('Rarity Calibration'!$B$11/'Rarity Calibration'!$B$9)*(N423*'Rarity Calibration'!$B$4+O423*'Rarity Calibration'!$B$5+P423*'Rarity Calibration'!$B$6+Q423*'Rarity Calibration'!$B$7),1))</x:f>
        <x:v>79</x:v>
      </x:c>
      <x:c r="S423" s="492" t="str">
        <x:f>IF(R423="","",IF(R423&gt;='Rarity Calibration'!$E$4,'Rarity Calibration'!$D$4,IF(R423&gt;='Rarity Calibration'!$E$5,'Rarity Calibration'!$D$5,IF(R423&gt;='Rarity Calibration'!$E$6,'Rarity Calibration'!$D$6,IF(R423&gt;='Rarity Calibration'!$E$7,'Rarity Calibration'!$D$7,'Rarity Calibration'!$D$8)))))</x:f>
        <x:v>Rare</x:v>
      </x:c>
      <x:c r="T423" s="492" t="str"/>
      <x:c r="U423" s="505" t="n">
        <x:v>80.8</x:v>
      </x:c>
      <x:c r="V423" s="492" t="str">
        <x:v>7.8 / 8.7 / 7.5 / 8.5</x:v>
      </x:c>
      <x:c r="W423" s="492" t="str">
        <x:v>New review-only component estimates from catalog and stated premise; source inputs unchanged.</x:v>
      </x:c>
      <x:c r="X423" s="492" t="str">
        <x:v>Church History Events — Christian History</x:v>
      </x:c>
      <x:c r="Y423" s="492" t="str">
        <x:v>fixed-v17: Final Card Catalog!A394:S394; Rarity Calibration!C116:S116. No external source verification.</x:v>
      </x:c>
      <x:c r="Z423" s="492" t="str">
        <x:v>AD 1219 | Egypt | Franciscan / crusader history</x:v>
      </x:c>
      <x:c r="AA423" s="492" t="str">
        <x:v>Approved v20 baseline - applied to master</x:v>
      </x:c>
      <x:c r="AB423" s="492" t="str">
        <x:v>Production detail / source check</x:v>
      </x:c>
    </x:row>
    <x:row r="424" ht="122" customHeight="1">
      <x:c r="A424" s="492" t="str">
        <x:v>CHE-008</x:v>
      </x:c>
      <x:c r="B424" s="492" t="str">
        <x:v>Luther at the Diet of Worms</x:v>
      </x:c>
      <x:c r="C424" s="492" t="str">
        <x:v>Extraordinary</x:v>
      </x:c>
      <x:c r="D424" s="500" t="str">
        <x:v>Extraordinary</x:v>
      </x:c>
      <x:c r="E424" s="492" t="str">
        <x:f>IF(F424="Fixed by approved decision","Fixed",IF(C424=D424,"Keep",IF(MATCH(D424,$A$12:$A$16,0)&lt;MATCH(C424,$A$12:$A$16,0),"Promote","Demote")))</x:f>
        <x:v>Keep</x:v>
      </x:c>
      <x:c r="F424" s="492" t="str">
        <x:v>Reviewed - keep</x:v>
      </x:c>
      <x:c r="G424" s="492" t="str">
        <x:v>High</x:v>
      </x:c>
      <x:c r="H424" s="492" t="str">
        <x:v>Retain Extraordinary because the approved spatial imbalance is concrete and independent of the other Luther-related cards.</x:v>
      </x:c>
      <x:c r="I424" s="492" t="str">
        <x:v>TH-017 Martin Luther; CM-014 Protestant Reformation</x:v>
      </x:c>
      <x:c r="J424" s="492" t="str">
        <x:v>Show a wide, imposing formal chamber with Luther a relatively small standing figure before imperial and ecclesial authorities. Use empty space and elevated seating to emphasize the imbalance of power; avoid a close desk portrait, church-door posting or victorious rally.</x:v>
      </x:c>
      <x:c r="K424" s="492" t="str">
        <x:v>Courage under pressure; isolation, vulnerability and resolve. Avoid relaxed confidence or the sense that the outcome is already secure.</x:v>
      </x:c>
      <x:c r="L424" s="492" t="str">
        <x:v>Existing master brief - retained verbatim</x:v>
      </x:c>
      <x:c r="M424" s="492" t="str">
        <x:v>No unresolved tier condition identified in this baseline review.</x:v>
      </x:c>
      <x:c r="N424" s="504" t="n">
        <x:v>8.5</x:v>
      </x:c>
      <x:c r="O424" s="504" t="n">
        <x:v>8.5</x:v>
      </x:c>
      <x:c r="P424" s="504" t="n">
        <x:v>8.5</x:v>
      </x:c>
      <x:c r="Q424" s="504" t="n">
        <x:v>8</x:v>
      </x:c>
      <x:c r="R424" s="505" t="n">
        <x:f>IF(COUNT(N424:Q424)&lt;COUNT('Rarity Calibration'!$B$4:$B$7),"",ROUND(('Rarity Calibration'!$B$11/'Rarity Calibration'!$B$9)*(N424*'Rarity Calibration'!$B$4+O424*'Rarity Calibration'!$B$5+P424*'Rarity Calibration'!$B$6+Q424*'Rarity Calibration'!$B$7),1))</x:f>
        <x:v>84.5</x:v>
      </x:c>
      <x:c r="S424" s="492" t="str">
        <x:f>IF(R424="","",IF(R424&gt;='Rarity Calibration'!$E$4,'Rarity Calibration'!$D$4,IF(R424&gt;='Rarity Calibration'!$E$5,'Rarity Calibration'!$D$5,IF(R424&gt;='Rarity Calibration'!$E$6,'Rarity Calibration'!$D$6,IF(R424&gt;='Rarity Calibration'!$E$7,'Rarity Calibration'!$D$7,'Rarity Calibration'!$D$8)))))</x:f>
        <x:v>Extraordinary</x:v>
      </x:c>
      <x:c r="T424" s="492" t="str"/>
      <x:c r="U424" s="505" t="n">
        <x:v>83.1</x:v>
      </x:c>
      <x:c r="V424" s="492" t="str">
        <x:v>8.4 / 8.5 / 7.9 / 8.2</x:v>
      </x:c>
      <x:c r="W424" s="492" t="str">
        <x:v>New review-only component estimates from catalog and stated premise; source inputs unchanged.</x:v>
      </x:c>
      <x:c r="X424" s="492" t="str">
        <x:v>Church History Events — Christian History</x:v>
      </x:c>
      <x:c r="Y424" s="492" t="str">
        <x:v>fixed-v17: Final Card Catalog!A395:S395; Rarity Calibration!C81:S81. No external source verification.</x:v>
      </x:c>
      <x:c r="Z424" s="492" t="str">
        <x:v>AD 1521 | Worms | Reformation history</x:v>
      </x:c>
      <x:c r="AA424" s="492" t="str">
        <x:v>Approved v20 baseline - applied to master</x:v>
      </x:c>
      <x:c r="AB424" s="492" t="str">
        <x:v>None</x:v>
      </x:c>
    </x:row>
    <x:row r="425" ht="122" customHeight="1">
      <x:c r="A425" s="492" t="str">
        <x:v>CHE-009</x:v>
      </x:c>
      <x:c r="B425" s="492" t="str">
        <x:v>Execution of William Tyndale</x:v>
      </x:c>
      <x:c r="C425" s="492" t="str">
        <x:v>Rare</x:v>
      </x:c>
      <x:c r="D425" s="500" t="str">
        <x:v>Rare</x:v>
      </x:c>
      <x:c r="E425" s="492" t="str">
        <x:f>IF(F425="Fixed by approved decision","Fixed",IF(C425=D425,"Keep",IF(MATCH(D425,$A$12:$A$16,0)&lt;MATCH(C425,$A$12:$A$16,0),"Promote","Demote")))</x:f>
        <x:v>Keep</x:v>
      </x:c>
      <x:c r="F425" s="492" t="str">
        <x:v>Reviewed - keep</x:v>
      </x:c>
      <x:c r="G425" s="492" t="str">
        <x:v>Medium</x:v>
      </x:c>
      <x:c r="H425" s="492" t="str">
        <x:v>Retain Rare for a source-bounded martyr/translation event without escalating violence for a higher tier.</x:v>
      </x:c>
      <x:c r="I425" s="492" t="str">
        <x:v>CHE-006 Martyrdom of Thomas Becket; ECH-005 Martyrdom of Ignatius</x:v>
      </x:c>
      <x:c r="J425" s="492" t="str">
        <x:v>Tyndale's witness and the setting of execution remain focused and non-graphic; translation context stays in copy.</x:v>
      </x:c>
      <x:c r="K425" s="492" t="str">
        <x:v>Fidelity and loss</x:v>
      </x:c>
      <x:c r="L425" s="492" t="str">
        <x:v>Proposed staging based on the catalog; not approved artwork</x:v>
      </x:c>
      <x:c r="M425" s="492" t="str">
        <x:v>Verify execution details before selecting a precise moment; no invented last words in art.</x:v>
      </x:c>
      <x:c r="N425" s="504" t="n">
        <x:v>8</x:v>
      </x:c>
      <x:c r="O425" s="504" t="n">
        <x:v>8</x:v>
      </x:c>
      <x:c r="P425" s="504" t="n">
        <x:v>8</x:v>
      </x:c>
      <x:c r="Q425" s="504" t="n">
        <x:v>7.5</x:v>
      </x:c>
      <x:c r="R425" s="505" t="n">
        <x:f>IF(COUNT(N425:Q425)&lt;COUNT('Rarity Calibration'!$B$4:$B$7),"",ROUND(('Rarity Calibration'!$B$11/'Rarity Calibration'!$B$9)*(N425*'Rarity Calibration'!$B$4+O425*'Rarity Calibration'!$B$5+P425*'Rarity Calibration'!$B$6+Q425*'Rarity Calibration'!$B$7),1))</x:f>
        <x:v>79.5</x:v>
      </x:c>
      <x:c r="S425" s="492" t="str">
        <x:f>IF(R425="","",IF(R425&gt;='Rarity Calibration'!$E$4,'Rarity Calibration'!$D$4,IF(R425&gt;='Rarity Calibration'!$E$5,'Rarity Calibration'!$D$5,IF(R425&gt;='Rarity Calibration'!$E$6,'Rarity Calibration'!$D$6,IF(R425&gt;='Rarity Calibration'!$E$7,'Rarity Calibration'!$D$7,'Rarity Calibration'!$D$8)))))</x:f>
        <x:v>Rare</x:v>
      </x:c>
      <x:c r="T425" s="492" t="str"/>
      <x:c r="U425" s="505" t="n">
        <x:v>78.4</x:v>
      </x:c>
      <x:c r="V425" s="492" t="str">
        <x:v>7.5 / 8.3 / 7.7 / 8.1</x:v>
      </x:c>
      <x:c r="W425" s="492" t="str">
        <x:v>New review-only component estimates from catalog and stated premise; source inputs unchanged.</x:v>
      </x:c>
      <x:c r="X425" s="492" t="str">
        <x:v>Church History Events — Christian History</x:v>
      </x:c>
      <x:c r="Y425" s="492" t="str">
        <x:v>fixed-v17: Final Card Catalog!A396:S396; Rarity Calibration!C180:S180. No external source verification.</x:v>
      </x:c>
      <x:c r="Z425" s="492" t="str">
        <x:v>AD 1536 | Reformation history</x:v>
      </x:c>
      <x:c r="AA425" s="492" t="str">
        <x:v>Approved v20 baseline - applied to master</x:v>
      </x:c>
      <x:c r="AB425" s="492" t="str">
        <x:v>Production detail / source check</x:v>
      </x:c>
    </x:row>
    <x:row r="426" ht="122" customHeight="1">
      <x:c r="A426" s="492" t="str">
        <x:v>CHE-010</x:v>
      </x:c>
      <x:c r="B426" s="492" t="str">
        <x:v>Printing of the Gutenberg Bible</x:v>
      </x:c>
      <x:c r="C426" s="492" t="str">
        <x:v>Rare</x:v>
      </x:c>
      <x:c r="D426" s="500" t="str">
        <x:v>Rare</x:v>
      </x:c>
      <x:c r="E426" s="492" t="str">
        <x:f>IF(F426="Fixed by approved decision","Fixed",IF(C426=D426,"Keep",IF(MATCH(D426,$A$12:$A$16,0)&lt;MATCH(C426,$A$12:$A$16,0),"Promote","Demote")))</x:f>
        <x:v>Keep</x:v>
      </x:c>
      <x:c r="F426" s="492" t="str">
        <x:v>Reviewed - keep</x:v>
      </x:c>
      <x:c r="G426" s="492" t="str">
        <x:v>Medium</x:v>
      </x:c>
      <x:c r="H426" s="492" t="str">
        <x:v>Rare has distinct mechanical/workshop identity; historical importance does not itself demand another Legendary.</x:v>
      </x:c>
      <x:c r="I426" s="492" t="str">
        <x:v>ECH-041 The Latin Vulgate Tradition; CHE-012 Cyril and Methodius Teach the Slavs</x:v>
      </x:c>
      <x:c r="J426" s="492" t="str">
        <x:v>Workers, press and sheets create a clear sequence of making a book, with one working gesture central.</x:v>
      </x:c>
      <x:c r="K426" s="492" t="str">
        <x:v>Discovery and patient craft</x:v>
      </x:c>
      <x:c r="L426" s="492" t="str">
        <x:v>Proposed staging based on the catalog; not approved artwork</x:v>
      </x:c>
      <x:c r="M426" s="492" t="str">
        <x:v>No unresolved tier condition identified in this baseline review.</x:v>
      </x:c>
      <x:c r="N426" s="504" t="n">
        <x:v>8.5</x:v>
      </x:c>
      <x:c r="O426" s="504" t="n">
        <x:v>8.5</x:v>
      </x:c>
      <x:c r="P426" s="504" t="n">
        <x:v>7</x:v>
      </x:c>
      <x:c r="Q426" s="504" t="n">
        <x:v>8</x:v>
      </x:c>
      <x:c r="R426" s="505" t="n">
        <x:f>IF(COUNT(N426:Q426)&lt;COUNT('Rarity Calibration'!$B$4:$B$7),"",ROUND(('Rarity Calibration'!$B$11/'Rarity Calibration'!$B$9)*(N426*'Rarity Calibration'!$B$4+O426*'Rarity Calibration'!$B$5+P426*'Rarity Calibration'!$B$6+Q426*'Rarity Calibration'!$B$7),1))</x:f>
        <x:v>81.5</x:v>
      </x:c>
      <x:c r="S426" s="492" t="str">
        <x:f>IF(R426="","",IF(R426&gt;='Rarity Calibration'!$E$4,'Rarity Calibration'!$D$4,IF(R426&gt;='Rarity Calibration'!$E$5,'Rarity Calibration'!$D$5,IF(R426&gt;='Rarity Calibration'!$E$6,'Rarity Calibration'!$D$6,IF(R426&gt;='Rarity Calibration'!$E$7,'Rarity Calibration'!$D$7,'Rarity Calibration'!$D$8)))))</x:f>
        <x:v>Rare</x:v>
      </x:c>
      <x:c r="T426" s="492" t="str"/>
      <x:c r="U426" s="505" t="n">
        <x:v>80.4</x:v>
      </x:c>
      <x:c r="V426" s="492" t="str">
        <x:v>8.0 / 8.6 / 7.1 / 8.4</x:v>
      </x:c>
      <x:c r="W426" s="492" t="str">
        <x:v>New review-only component estimates from catalog and stated premise; source inputs unchanged.</x:v>
      </x:c>
      <x:c r="X426" s="492" t="str">
        <x:v>Church History Events — Christian History</x:v>
      </x:c>
      <x:c r="Y426" s="492" t="str">
        <x:v>fixed-v17: Final Card Catalog!A397:S397; Rarity Calibration!C127:S127. No external source verification.</x:v>
      </x:c>
      <x:c r="Z426" s="492" t="str">
        <x:v>ca. AD 1455 | Mainz | Christian book history</x:v>
      </x:c>
      <x:c r="AA426" s="492" t="str">
        <x:v>Approved v20 baseline - applied to master</x:v>
      </x:c>
      <x:c r="AB426" s="492" t="str">
        <x:v>None</x:v>
      </x:c>
    </x:row>
    <x:row r="427" ht="136" customHeight="1">
      <x:c r="A427" s="492" t="str">
        <x:v>CHE-011</x:v>
      </x:c>
      <x:c r="B427" s="492" t="str">
        <x:v>Augustine's Conversion in the Garden</x:v>
      </x:c>
      <x:c r="C427" s="492" t="str">
        <x:v>Extraordinary</x:v>
      </x:c>
      <x:c r="D427" s="500" t="str">
        <x:v>Extraordinary</x:v>
      </x:c>
      <x:c r="E427" s="492" t="str">
        <x:f>IF(F427="Fixed by approved decision","Fixed",IF(C427=D427,"Keep",IF(MATCH(D427,$A$12:$A$16,0)&lt;MATCH(C427,$A$12:$A$16,0),"Promote","Demote")))</x:f>
        <x:v>Keep</x:v>
      </x:c>
      <x:c r="F427" s="492" t="str">
        <x:v>Reviewed - keep</x:v>
      </x:c>
      <x:c r="G427" s="492" t="str">
        <x:v>Medium</x:v>
      </x:c>
      <x:c r="H427" s="492" t="str">
        <x:v>Retain provisional Extraordinary based on the recorded emotionally specific scene, not on supernatural effects or a generic saint portrait.</x:v>
      </x:c>
      <x:c r="I427" s="492" t="str">
        <x:v>TH-007 Augustine of Hippo; BE-123 The Boy Jesus in the Temple</x:v>
      </x:c>
      <x:c r="J427" s="492" t="str">
        <x:v>Augustine has returned to the place where the volume of Paul's writings lies open. He sits or kneels with the text before him, his posture still bearing traces of emotional struggle while his expression begins to settle into resolve. Alypius may remain near the edge as a witness, but the change in Augustine's attention should carry the scene.</x:v>
      </x:c>
      <x:c r="K427" s="492" t="str">
        <x:v>Inner struggle giving way to resolve and relief. The card should feel deeply personal and spiritually weighty without relying on supernatural visual effects.</x:v>
      </x:c>
      <x:c r="L427" s="492" t="str">
        <x:v>Existing master brief - retained verbatim</x:v>
      </x:c>
      <x:c r="M427" s="492" t="str">
        <x:v>Preserve attribution to Augustine's own account; final staging is an interpretation, not independent documentation.</x:v>
      </x:c>
      <x:c r="N427" s="504" t="n">
        <x:v>8.5</x:v>
      </x:c>
      <x:c r="O427" s="504" t="n">
        <x:v>8.5</x:v>
      </x:c>
      <x:c r="P427" s="504" t="n">
        <x:v>8.5</x:v>
      </x:c>
      <x:c r="Q427" s="504" t="n">
        <x:v>8</x:v>
      </x:c>
      <x:c r="R427" s="505" t="n">
        <x:f>IF(COUNT(N427:Q427)&lt;COUNT('Rarity Calibration'!$B$4:$B$7),"",ROUND(('Rarity Calibration'!$B$11/'Rarity Calibration'!$B$9)*(N427*'Rarity Calibration'!$B$4+O427*'Rarity Calibration'!$B$5+P427*'Rarity Calibration'!$B$6+Q427*'Rarity Calibration'!$B$7),1))</x:f>
        <x:v>84.5</x:v>
      </x:c>
      <x:c r="S427" s="492" t="str">
        <x:f>IF(R427="","",IF(R427&gt;='Rarity Calibration'!$E$4,'Rarity Calibration'!$D$4,IF(R427&gt;='Rarity Calibration'!$E$5,'Rarity Calibration'!$D$5,IF(R427&gt;='Rarity Calibration'!$E$6,'Rarity Calibration'!$D$6,IF(R427&gt;='Rarity Calibration'!$E$7,'Rarity Calibration'!$D$7,'Rarity Calibration'!$D$8)))))</x:f>
        <x:v>Extraordinary</x:v>
      </x:c>
      <x:c r="T427" s="492" t="str"/>
      <x:c r="U427" s="505"/>
      <x:c r="V427" s="492" t="str">
        <x:v>blank / blank / blank / blank</x:v>
      </x:c>
      <x:c r="W427" s="492" t="str">
        <x:v>First proposed component estimates for a previously unscored identity; subjective, not measured.</x:v>
      </x:c>
      <x:c r="X427" s="492" t="str">
        <x:v>Church History Events — Christian History</x:v>
      </x:c>
      <x:c r="Y427" s="492" t="str">
        <x:v>fixed-v17: Final Card Catalog!A398:S398; Rarity Calibration!C510:S510. No external source verification.</x:v>
      </x:c>
      <x:c r="Z427" s="492" t="str">
        <x:v>Late 4th century AD | Milan | Latin Christian history</x:v>
      </x:c>
      <x:c r="AA427" s="492" t="str">
        <x:v>Approved v20 baseline - applied to master</x:v>
      </x:c>
      <x:c r="AB427" s="492" t="str">
        <x:v>Production detail / source check</x:v>
      </x:c>
    </x:row>
    <x:row r="428" ht="122" customHeight="1">
      <x:c r="A428" s="492" t="str">
        <x:v>CHE-012</x:v>
      </x:c>
      <x:c r="B428" s="492" t="str">
        <x:v>Cyril and Methodius Teach the Slavs</x:v>
      </x:c>
      <x:c r="C428" s="492" t="str">
        <x:v>Rare</x:v>
      </x:c>
      <x:c r="D428" s="500" t="str">
        <x:v>Rare</x:v>
      </x:c>
      <x:c r="E428" s="492" t="str">
        <x:f>IF(F428="Fixed by approved decision","Fixed",IF(C428=D428,"Keep",IF(MATCH(D428,$A$12:$A$16,0)&lt;MATCH(C428,$A$12:$A$16,0),"Promote","Demote")))</x:f>
        <x:v>Keep</x:v>
      </x:c>
      <x:c r="F428" s="492" t="str">
        <x:v>Reviewed - keep</x:v>
      </x:c>
      <x:c r="G428" s="492" t="str">
        <x:v>Medium</x:v>
      </x:c>
      <x:c r="H428" s="492" t="str">
        <x:v>Retain provisional Rare for a distinctive mission/translation encounter that differs from the Gutenberg workshop and lone scholars.</x:v>
      </x:c>
      <x:c r="I428" s="492" t="str">
        <x:v>ECH-037 Growth of Syriac Christianity; CHE-010 Printing of the Gutenberg Bible</x:v>
      </x:c>
      <x:c r="J428" s="492" t="str">
        <x:v>Build the scene around human exchange: one brother explains from an open text while the other assists or gestures toward listeners who lean into the lesson. The manuscript matters because people are engaging with it; avoid reducing the image to a still life of books or generic ecclesiastical portraiture.</x:v>
      </x:c>
      <x:c r="K428" s="492" t="str">
        <x:v>Understanding and belonging. The mood should communicate that something once distant is becoming accessible and shared.</x:v>
      </x:c>
      <x:c r="L428" s="492" t="str">
        <x:v>Existing master brief - retained verbatim</x:v>
      </x:c>
      <x:c r="M428" s="492" t="str">
        <x:v>Verify script and historical setting; describe the lesson as representative rather than a dated reconstruction.</x:v>
      </x:c>
      <x:c r="N428" s="504" t="n">
        <x:v>8</x:v>
      </x:c>
      <x:c r="O428" s="504" t="n">
        <x:v>8</x:v>
      </x:c>
      <x:c r="P428" s="504" t="n">
        <x:v>7.5</x:v>
      </x:c>
      <x:c r="Q428" s="504" t="n">
        <x:v>7.5</x:v>
      </x:c>
      <x:c r="R428" s="505" t="n">
        <x:f>IF(COUNT(N428:Q428)&lt;COUNT('Rarity Calibration'!$B$4:$B$7),"",ROUND(('Rarity Calibration'!$B$11/'Rarity Calibration'!$B$9)*(N428*'Rarity Calibration'!$B$4+O428*'Rarity Calibration'!$B$5+P428*'Rarity Calibration'!$B$6+Q428*'Rarity Calibration'!$B$7),1))</x:f>
        <x:v>78.5</x:v>
      </x:c>
      <x:c r="S428" s="492" t="str">
        <x:f>IF(R428="","",IF(R428&gt;='Rarity Calibration'!$E$4,'Rarity Calibration'!$D$4,IF(R428&gt;='Rarity Calibration'!$E$5,'Rarity Calibration'!$D$5,IF(R428&gt;='Rarity Calibration'!$E$6,'Rarity Calibration'!$D$6,IF(R428&gt;='Rarity Calibration'!$E$7,'Rarity Calibration'!$D$7,'Rarity Calibration'!$D$8)))))</x:f>
        <x:v>Rare</x:v>
      </x:c>
      <x:c r="T428" s="492" t="str"/>
      <x:c r="U428" s="505"/>
      <x:c r="V428" s="492" t="str">
        <x:v>blank / blank / blank / blank</x:v>
      </x:c>
      <x:c r="W428" s="492" t="str">
        <x:v>First proposed component estimates for a previously unscored identity; subjective, not measured.</x:v>
      </x:c>
      <x:c r="X428" s="492" t="str">
        <x:v>Church History Events — Christian History</x:v>
      </x:c>
      <x:c r="Y428" s="492" t="str">
        <x:v>fixed-v17: Final Card Catalog!A399:S399; Rarity Calibration!C511:S511. No external source verification.</x:v>
      </x:c>
      <x:c r="Z428" s="492" t="str">
        <x:v>9th century AD | Great Moravia and Slavic mission fields | Eastern and Western Christian history</x:v>
      </x:c>
      <x:c r="AA428" s="492" t="str">
        <x:v>Approved v20 baseline - applied to master</x:v>
      </x:c>
      <x:c r="AB428" s="492" t="str">
        <x:v>Production detail / source check</x:v>
      </x:c>
    </x:row>
    <x:row r="429" ht="122" customHeight="1">
      <x:c r="A429" s="492" t="str">
        <x:v>CHE-013</x:v>
      </x:c>
      <x:c r="B429" s="492" t="str">
        <x:v>Damien Serves the Community at Kalawao</x:v>
      </x:c>
      <x:c r="C429" s="492" t="str">
        <x:v>Rare</x:v>
      </x:c>
      <x:c r="D429" s="500" t="str">
        <x:v>Rare</x:v>
      </x:c>
      <x:c r="E429" s="492" t="str">
        <x:f>IF(F429="Fixed by approved decision","Fixed",IF(C429=D429,"Keep",IF(MATCH(D429,$A$12:$A$16,0)&lt;MATCH(C429,$A$12:$A$16,0),"Promote","Demote")))</x:f>
        <x:v>Keep</x:v>
      </x:c>
      <x:c r="F429" s="492" t="str">
        <x:v>Reviewed - keep</x:v>
      </x:c>
      <x:c r="G429" s="492" t="str">
        <x:v>Medium</x:v>
      </x:c>
      <x:c r="H429" s="492" t="str">
        <x:v>Retain provisional Rare for a specific communal-care premise, without treating residents as passive scenery or service as spectacle.</x:v>
      </x:c>
      <x:c r="I429" s="492" t="str">
        <x:v>ECH-019 Christian Care During the Plague of Cyprian; PDV-010 Parable of the Good Samaritan</x:v>
      </x:c>
      <x:c r="J429" s="492" t="str">
        <x:v>Show Damien and community members engaged together in a practical household or community task such as repair work. Keep the island setting visible but secondary; the main subject is shared labor and presence, not a picturesque landscape or bedside scene.</x:v>
      </x:c>
      <x:c r="K429" s="492" t="str">
        <x:v>Companionship, dignity, and dependable care. The card should feel quietly humane and grounded in shared daily life.</x:v>
      </x:c>
      <x:c r="L429" s="492" t="str">
        <x:v>Existing master brief - retained verbatim</x:v>
      </x:c>
      <x:c r="M429" s="492" t="str">
        <x:v>Keep the scene representative and source practical details before production.</x:v>
      </x:c>
      <x:c r="N429" s="504" t="n">
        <x:v>7.5</x:v>
      </x:c>
      <x:c r="O429" s="504" t="n">
        <x:v>8</x:v>
      </x:c>
      <x:c r="P429" s="504" t="n">
        <x:v>8</x:v>
      </x:c>
      <x:c r="Q429" s="504" t="n">
        <x:v>7.5</x:v>
      </x:c>
      <x:c r="R429" s="505" t="n">
        <x:f>IF(COUNT(N429:Q429)&lt;COUNT('Rarity Calibration'!$B$4:$B$7),"",ROUND(('Rarity Calibration'!$B$11/'Rarity Calibration'!$B$9)*(N429*'Rarity Calibration'!$B$4+O429*'Rarity Calibration'!$B$5+P429*'Rarity Calibration'!$B$6+Q429*'Rarity Calibration'!$B$7),1))</x:f>
        <x:v>77.5</x:v>
      </x:c>
      <x:c r="S429" s="492" t="str">
        <x:f>IF(R429="","",IF(R429&gt;='Rarity Calibration'!$E$4,'Rarity Calibration'!$D$4,IF(R429&gt;='Rarity Calibration'!$E$5,'Rarity Calibration'!$D$5,IF(R429&gt;='Rarity Calibration'!$E$6,'Rarity Calibration'!$D$6,IF(R429&gt;='Rarity Calibration'!$E$7,'Rarity Calibration'!$D$7,'Rarity Calibration'!$D$8)))))</x:f>
        <x:v>Rare</x:v>
      </x:c>
      <x:c r="T429" s="492" t="str"/>
      <x:c r="U429" s="505"/>
      <x:c r="V429" s="492" t="str">
        <x:v>blank / blank / blank / blank</x:v>
      </x:c>
      <x:c r="W429" s="492" t="str">
        <x:v>First proposed component estimates for a previously unscored identity; subjective, not measured.</x:v>
      </x:c>
      <x:c r="X429" s="492" t="str">
        <x:v>Church History Events — Christian History</x:v>
      </x:c>
      <x:c r="Y429" s="492" t="str">
        <x:v>fixed-v17: Final Card Catalog!A400:S400; Rarity Calibration!C512:S512. No external source verification.</x:v>
      </x:c>
      <x:c r="Z429" s="492" t="str">
        <x:v>Late 19th century AD | Molokai, Hawaii | Catholic mission and care for people with Hansen's disease</x:v>
      </x:c>
      <x:c r="AA429" s="492" t="str">
        <x:v>Approved v20 baseline - applied to master</x:v>
      </x:c>
      <x:c r="AB429" s="492" t="str">
        <x:v>Production detail / source check</x:v>
      </x:c>
    </x:row>
    <x:row r="430" ht="122" customHeight="1">
      <x:c r="A430" s="492" t="str">
        <x:v>CHE-014</x:v>
      </x:c>
      <x:c r="B430" s="492" t="str">
        <x:v>The Ten Boom Family Shelters Jews</x:v>
      </x:c>
      <x:c r="C430" s="492" t="str">
        <x:v>Extraordinary</x:v>
      </x:c>
      <x:c r="D430" s="500" t="str">
        <x:v>Extraordinary</x:v>
      </x:c>
      <x:c r="E430" s="492" t="str">
        <x:f>IF(F430="Fixed by approved decision","Fixed",IF(C430=D430,"Keep",IF(MATCH(D430,$A$12:$A$16,0)&lt;MATCH(C430,$A$12:$A$16,0),"Promote","Demote")))</x:f>
        <x:v>Keep</x:v>
      </x:c>
      <x:c r="F430" s="492" t="str">
        <x:v>Reviewed - keep</x:v>
      </x:c>
      <x:c r="G430" s="492" t="str">
        <x:v>Medium</x:v>
      </x:c>
      <x:c r="H430" s="492" t="str">
        <x:v>Retain provisional Extraordinary for spatial tension and protection, not sensational threat or an image centered on perpetrators.</x:v>
      </x:c>
      <x:c r="I430" s="492" t="str">
        <x:v>BE-124 Jeremiah's Rescue from the Cistern; CHE-013 Damien Serves the Community at Kalawao</x:v>
      </x:c>
      <x:c r="J430" s="492" t="str">
        <x:v>A narrow interior view through the bedroom toward the concealed opening. A family member helps someone into the hidden space while another listens toward the rest of the house. The ordinary room should heighten the tension rather than compete with it.</x:v>
      </x:c>
      <x:c r="K430" s="492" t="str">
        <x:v>Quiet courage and fragile safety. The image should feel careful, humane, and tense without becoming sensational or cinematic.</x:v>
      </x:c>
      <x:c r="L430" s="492" t="str">
        <x:v>Existing master brief - retained verbatim</x:v>
      </x:c>
      <x:c r="M430" s="492" t="str">
        <x:v>Verify room/staging details and preserve the agency of the people seeking shelter.</x:v>
      </x:c>
      <x:c r="N430" s="504" t="n">
        <x:v>8</x:v>
      </x:c>
      <x:c r="O430" s="504" t="n">
        <x:v>8.5</x:v>
      </x:c>
      <x:c r="P430" s="504" t="n">
        <x:v>9</x:v>
      </x:c>
      <x:c r="Q430" s="504" t="n">
        <x:v>8</x:v>
      </x:c>
      <x:c r="R430" s="505" t="n">
        <x:f>IF(COUNT(N430:Q430)&lt;COUNT('Rarity Calibration'!$B$4:$B$7),"",ROUND(('Rarity Calibration'!$B$11/'Rarity Calibration'!$B$9)*(N430*'Rarity Calibration'!$B$4+O430*'Rarity Calibration'!$B$5+P430*'Rarity Calibration'!$B$6+Q430*'Rarity Calibration'!$B$7),1))</x:f>
        <x:v>83.5</x:v>
      </x:c>
      <x:c r="S430" s="492" t="str">
        <x:f>IF(R430="","",IF(R430&gt;='Rarity Calibration'!$E$4,'Rarity Calibration'!$D$4,IF(R430&gt;='Rarity Calibration'!$E$5,'Rarity Calibration'!$D$5,IF(R430&gt;='Rarity Calibration'!$E$6,'Rarity Calibration'!$D$6,IF(R430&gt;='Rarity Calibration'!$E$7,'Rarity Calibration'!$D$7,'Rarity Calibration'!$D$8)))))</x:f>
        <x:v>Extraordinary</x:v>
      </x:c>
      <x:c r="T430" s="492" t="str"/>
      <x:c r="U430" s="505"/>
      <x:c r="V430" s="492" t="str">
        <x:v>blank / blank / blank / blank</x:v>
      </x:c>
      <x:c r="W430" s="492" t="str">
        <x:v>First proposed component estimates for a previously unscored identity; subjective, not measured.</x:v>
      </x:c>
      <x:c r="X430" s="492" t="str">
        <x:v>Church History Events — Christian History</x:v>
      </x:c>
      <x:c r="Y430" s="492" t="str">
        <x:v>fixed-v17: Final Card Catalog!A401:S401; Rarity Calibration!C513:S513. No external source verification.</x:v>
      </x:c>
      <x:c r="Z430" s="492" t="str">
        <x:v>20th century AD | Haarlem, the Netherlands | Christian resistance and sheltering during World War II</x:v>
      </x:c>
      <x:c r="AA430" s="492" t="str">
        <x:v>Approved v20 baseline - applied to master</x:v>
      </x:c>
      <x:c r="AB430" s="492" t="str">
        <x:v>Production detail / source check</x:v>
      </x:c>
    </x:row>
    <x:row r="431" ht="122" customHeight="1">
      <x:c r="A431" s="492" t="str">
        <x:v>CS-001</x:v>
      </x:c>
      <x:c r="B431" s="492" t="str">
        <x:v>Council of Jerusalem</x:v>
      </x:c>
      <x:c r="C431" s="492" t="str">
        <x:v>Uncommon</x:v>
      </x:c>
      <x:c r="D431" s="500" t="str">
        <x:v>Rare</x:v>
      </x:c>
      <x:c r="E431" s="492" t="str">
        <x:f>IF(F431="Fixed by approved decision","Fixed",IF(C431=D431,"Keep",IF(MATCH(D431,$A$12:$A$16,0)&lt;MATCH(C431,$A$12:$A$16,0),"Promote","Demote")))</x:f>
        <x:v>Promote</x:v>
      </x:c>
      <x:c r="F431" s="492" t="str">
        <x:v>Reviewed - provisional</x:v>
      </x:c>
      <x:c r="G431" s="492" t="str">
        <x:v>Medium</x:v>
      </x:c>
      <x:c r="H431" s="492" t="str">
        <x:v>Provisional Rare better connects the concrete belonging decision to a legible human discussion than the inherited low emotion default.</x:v>
      </x:c>
      <x:c r="I431" s="492" t="str">
        <x:v>CS-002 The Nicene Councils (325 &amp; 381); BE-075 Cornelius Receives the Holy Spirit</x:v>
      </x:c>
      <x:c r="J431" s="492" t="str">
        <x:v>A small deliberating assembly has one listening/speaking exchange at its center rather than a generic grand hall.</x:v>
      </x:c>
      <x:c r="K431" s="492" t="str">
        <x:v>Discernment and inclusion</x:v>
      </x:c>
      <x:c r="L431" s="492" t="str">
        <x:v>Proposed staging based on the catalog; not approved artwork</x:v>
      </x:c>
      <x:c r="M431" s="492" t="str">
        <x:v>Approve an account-grounded assembly, not later council dress or architecture.</x:v>
      </x:c>
      <x:c r="N431" s="504" t="n">
        <x:v>8.5</x:v>
      </x:c>
      <x:c r="O431" s="504" t="n">
        <x:v>7.5</x:v>
      </x:c>
      <x:c r="P431" s="504" t="n">
        <x:v>7</x:v>
      </x:c>
      <x:c r="Q431" s="504" t="n">
        <x:v>6.5</x:v>
      </x:c>
      <x:c r="R431" s="505" t="n">
        <x:f>IF(COUNT(N431:Q431)&lt;COUNT('Rarity Calibration'!$B$4:$B$7),"",ROUND(('Rarity Calibration'!$B$11/'Rarity Calibration'!$B$9)*(N431*'Rarity Calibration'!$B$4+O431*'Rarity Calibration'!$B$5+P431*'Rarity Calibration'!$B$6+Q431*'Rarity Calibration'!$B$7),1))</x:f>
        <x:v>77</x:v>
      </x:c>
      <x:c r="S431" s="492" t="str">
        <x:f>IF(R431="","",IF(R431&gt;='Rarity Calibration'!$E$4,'Rarity Calibration'!$D$4,IF(R431&gt;='Rarity Calibration'!$E$5,'Rarity Calibration'!$D$5,IF(R431&gt;='Rarity Calibration'!$E$6,'Rarity Calibration'!$D$6,IF(R431&gt;='Rarity Calibration'!$E$7,'Rarity Calibration'!$D$7,'Rarity Calibration'!$D$8)))))</x:f>
        <x:v>Rare</x:v>
      </x:c>
      <x:c r="T431" s="492" t="str"/>
      <x:c r="U431" s="505" t="n">
        <x:v>68.2</x:v>
      </x:c>
      <x:c r="V431" s="492" t="str">
        <x:v>8.8 / 7.0 / 4.2 / 3.6</x:v>
      </x:c>
      <x:c r="W431" s="492" t="str">
        <x:v>New review-only component estimates from catalog and stated premise; source inputs unchanged.</x:v>
      </x:c>
      <x:c r="X431" s="492" t="str">
        <x:v>Councils &amp; Synods — Christian History</x:v>
      </x:c>
      <x:c r="Y431" s="492" t="str">
        <x:v>fixed-v17: Final Card Catalog!A402:S402; Rarity Calibration!C303:S303. No external source verification.</x:v>
      </x:c>
      <x:c r="Z431" s="492" t="str">
        <x:v>c. AD 49 | Jerusalem | Shared biblical / apostolic</x:v>
      </x:c>
      <x:c r="AA431" s="492" t="str">
        <x:v>Approved v20 working tier - original condition retained</x:v>
      </x:c>
      <x:c r="AB431" s="492" t="str">
        <x:v>Tier / interpretation condition</x:v>
      </x:c>
    </x:row>
    <x:row r="432" ht="122" customHeight="1">
      <x:c r="A432" s="492" t="str">
        <x:v>CS-002</x:v>
      </x:c>
      <x:c r="B432" s="492" t="str">
        <x:v>The Nicene Councils (325 &amp; 381)</x:v>
      </x:c>
      <x:c r="C432" s="492" t="str">
        <x:v>Rare</x:v>
      </x:c>
      <x:c r="D432" s="500" t="str">
        <x:v>Rare</x:v>
      </x:c>
      <x:c r="E432" s="492" t="str">
        <x:f>IF(F432="Fixed by approved decision","Fixed",IF(C432=D432,"Keep",IF(MATCH(D432,$A$12:$A$16,0)&lt;MATCH(C432,$A$12:$A$16,0),"Promote","Demote")))</x:f>
        <x:v>Keep</x:v>
      </x:c>
      <x:c r="F432" s="492" t="str">
        <x:v>Reviewed - provisional</x:v>
      </x:c>
      <x:c r="G432" s="492" t="str">
        <x:v>Medium</x:v>
      </x:c>
      <x:c r="H432" s="492" t="str">
        <x:v>Retain Rare for significant and bounded council identity without awarding Legendary for doctrinal importance alone.</x:v>
      </x:c>
      <x:c r="I432" s="492" t="str">
        <x:v>CS-005 Council of Chalcedon; CS-008 Council of Trent</x:v>
      </x:c>
      <x:c r="J432" s="492" t="str">
        <x:v>Two councils remain distinguishable within a deliberately representative/confessional composition, not one invented joint meeting.</x:v>
      </x:c>
      <x:c r="K432" s="492" t="str">
        <x:v>Shared conviction</x:v>
      </x:c>
      <x:c r="L432" s="492" t="str">
        <x:v>Proposed staging based on the catalog; not approved artwork</x:v>
      </x:c>
      <x:c r="M432" s="492" t="str">
        <x:v>Choose a non-synthetic representation of 325 and 381 before final art.</x:v>
      </x:c>
      <x:c r="N432" s="504" t="n">
        <x:v>9</x:v>
      </x:c>
      <x:c r="O432" s="504" t="n">
        <x:v>8</x:v>
      </x:c>
      <x:c r="P432" s="504" t="n">
        <x:v>7.5</x:v>
      </x:c>
      <x:c r="Q432" s="504" t="n">
        <x:v>7</x:v>
      </x:c>
      <x:c r="R432" s="505" t="n">
        <x:f>IF(COUNT(N432:Q432)&lt;COUNT('Rarity Calibration'!$B$4:$B$7),"",ROUND(('Rarity Calibration'!$B$11/'Rarity Calibration'!$B$9)*(N432*'Rarity Calibration'!$B$4+O432*'Rarity Calibration'!$B$5+P432*'Rarity Calibration'!$B$6+Q432*'Rarity Calibration'!$B$7),1))</x:f>
        <x:v>82</x:v>
      </x:c>
      <x:c r="S432" s="492" t="str">
        <x:f>IF(R432="","",IF(R432&gt;='Rarity Calibration'!$E$4,'Rarity Calibration'!$D$4,IF(R432&gt;='Rarity Calibration'!$E$5,'Rarity Calibration'!$D$5,IF(R432&gt;='Rarity Calibration'!$E$6,'Rarity Calibration'!$D$6,IF(R432&gt;='Rarity Calibration'!$E$7,'Rarity Calibration'!$D$7,'Rarity Calibration'!$D$8)))))</x:f>
        <x:v>Rare</x:v>
      </x:c>
      <x:c r="T432" s="492" t="str"/>
      <x:c r="U432" s="505" t="n">
        <x:v>79.8</x:v>
      </x:c>
      <x:c r="V432" s="492" t="str">
        <x:v>9.6 / 8.0 / 5.8 / 5.8</x:v>
      </x:c>
      <x:c r="W432" s="492" t="str">
        <x:v>New review-only component estimates from catalog and stated premise; source inputs unchanged.</x:v>
      </x:c>
      <x:c r="X432" s="492" t="str">
        <x:v>Councils &amp; Synods — Christian History</x:v>
      </x:c>
      <x:c r="Y432" s="492" t="str">
        <x:v>fixed-v17: Final Card Catalog!A403:S403; Rarity Calibration!C142:S142. No external source verification.</x:v>
      </x:c>
      <x:c r="Z432" s="492" t="str">
        <x:v>AD 325 | Nicaea; AD 381 | Constantinople | Widely received across historic Christianity</x:v>
      </x:c>
      <x:c r="AA432" s="492" t="str">
        <x:v>Approved v20 working tier - original condition retained</x:v>
      </x:c>
      <x:c r="AB432" s="492" t="str">
        <x:v>Tier / interpretation condition</x:v>
      </x:c>
    </x:row>
    <x:row r="433" ht="122" customHeight="1">
      <x:c r="A433" s="492" t="str">
        <x:v>CS-003</x:v>
      </x:c>
      <x:c r="B433" s="492" t="str">
        <x:v>Council of Carthage on the Biblical Canon</x:v>
      </x:c>
      <x:c r="C433" s="492" t="str">
        <x:v>Common</x:v>
      </x:c>
      <x:c r="D433" s="500" t="str">
        <x:v>Common</x:v>
      </x:c>
      <x:c r="E433" s="492" t="str">
        <x:f>IF(F433="Fixed by approved decision","Fixed",IF(C433=D433,"Keep",IF(MATCH(D433,$A$12:$A$16,0)&lt;MATCH(C433,$A$12:$A$16,0),"Promote","Demote")))</x:f>
        <x:v>Keep</x:v>
      </x:c>
      <x:c r="F433" s="492" t="str">
        <x:v>Reviewed - provisional</x:v>
      </x:c>
      <x:c r="G433" s="492" t="str">
        <x:v>Medium</x:v>
      </x:c>
      <x:c r="H433" s="492" t="str">
        <x:v>Common is appropriate for a composite documentary identity with limited independent visual focus.</x:v>
      </x:c>
      <x:c r="I433" s="492" t="str">
        <x:v>ECH-029 Athanasius's 39th Festal Letter; CS-002 The Nicene Councils (325 &amp; 381)</x:v>
      </x:c>
      <x:c r="J433" s="492" t="str">
        <x:v>Canon-related documents and a restrained assembly cue form a representative learning image.</x:v>
      </x:c>
      <x:c r="K433" s="492" t="str">
        <x:v>Deliberation and continuity</x:v>
      </x:c>
      <x:c r="L433" s="492" t="str">
        <x:v>Proposed staging based on the catalog; not approved artwork</x:v>
      </x:c>
      <x:c r="M433" s="492" t="str">
        <x:v>Preserve the multiple-synod and non-universal-settlement caveat rather than inventing a single definitive ceremony.</x:v>
      </x:c>
      <x:c r="N433" s="504" t="n">
        <x:v>7</x:v>
      </x:c>
      <x:c r="O433" s="504" t="n">
        <x:v>6</x:v>
      </x:c>
      <x:c r="P433" s="504" t="n">
        <x:v>5.5</x:v>
      </x:c>
      <x:c r="Q433" s="504" t="n">
        <x:v>5.5</x:v>
      </x:c>
      <x:c r="R433" s="505" t="n">
        <x:f>IF(COUNT(N433:Q433)&lt;COUNT('Rarity Calibration'!$B$4:$B$7),"",ROUND(('Rarity Calibration'!$B$11/'Rarity Calibration'!$B$9)*(N433*'Rarity Calibration'!$B$4+O433*'Rarity Calibration'!$B$5+P433*'Rarity Calibration'!$B$6+Q433*'Rarity Calibration'!$B$7),1))</x:f>
        <x:v>62.5</x:v>
      </x:c>
      <x:c r="S433" s="492" t="str">
        <x:f>IF(R433="","",IF(R433&gt;='Rarity Calibration'!$E$4,'Rarity Calibration'!$D$4,IF(R433&gt;='Rarity Calibration'!$E$5,'Rarity Calibration'!$D$5,IF(R433&gt;='Rarity Calibration'!$E$6,'Rarity Calibration'!$D$6,IF(R433&gt;='Rarity Calibration'!$E$7,'Rarity Calibration'!$D$7,'Rarity Calibration'!$D$8)))))</x:f>
        <x:v>Common</x:v>
      </x:c>
      <x:c r="T433" s="492" t="str"/>
      <x:c r="U433" s="505" t="n">
        <x:v>56</x:v>
      </x:c>
      <x:c r="V433" s="492" t="str">
        <x:v>6.8 / 5.6 / 4.2 / 3.6</x:v>
      </x:c>
      <x:c r="W433" s="492" t="str">
        <x:v>New review-only component estimates from catalog and stated premise; source inputs unchanged.</x:v>
      </x:c>
      <x:c r="X433" s="492" t="str">
        <x:v>Councils &amp; Synods — Christian History</x:v>
      </x:c>
      <x:c r="Y433" s="492" t="str">
        <x:v>fixed-v17: Final Card Catalog!A404:S404; Rarity Calibration!C492:S492. No external source verification.</x:v>
      </x:c>
      <x:c r="Z433" s="492" t="str">
        <x:v>AD 397; reaffirmed in later African councils | Carthage | Latin / North African Christianity</x:v>
      </x:c>
      <x:c r="AA433" s="492" t="str">
        <x:v>Approved v20 working tier - original condition retained</x:v>
      </x:c>
      <x:c r="AB433" s="492" t="str">
        <x:v>Tier / interpretation condition</x:v>
      </x:c>
    </x:row>
    <x:row r="434" ht="122" customHeight="1">
      <x:c r="A434" s="492" t="str">
        <x:v>CS-004</x:v>
      </x:c>
      <x:c r="B434" s="492" t="str">
        <x:v>Council of Ephesus</x:v>
      </x:c>
      <x:c r="C434" s="492" t="str">
        <x:v>Uncommon</x:v>
      </x:c>
      <x:c r="D434" s="500" t="str">
        <x:v>Uncommon</x:v>
      </x:c>
      <x:c r="E434" s="492" t="str">
        <x:f>IF(F434="Fixed by approved decision","Fixed",IF(C434=D434,"Keep",IF(MATCH(D434,$A$12:$A$16,0)&lt;MATCH(C434,$A$12:$A$16,0),"Promote","Demote")))</x:f>
        <x:v>Keep</x:v>
      </x:c>
      <x:c r="F434" s="492" t="str">
        <x:v>Reviewed - keep</x:v>
      </x:c>
      <x:c r="G434" s="492" t="str">
        <x:v>Medium</x:v>
      </x:c>
      <x:c r="H434" s="492" t="str">
        <x:v>Retain Uncommon for council identity; doctrinal importance and contested reception stay in educational context.</x:v>
      </x:c>
      <x:c r="I434" s="492" t="str">
        <x:v>TH-009 Cyril of Alexandria; CS-005 Council of Chalcedon</x:v>
      </x:c>
      <x:c r="J434" s="492" t="str">
        <x:v>A clearly dated assembly centers a contested statement and human listening, without imagined divine anatomy.</x:v>
      </x:c>
      <x:c r="K434" s="492" t="str">
        <x:v>Deliberation and conviction</x:v>
      </x:c>
      <x:c r="L434" s="492" t="str">
        <x:v>Proposed staging based on the catalog; not approved artwork</x:v>
      </x:c>
      <x:c r="M434" s="492" t="str">
        <x:v>Keep the Church of the East reception nuance and verify participants/setting.</x:v>
      </x:c>
      <x:c r="N434" s="504" t="n">
        <x:v>8</x:v>
      </x:c>
      <x:c r="O434" s="504" t="n">
        <x:v>7</x:v>
      </x:c>
      <x:c r="P434" s="504" t="n">
        <x:v>6.5</x:v>
      </x:c>
      <x:c r="Q434" s="504" t="n">
        <x:v>6.5</x:v>
      </x:c>
      <x:c r="R434" s="505" t="n">
        <x:f>IF(COUNT(N434:Q434)&lt;COUNT('Rarity Calibration'!$B$4:$B$7),"",ROUND(('Rarity Calibration'!$B$11/'Rarity Calibration'!$B$9)*(N434*'Rarity Calibration'!$B$4+O434*'Rarity Calibration'!$B$5+P434*'Rarity Calibration'!$B$6+Q434*'Rarity Calibration'!$B$7),1))</x:f>
        <x:v>72.5</x:v>
      </x:c>
      <x:c r="S434" s="492" t="str">
        <x:f>IF(R434="","",IF(R434&gt;='Rarity Calibration'!$E$4,'Rarity Calibration'!$D$4,IF(R434&gt;='Rarity Calibration'!$E$5,'Rarity Calibration'!$D$5,IF(R434&gt;='Rarity Calibration'!$E$6,'Rarity Calibration'!$D$6,IF(R434&gt;='Rarity Calibration'!$E$7,'Rarity Calibration'!$D$7,'Rarity Calibration'!$D$8)))))</x:f>
        <x:v>Uncommon</x:v>
      </x:c>
      <x:c r="T434" s="492" t="str"/>
      <x:c r="U434" s="505" t="n">
        <x:v>67</x:v>
      </x:c>
      <x:c r="V434" s="492" t="str">
        <x:v>8.5 / 7.0 / 4.2 / 3.6</x:v>
      </x:c>
      <x:c r="W434" s="492" t="str">
        <x:v>New review-only component estimates from catalog and stated premise; source inputs unchanged.</x:v>
      </x:c>
      <x:c r="X434" s="492" t="str">
        <x:v>Councils &amp; Synods — Christian History</x:v>
      </x:c>
      <x:c r="Y434" s="492" t="str">
        <x:v>fixed-v17: Final Card Catalog!A405:S405; Rarity Calibration!C329:S329. No external source verification.</x:v>
      </x:c>
      <x:c r="Z434" s="492" t="str">
        <x:v>AD 431 | Ephesus | Received by Catholic, Eastern Orthodox, and Oriental Orthodox churches</x:v>
      </x:c>
      <x:c r="AA434" s="492" t="str">
        <x:v>Approved v20 baseline - applied to master</x:v>
      </x:c>
      <x:c r="AB434" s="492" t="str">
        <x:v>Production detail / source check</x:v>
      </x:c>
    </x:row>
    <x:row r="435" ht="122" customHeight="1">
      <x:c r="A435" s="492" t="str">
        <x:v>CS-005</x:v>
      </x:c>
      <x:c r="B435" s="492" t="str">
        <x:v>Council of Chalcedon</x:v>
      </x:c>
      <x:c r="C435" s="492" t="str">
        <x:v>Uncommon</x:v>
      </x:c>
      <x:c r="D435" s="500" t="str">
        <x:v>Rare</x:v>
      </x:c>
      <x:c r="E435" s="492" t="str">
        <x:f>IF(F435="Fixed by approved decision","Fixed",IF(C435=D435,"Keep",IF(MATCH(D435,$A$12:$A$16,0)&lt;MATCH(C435,$A$12:$A$16,0),"Promote","Demote")))</x:f>
        <x:v>Promote</x:v>
      </x:c>
      <x:c r="F435" s="492" t="str">
        <x:v>Reviewed - provisional</x:v>
      </x:c>
      <x:c r="G435" s="492" t="str">
        <x:v>Medium</x:v>
      </x:c>
      <x:c r="H435" s="492" t="str">
        <x:v>Provisional Rare reflects an important defined debate under the same standard as the Nicene councils, not a universal-reception claim.</x:v>
      </x:c>
      <x:c r="I435" s="492" t="str">
        <x:v>CS-002 The Nicene Councils (325 &amp; 381); CS-004 Council of Ephesus</x:v>
      </x:c>
      <x:c r="J435" s="492" t="str">
        <x:v>A formal deliberation with a single document/response focal point, distinct from an undifferentiated clergy crowd.</x:v>
      </x:c>
      <x:c r="K435" s="492" t="str">
        <x:v>Precision and consequential debate</x:v>
      </x:c>
      <x:c r="L435" s="492" t="str">
        <x:v>Proposed staging based on the catalog; not approved artwork</x:v>
      </x:c>
      <x:c r="M435" s="492" t="str">
        <x:v>Preserve Oriental Orthodox reception differences and establish a distinct assembly composition.</x:v>
      </x:c>
      <x:c r="N435" s="504" t="n">
        <x:v>8.5</x:v>
      </x:c>
      <x:c r="O435" s="504" t="n">
        <x:v>7.5</x:v>
      </x:c>
      <x:c r="P435" s="504" t="n">
        <x:v>7</x:v>
      </x:c>
      <x:c r="Q435" s="504" t="n">
        <x:v>6.5</x:v>
      </x:c>
      <x:c r="R435" s="505" t="n">
        <x:f>IF(COUNT(N435:Q435)&lt;COUNT('Rarity Calibration'!$B$4:$B$7),"",ROUND(('Rarity Calibration'!$B$11/'Rarity Calibration'!$B$9)*(N435*'Rarity Calibration'!$B$4+O435*'Rarity Calibration'!$B$5+P435*'Rarity Calibration'!$B$6+Q435*'Rarity Calibration'!$B$7),1))</x:f>
        <x:v>77</x:v>
      </x:c>
      <x:c r="S435" s="492" t="str">
        <x:f>IF(R435="","",IF(R435&gt;='Rarity Calibration'!$E$4,'Rarity Calibration'!$D$4,IF(R435&gt;='Rarity Calibration'!$E$5,'Rarity Calibration'!$D$5,IF(R435&gt;='Rarity Calibration'!$E$6,'Rarity Calibration'!$D$6,IF(R435&gt;='Rarity Calibration'!$E$7,'Rarity Calibration'!$D$7,'Rarity Calibration'!$D$8)))))</x:f>
        <x:v>Rare</x:v>
      </x:c>
      <x:c r="T435" s="492" t="str"/>
      <x:c r="U435" s="505" t="n">
        <x:v>75</x:v>
      </x:c>
      <x:c r="V435" s="492" t="str">
        <x:v>8.8 / 7.7 / 5.6 / 5.5</x:v>
      </x:c>
      <x:c r="W435" s="492" t="str">
        <x:v>New review-only component estimates from catalog and stated premise; source inputs unchanged.</x:v>
      </x:c>
      <x:c r="X435" s="492" t="str">
        <x:v>Councils &amp; Synods — Christian History</x:v>
      </x:c>
      <x:c r="Y435" s="492" t="str">
        <x:v>fixed-v17: Final Card Catalog!A406:S406; Rarity Calibration!C219:S219. No external source verification.</x:v>
      </x:c>
      <x:c r="Z435" s="492" t="str">
        <x:v>AD 451 | Chalcedon | Received by Chalcedonian churches</x:v>
      </x:c>
      <x:c r="AA435" s="492" t="str">
        <x:v>Approved v20 working tier - original condition retained</x:v>
      </x:c>
      <x:c r="AB435" s="492" t="str">
        <x:v>Tier / interpretation condition</x:v>
      </x:c>
    </x:row>
    <x:row r="436" ht="122" customHeight="1">
      <x:c r="A436" s="492" t="str">
        <x:v>CS-006</x:v>
      </x:c>
      <x:c r="B436" s="492" t="str">
        <x:v>Second Council of Nicaea</x:v>
      </x:c>
      <x:c r="C436" s="492" t="str">
        <x:v>Common</x:v>
      </x:c>
      <x:c r="D436" s="500" t="str">
        <x:v>Uncommon</x:v>
      </x:c>
      <x:c r="E436" s="492" t="str">
        <x:f>IF(F436="Fixed by approved decision","Fixed",IF(C436=D436,"Keep",IF(MATCH(D436,$A$12:$A$16,0)&lt;MATCH(C436,$A$12:$A$16,0),"Promote","Demote")))</x:f>
        <x:v>Promote</x:v>
      </x:c>
      <x:c r="F436" s="492" t="str">
        <x:v>Reviewed - change proposed</x:v>
      </x:c>
      <x:c r="G436" s="492" t="str">
        <x:v>Medium</x:v>
      </x:c>
      <x:c r="H436" s="492" t="str">
        <x:v>Recommend Uncommon for an identifiable icon-related council image, keeping the separate Triumph event visually distinct.</x:v>
      </x:c>
      <x:c r="I436" s="492" t="str">
        <x:v>CHE-001 Triumph of Orthodoxy / Restoration of the Icons; TH-011 John of Damascus</x:v>
      </x:c>
      <x:c r="J436" s="492" t="str">
        <x:v>Council discussion around an icon focuses on interpretation, not the later restoration procession.</x:v>
      </x:c>
      <x:c r="K436" s="492" t="str">
        <x:v>Discernment and reverence</x:v>
      </x:c>
      <x:c r="L436" s="492" t="str">
        <x:v>Proposed staging based on the catalog; not approved artwork</x:v>
      </x:c>
      <x:c r="M436" s="492" t="str">
        <x:v>Source a period-specific council treatment rather than retrofitting a later icon procession.</x:v>
      </x:c>
      <x:c r="N436" s="504" t="n">
        <x:v>7.5</x:v>
      </x:c>
      <x:c r="O436" s="504" t="n">
        <x:v>7.5</x:v>
      </x:c>
      <x:c r="P436" s="504" t="n">
        <x:v>6.5</x:v>
      </x:c>
      <x:c r="Q436" s="504" t="n">
        <x:v>6.5</x:v>
      </x:c>
      <x:c r="R436" s="505" t="n">
        <x:f>IF(COUNT(N436:Q436)&lt;COUNT('Rarity Calibration'!$B$4:$B$7),"",ROUND(('Rarity Calibration'!$B$11/'Rarity Calibration'!$B$9)*(N436*'Rarity Calibration'!$B$4+O436*'Rarity Calibration'!$B$5+P436*'Rarity Calibration'!$B$6+Q436*'Rarity Calibration'!$B$7),1))</x:f>
        <x:v>72</x:v>
      </x:c>
      <x:c r="S436" s="492" t="str">
        <x:f>IF(R436="","",IF(R436&gt;='Rarity Calibration'!$E$4,'Rarity Calibration'!$D$4,IF(R436&gt;='Rarity Calibration'!$E$5,'Rarity Calibration'!$D$5,IF(R436&gt;='Rarity Calibration'!$E$6,'Rarity Calibration'!$D$6,IF(R436&gt;='Rarity Calibration'!$E$7,'Rarity Calibration'!$D$7,'Rarity Calibration'!$D$8)))))</x:f>
        <x:v>Uncommon</x:v>
      </x:c>
      <x:c r="T436" s="492" t="str"/>
      <x:c r="U436" s="505" t="n">
        <x:v>66.2</x:v>
      </x:c>
      <x:c r="V436" s="492" t="str">
        <x:v>8.3 / 7.0 / 4.2 / 3.6</x:v>
      </x:c>
      <x:c r="W436" s="492" t="str">
        <x:v>New review-only component estimates from catalog and stated premise; source inputs unchanged.</x:v>
      </x:c>
      <x:c r="X436" s="492" t="str">
        <x:v>Councils &amp; Synods — Christian History</x:v>
      </x:c>
      <x:c r="Y436" s="492" t="str">
        <x:v>fixed-v17: Final Card Catalog!A407:S407; Rarity Calibration!C340:S340. No external source verification.</x:v>
      </x:c>
      <x:c r="Z436" s="492" t="str">
        <x:v>AD 787 | Nicaea | Catholic and Eastern Orthodox</x:v>
      </x:c>
      <x:c r="AA436" s="492" t="str">
        <x:v>Approved v20 baseline - applied to master</x:v>
      </x:c>
      <x:c r="AB436" s="492" t="str">
        <x:v>Production detail / source check</x:v>
      </x:c>
    </x:row>
    <x:row r="437" ht="122" customHeight="1">
      <x:c r="A437" s="492" t="str">
        <x:v>CS-007</x:v>
      </x:c>
      <x:c r="B437" s="492" t="str">
        <x:v>Fourth Lateran Council</x:v>
      </x:c>
      <x:c r="C437" s="492" t="str">
        <x:v>Common</x:v>
      </x:c>
      <x:c r="D437" s="500" t="str">
        <x:v>Common</x:v>
      </x:c>
      <x:c r="E437" s="492" t="str">
        <x:f>IF(F437="Fixed by approved decision","Fixed",IF(C437=D437,"Keep",IF(MATCH(D437,$A$12:$A$16,0)&lt;MATCH(C437,$A$12:$A$16,0),"Promote","Demote")))</x:f>
        <x:v>Keep</x:v>
      </x:c>
      <x:c r="F437" s="492" t="str">
        <x:v>Reviewed - provisional</x:v>
      </x:c>
      <x:c r="G437" s="492" t="str">
        <x:v>Medium</x:v>
      </x:c>
      <x:c r="H437" s="492" t="str">
        <x:v>Retain Common for a broad council identity lacking one selected decisive scene.</x:v>
      </x:c>
      <x:c r="I437" s="492" t="str">
        <x:v>CS-008 Council of Trent; CS-003 Council of Carthage on the Biblical Canon</x:v>
      </x:c>
      <x:c r="J437" s="492" t="str">
        <x:v>A restrained medieval assembly and document, no montage of every topic addressed.</x:v>
      </x:c>
      <x:c r="K437" s="492" t="str">
        <x:v>Institutional gravity</x:v>
      </x:c>
      <x:c r="L437" s="492" t="str">
        <x:v>Proposed staging based on the catalog; not approved artwork</x:v>
      </x:c>
      <x:c r="M437" s="492" t="str">
        <x:v>Select a bounded topic/representative moment without implying the whole council fits one exchange.</x:v>
      </x:c>
      <x:c r="N437" s="504" t="n">
        <x:v>7</x:v>
      </x:c>
      <x:c r="O437" s="504" t="n">
        <x:v>6.5</x:v>
      </x:c>
      <x:c r="P437" s="504" t="n">
        <x:v>6</x:v>
      </x:c>
      <x:c r="Q437" s="504" t="n">
        <x:v>5.5</x:v>
      </x:c>
      <x:c r="R437" s="505" t="n">
        <x:f>IF(COUNT(N437:Q437)&lt;COUNT('Rarity Calibration'!$B$4:$B$7),"",ROUND(('Rarity Calibration'!$B$11/'Rarity Calibration'!$B$9)*(N437*'Rarity Calibration'!$B$4+O437*'Rarity Calibration'!$B$5+P437*'Rarity Calibration'!$B$6+Q437*'Rarity Calibration'!$B$7),1))</x:f>
        <x:v>65</x:v>
      </x:c>
      <x:c r="S437" s="492" t="str">
        <x:f>IF(R437="","",IF(R437&gt;='Rarity Calibration'!$E$4,'Rarity Calibration'!$D$4,IF(R437&gt;='Rarity Calibration'!$E$5,'Rarity Calibration'!$D$5,IF(R437&gt;='Rarity Calibration'!$E$6,'Rarity Calibration'!$D$6,IF(R437&gt;='Rarity Calibration'!$E$7,'Rarity Calibration'!$D$7,'Rarity Calibration'!$D$8)))))</x:f>
        <x:v>Common</x:v>
      </x:c>
      <x:c r="T437" s="492" t="str"/>
      <x:c r="U437" s="505" t="n">
        <x:v>60.2</x:v>
      </x:c>
      <x:c r="V437" s="492" t="str">
        <x:v>6.8 / 7.0 / 4.2 / 3.6</x:v>
      </x:c>
      <x:c r="W437" s="492" t="str">
        <x:v>New review-only component estimates from catalog and stated premise; source inputs unchanged.</x:v>
      </x:c>
      <x:c r="X437" s="492" t="str">
        <x:v>Councils &amp; Synods — Christian History</x:v>
      </x:c>
      <x:c r="Y437" s="492" t="str">
        <x:v>fixed-v17: Final Card Catalog!A408:S408; Rarity Calibration!C441:S441. No external source verification.</x:v>
      </x:c>
      <x:c r="Z437" s="492" t="str">
        <x:v>AD 1215 | Rome | Roman Catholic</x:v>
      </x:c>
      <x:c r="AA437" s="492" t="str">
        <x:v>Approved v20 working tier - original condition retained</x:v>
      </x:c>
      <x:c r="AB437" s="492" t="str">
        <x:v>Tier / interpretation condition</x:v>
      </x:c>
    </x:row>
    <x:row r="438" ht="122" customHeight="1">
      <x:c r="A438" s="492" t="str">
        <x:v>CS-008</x:v>
      </x:c>
      <x:c r="B438" s="492" t="str">
        <x:v>Council of Trent</x:v>
      </x:c>
      <x:c r="C438" s="492" t="str">
        <x:v>Rare</x:v>
      </x:c>
      <x:c r="D438" s="500" t="str">
        <x:v>Rare</x:v>
      </x:c>
      <x:c r="E438" s="492" t="str">
        <x:f>IF(F438="Fixed by approved decision","Fixed",IF(C438=D438,"Keep",IF(MATCH(D438,$A$12:$A$16,0)&lt;MATCH(C438,$A$12:$A$16,0),"Promote","Demote")))</x:f>
        <x:v>Keep</x:v>
      </x:c>
      <x:c r="F438" s="492" t="str">
        <x:v>Reviewed - keep</x:v>
      </x:c>
      <x:c r="G438" s="492" t="str">
        <x:v>Medium</x:v>
      </x:c>
      <x:c r="H438" s="492" t="str">
        <x:v>Retain Rare for a major, defined council while avoiding spectacular overstatement or a generic book display.</x:v>
      </x:c>
      <x:c r="I438" s="492" t="str">
        <x:v>CS-005 Council of Chalcedon; CM-014 Protestant Reformation</x:v>
      </x:c>
      <x:c r="J438" s="492" t="str">
        <x:v>Deliberating clergy and a focused document provide a coherent response/reform scene, not a Reformation montage.</x:v>
      </x:c>
      <x:c r="K438" s="492" t="str">
        <x:v>Resolve and careful deliberation</x:v>
      </x:c>
      <x:c r="L438" s="492" t="str">
        <x:v>Proposed staging based on the catalog; not approved artwork</x:v>
      </x:c>
      <x:c r="M438" s="492" t="str">
        <x:v>No unresolved tier condition identified in this baseline review.</x:v>
      </x:c>
      <x:c r="N438" s="504" t="n">
        <x:v>8.5</x:v>
      </x:c>
      <x:c r="O438" s="504" t="n">
        <x:v>8</x:v>
      </x:c>
      <x:c r="P438" s="504" t="n">
        <x:v>7</x:v>
      </x:c>
      <x:c r="Q438" s="504" t="n">
        <x:v>6.5</x:v>
      </x:c>
      <x:c r="R438" s="505" t="n">
        <x:f>IF(COUNT(N438:Q438)&lt;COUNT('Rarity Calibration'!$B$4:$B$7),"",ROUND(('Rarity Calibration'!$B$11/'Rarity Calibration'!$B$9)*(N438*'Rarity Calibration'!$B$4+O438*'Rarity Calibration'!$B$5+P438*'Rarity Calibration'!$B$6+Q438*'Rarity Calibration'!$B$7),1))</x:f>
        <x:v>78.5</x:v>
      </x:c>
      <x:c r="S438" s="492" t="str">
        <x:f>IF(R438="","",IF(R438&gt;='Rarity Calibration'!$E$4,'Rarity Calibration'!$D$4,IF(R438&gt;='Rarity Calibration'!$E$5,'Rarity Calibration'!$D$5,IF(R438&gt;='Rarity Calibration'!$E$6,'Rarity Calibration'!$D$6,IF(R438&gt;='Rarity Calibration'!$E$7,'Rarity Calibration'!$D$7,'Rarity Calibration'!$D$8)))))</x:f>
        <x:v>Rare</x:v>
      </x:c>
      <x:c r="T438" s="492" t="str"/>
      <x:c r="U438" s="505" t="n">
        <x:v>79.3</x:v>
      </x:c>
      <x:c r="V438" s="492" t="str">
        <x:v>8.8 / 8.2 / 6.5 / 6.5</x:v>
      </x:c>
      <x:c r="W438" s="492" t="str">
        <x:v>New review-only component estimates from catalog and stated premise; source inputs unchanged.</x:v>
      </x:c>
      <x:c r="X438" s="492" t="str">
        <x:v>Councils &amp; Synods — Christian History</x:v>
      </x:c>
      <x:c r="Y438" s="492" t="str">
        <x:v>fixed-v17: Final Card Catalog!A409:S409; Rarity Calibration!C146:S146. No external source verification.</x:v>
      </x:c>
      <x:c r="Z438" s="492" t="str">
        <x:v>AD 1545–1563 | Trent | Roman Catholic</x:v>
      </x:c>
      <x:c r="AA438" s="492" t="str">
        <x:v>Approved v20 baseline - applied to master</x:v>
      </x:c>
      <x:c r="AB438" s="492" t="str">
        <x:v>None</x:v>
      </x:c>
    </x:row>
    <x:row r="439" ht="122" customHeight="1">
      <x:c r="A439" s="492" t="str">
        <x:v>CS-009</x:v>
      </x:c>
      <x:c r="B439" s="492" t="str">
        <x:v>Second Vatican Council</x:v>
      </x:c>
      <x:c r="C439" s="492" t="str">
        <x:v>Uncommon</x:v>
      </x:c>
      <x:c r="D439" s="500" t="str">
        <x:v>Rare</x:v>
      </x:c>
      <x:c r="E439" s="492" t="str">
        <x:f>IF(F439="Fixed by approved decision","Fixed",IF(C439=D439,"Keep",IF(MATCH(D439,$A$12:$A$16,0)&lt;MATCH(C439,$A$12:$A$16,0),"Promote","Demote")))</x:f>
        <x:v>Promote</x:v>
      </x:c>
      <x:c r="F439" s="492" t="str">
        <x:v>Reviewed - provisional</x:v>
      </x:c>
      <x:c r="G439" s="492" t="str">
        <x:v>Medium</x:v>
      </x:c>
      <x:c r="H439" s="492" t="str">
        <x:v>Provisional Rare credits a visually distinguishable modern assembly, not the number of topics or attendees alone.</x:v>
      </x:c>
      <x:c r="I439" s="492" t="str">
        <x:v>CS-008 Council of Trent; CHE-008 Luther at the Diet of Worms</x:v>
      </x:c>
      <x:c r="J439" s="492" t="str">
        <x:v>A modern council's distinctive scale is organized around a few visible listeners and a speaking focal point.</x:v>
      </x:c>
      <x:c r="K439" s="492" t="str">
        <x:v>Attention and renewal</x:v>
      </x:c>
      <x:c r="L439" s="492" t="str">
        <x:v>Proposed staging based on the catalog; not approved artwork</x:v>
      </x:c>
      <x:c r="M439" s="492" t="str">
        <x:v>Define a particular documented session or clearly representative assembly; no composite historical claim.</x:v>
      </x:c>
      <x:c r="N439" s="504" t="n">
        <x:v>8</x:v>
      </x:c>
      <x:c r="O439" s="504" t="n">
        <x:v>8</x:v>
      </x:c>
      <x:c r="P439" s="504" t="n">
        <x:v>7</x:v>
      </x:c>
      <x:c r="Q439" s="504" t="n">
        <x:v>7</x:v>
      </x:c>
      <x:c r="R439" s="505" t="n">
        <x:f>IF(COUNT(N439:Q439)&lt;COUNT('Rarity Calibration'!$B$4:$B$7),"",ROUND(('Rarity Calibration'!$B$11/'Rarity Calibration'!$B$9)*(N439*'Rarity Calibration'!$B$4+O439*'Rarity Calibration'!$B$5+P439*'Rarity Calibration'!$B$6+Q439*'Rarity Calibration'!$B$7),1))</x:f>
        <x:v>77</x:v>
      </x:c>
      <x:c r="S439" s="492" t="str">
        <x:f>IF(R439="","",IF(R439&gt;='Rarity Calibration'!$E$4,'Rarity Calibration'!$D$4,IF(R439&gt;='Rarity Calibration'!$E$5,'Rarity Calibration'!$D$5,IF(R439&gt;='Rarity Calibration'!$E$6,'Rarity Calibration'!$D$6,IF(R439&gt;='Rarity Calibration'!$E$7,'Rarity Calibration'!$D$7,'Rarity Calibration'!$D$8)))))</x:f>
        <x:v>Rare</x:v>
      </x:c>
      <x:c r="T439" s="492" t="str"/>
      <x:c r="U439" s="505" t="n">
        <x:v>74.4</x:v>
      </x:c>
      <x:c r="V439" s="492" t="str">
        <x:v>8.2 / 7.8 / 6.0 / 6.2</x:v>
      </x:c>
      <x:c r="W439" s="492" t="str">
        <x:v>New review-only component estimates from catalog and stated premise; source inputs unchanged.</x:v>
      </x:c>
      <x:c r="X439" s="492" t="str">
        <x:v>Councils &amp; Synods — Christian History</x:v>
      </x:c>
      <x:c r="Y439" s="492" t="str">
        <x:v>fixed-v17: Final Card Catalog!A410:S410; Rarity Calibration!C233:S233. No external source verification.</x:v>
      </x:c>
      <x:c r="Z439" s="492" t="str">
        <x:v>AD 1962–1965 | Vatican City | Roman Catholic</x:v>
      </x:c>
      <x:c r="AA439" s="492" t="str">
        <x:v>Approved v20 working tier - original condition retained</x:v>
      </x:c>
      <x:c r="AB439" s="492" t="str">
        <x:v>Tier / interpretation condition</x:v>
      </x:c>
    </x:row>
    <x:row r="440" ht="122" customHeight="1">
      <x:c r="A440" s="492" t="str">
        <x:v>TH-001</x:v>
      </x:c>
      <x:c r="B440" s="492" t="str">
        <x:v>Irenaeus of Lyon</x:v>
      </x:c>
      <x:c r="C440" s="492" t="str">
        <x:v>Uncommon</x:v>
      </x:c>
      <x:c r="D440" s="500" t="str">
        <x:v>Uncommon</x:v>
      </x:c>
      <x:c r="E440" s="492" t="str">
        <x:f>IF(F440="Fixed by approved decision","Fixed",IF(C440=D440,"Keep",IF(MATCH(D440,$A$12:$A$16,0)&lt;MATCH(C440,$A$12:$A$16,0),"Promote","Demote")))</x:f>
        <x:v>Keep</x:v>
      </x:c>
      <x:c r="F440" s="492" t="str">
        <x:v>Reviewed - keep</x:v>
      </x:c>
      <x:c r="G440" s="492" t="str">
        <x:v>Medium</x:v>
      </x:c>
      <x:c r="H440" s="492" t="str">
        <x:v>Retain Uncommon for a distinct apostolic-faith defender without borrowing an entire heresy controversy.</x:v>
      </x:c>
      <x:c r="I440" s="492" t="str">
        <x:v>TH-004 Athanasius of Alexandria; ECH-003 First Epistle of Clement</x:v>
      </x:c>
      <x:c r="J440" s="492" t="str">
        <x:v>Irenaeus as a teaching writer, face and attentive hand primary over a modest text.</x:v>
      </x:c>
      <x:c r="K440" s="492" t="str">
        <x:v>Continuity and conviction</x:v>
      </x:c>
      <x:c r="L440" s="492" t="str">
        <x:v>Proposed staging based on the catalog; not approved artwork</x:v>
      </x:c>
      <x:c r="M440" s="492" t="str">
        <x:v>No unresolved tier condition identified in this baseline review.</x:v>
      </x:c>
      <x:c r="N440" s="504" t="n">
        <x:v>8</x:v>
      </x:c>
      <x:c r="O440" s="504" t="n">
        <x:v>7</x:v>
      </x:c>
      <x:c r="P440" s="504" t="n">
        <x:v>6.5</x:v>
      </x:c>
      <x:c r="Q440" s="504" t="n">
        <x:v>6.5</x:v>
      </x:c>
      <x:c r="R440" s="505" t="n">
        <x:f>IF(COUNT(N440:Q440)&lt;COUNT('Rarity Calibration'!$B$4:$B$7),"",ROUND(('Rarity Calibration'!$B$11/'Rarity Calibration'!$B$9)*(N440*'Rarity Calibration'!$B$4+O440*'Rarity Calibration'!$B$5+P440*'Rarity Calibration'!$B$6+Q440*'Rarity Calibration'!$B$7),1))</x:f>
        <x:v>72.5</x:v>
      </x:c>
      <x:c r="S440" s="492" t="str">
        <x:f>IF(R440="","",IF(R440&gt;='Rarity Calibration'!$E$4,'Rarity Calibration'!$D$4,IF(R440&gt;='Rarity Calibration'!$E$5,'Rarity Calibration'!$D$5,IF(R440&gt;='Rarity Calibration'!$E$6,'Rarity Calibration'!$D$6,IF(R440&gt;='Rarity Calibration'!$E$7,'Rarity Calibration'!$D$7,'Rarity Calibration'!$D$8)))))</x:f>
        <x:v>Uncommon</x:v>
      </x:c>
      <x:c r="T440" s="492" t="str"/>
      <x:c r="U440" s="505" t="n">
        <x:v>71</x:v>
      </x:c>
      <x:c r="V440" s="492" t="str">
        <x:v>8.0 / 8.1 / 4.8 / 5.1</x:v>
      </x:c>
      <x:c r="W440" s="492" t="str">
        <x:v>New review-only component estimates from catalog and stated premise; source inputs unchanged.</x:v>
      </x:c>
      <x:c r="X440" s="492" t="str">
        <x:v>Theologians — Christian History</x:v>
      </x:c>
      <x:c r="Y440" s="492" t="str">
        <x:v>fixed-v17: Final Card Catalog!A411:S411; Rarity Calibration!C268:S268. No external source verification.</x:v>
      </x:c>
      <x:c r="Z440" s="492" t="str">
        <x:v>c. AD 130–202 | Lyon / Roman Gaul | Patristic; broadly received</x:v>
      </x:c>
      <x:c r="AA440" s="492" t="str">
        <x:v>Approved v20 baseline - applied to master</x:v>
      </x:c>
      <x:c r="AB440" s="492" t="str">
        <x:v>None</x:v>
      </x:c>
    </x:row>
    <x:row r="441" ht="122" customHeight="1">
      <x:c r="A441" s="492" t="str">
        <x:v>TH-002</x:v>
      </x:c>
      <x:c r="B441" s="492" t="str">
        <x:v>Tertullian</x:v>
      </x:c>
      <x:c r="C441" s="492" t="str">
        <x:v>Common</x:v>
      </x:c>
      <x:c r="D441" s="500" t="str">
        <x:v>Common</x:v>
      </x:c>
      <x:c r="E441" s="492" t="str">
        <x:f>IF(F441="Fixed by approved decision","Fixed",IF(C441=D441,"Keep",IF(MATCH(D441,$A$12:$A$16,0)&lt;MATCH(C441,$A$12:$A$16,0),"Promote","Demote")))</x:f>
        <x:v>Fixed</x:v>
      </x:c>
      <x:c r="F441" s="492" t="str">
        <x:v>Fixed by approved decision</x:v>
      </x:c>
      <x:c r="G441" s="492" t="str">
        <x:v>High - decision fixed</x:v>
      </x:c>
      <x:c r="H441" s="492" t="str">
        <x:v>v19 user-approved retention: Tertullian stays Common. Withdraw the v18 Common-to-Uncommon promotion. A meaningful person-centered image does not itself require a higher rarity; preserve the image premise for art development.</x:v>
      </x:c>
      <x:c r="I441" s="492" t="str">
        <x:v>TH-003 Origen of Alexandria; TH-021 Karl Barth</x:v>
      </x:c>
      <x:c r="J441" s="492" t="str">
        <x:v>Tertullian in a concentrated writing portrait, Latin-text context secondary and non-legible until verified.</x:v>
      </x:c>
      <x:c r="K441" s="492" t="str">
        <x:v>Precision and intellectual force</x:v>
      </x:c>
      <x:c r="L441" s="492" t="str">
        <x:v>Proposed staging based on the catalog; not approved artwork</x:v>
      </x:c>
      <x:c r="M441" s="492" t="str">
        <x:v>No unresolved tier condition identified in this baseline review.</x:v>
      </x:c>
      <x:c r="N441" s="504" t="n">
        <x:v>7.5</x:v>
      </x:c>
      <x:c r="O441" s="504" t="n">
        <x:v>6.5</x:v>
      </x:c>
      <x:c r="P441" s="504" t="n">
        <x:v>6.5</x:v>
      </x:c>
      <x:c r="Q441" s="504" t="n">
        <x:v>6</x:v>
      </x:c>
      <x:c r="R441" s="505" t="n">
        <x:f>IF(COUNT(N441:Q441)&lt;COUNT('Rarity Calibration'!$B$4:$B$7),"",ROUND(('Rarity Calibration'!$B$11/'Rarity Calibration'!$B$9)*(N441*'Rarity Calibration'!$B$4+O441*'Rarity Calibration'!$B$5+P441*'Rarity Calibration'!$B$6+Q441*'Rarity Calibration'!$B$7),1))</x:f>
        <x:v>68.5</x:v>
      </x:c>
      <x:c r="S441" s="492" t="str">
        <x:f>IF(R441="","",IF(R441&gt;='Rarity Calibration'!$E$4,'Rarity Calibration'!$D$4,IF(R441&gt;='Rarity Calibration'!$E$5,'Rarity Calibration'!$D$5,IF(R441&gt;='Rarity Calibration'!$E$6,'Rarity Calibration'!$D$6,IF(R441&gt;='Rarity Calibration'!$E$7,'Rarity Calibration'!$D$7,'Rarity Calibration'!$D$8)))))</x:f>
        <x:v>Uncommon</x:v>
      </x:c>
      <x:c r="T441" s="492" t="str">
        <x:v>v18 diagnostic Uncommon (68.5) is retained as historical draft evidence; the user explicitly retained Common in v19. The tier decision is fixed; do not back-solve component inputs or treat this discrepancy as a pending promotion/demotion.</x:v>
      </x:c>
      <x:c r="U441" s="505" t="n">
        <x:v>57.6</x:v>
      </x:c>
      <x:c r="V441" s="492" t="str">
        <x:v>5.7 / 6.7 / 4.8 / 5.1</x:v>
      </x:c>
      <x:c r="W441" s="492" t="str">
        <x:v>v18 review-only component estimates retained without rescoring; v19 user-approved retention supersedes the earlier tier recommendation. Legacy calibration unchanged.</x:v>
      </x:c>
      <x:c r="X441" s="492" t="str">
        <x:v>Theologians — Christian History</x:v>
      </x:c>
      <x:c r="Y441" s="492" t="str">
        <x:v>fixed-v17: Final Card Catalog!A412:S412; Rarity Calibration!C457:S457. No external source verification.</x:v>
      </x:c>
      <x:c r="Z441" s="492" t="str">
        <x:v>c. AD 155–220 | Carthage | Latin Christianity</x:v>
      </x:c>
      <x:c r="AA441" s="492" t="str">
        <x:v>Approved retention v19 - already matches master</x:v>
      </x:c>
      <x:c r="AB441" s="492" t="str">
        <x:v>None</x:v>
      </x:c>
    </x:row>
    <x:row r="442" ht="122" customHeight="1">
      <x:c r="A442" s="492" t="str">
        <x:v>TH-003</x:v>
      </x:c>
      <x:c r="B442" s="492" t="str">
        <x:v>Origen of Alexandria</x:v>
      </x:c>
      <x:c r="C442" s="492" t="str">
        <x:v>Common</x:v>
      </x:c>
      <x:c r="D442" s="500" t="str">
        <x:v>Common</x:v>
      </x:c>
      <x:c r="E442" s="492" t="str">
        <x:f>IF(F442="Fixed by approved decision","Fixed",IF(C442=D442,"Keep",IF(MATCH(D442,$A$12:$A$16,0)&lt;MATCH(C442,$A$12:$A$16,0),"Promote","Demote")))</x:f>
        <x:v>Fixed</x:v>
      </x:c>
      <x:c r="F442" s="492" t="str">
        <x:v>Fixed by approved decision</x:v>
      </x:c>
      <x:c r="G442" s="492" t="str">
        <x:v>High - decision fixed</x:v>
      </x:c>
      <x:c r="H442" s="492" t="str">
        <x:v>v19 user-approved retention: Origen of Alexandria stays Common. Withdraw the v18 Common-to-Uncommon promotion. A meaningful person-centered image does not itself require a higher rarity; preserve the image premise for art development.</x:v>
      </x:c>
      <x:c r="I442" s="492" t="str">
        <x:v>ECH-013 Origen's Hexapla; TH-002 Tertullian</x:v>
      </x:c>
      <x:c r="J442" s="492" t="str">
        <x:v>Origen considers texts in a close scholarly portrait rather than displaying the entire Hexapla.</x:v>
      </x:c>
      <x:c r="K442" s="492" t="str">
        <x:v>Inquiry and concentration</x:v>
      </x:c>
      <x:c r="L442" s="492" t="str">
        <x:v>Proposed staging based on the catalog; not approved artwork</x:v>
      </x:c>
      <x:c r="M442" s="492" t="str">
        <x:v>Keep the source distinction between Origen and later Origenism; no invented doctrinal caricature.</x:v>
      </x:c>
      <x:c r="N442" s="504" t="n">
        <x:v>7.5</x:v>
      </x:c>
      <x:c r="O442" s="504" t="n">
        <x:v>7.5</x:v>
      </x:c>
      <x:c r="P442" s="504" t="n">
        <x:v>7</x:v>
      </x:c>
      <x:c r="Q442" s="504" t="n">
        <x:v>7</x:v>
      </x:c>
      <x:c r="R442" s="505" t="n">
        <x:f>IF(COUNT(N442:Q442)&lt;COUNT('Rarity Calibration'!$B$4:$B$7),"",ROUND(('Rarity Calibration'!$B$11/'Rarity Calibration'!$B$9)*(N442*'Rarity Calibration'!$B$4+O442*'Rarity Calibration'!$B$5+P442*'Rarity Calibration'!$B$6+Q442*'Rarity Calibration'!$B$7),1))</x:f>
        <x:v>73.5</x:v>
      </x:c>
      <x:c r="S442" s="492" t="str">
        <x:f>IF(R442="","",IF(R442&gt;='Rarity Calibration'!$E$4,'Rarity Calibration'!$D$4,IF(R442&gt;='Rarity Calibration'!$E$5,'Rarity Calibration'!$D$5,IF(R442&gt;='Rarity Calibration'!$E$6,'Rarity Calibration'!$D$6,IF(R442&gt;='Rarity Calibration'!$E$7,'Rarity Calibration'!$D$7,'Rarity Calibration'!$D$8)))))</x:f>
        <x:v>Uncommon</x:v>
      </x:c>
      <x:c r="T442" s="492" t="str">
        <x:v>v18 diagnostic Uncommon (73.5) is retained as historical draft evidence; the user explicitly retained Common in v19. The tier decision is fixed; do not back-solve component inputs or treat this discrepancy as a pending promotion/demotion.</x:v>
      </x:c>
      <x:c r="U442" s="505" t="n">
        <x:v>66.6</x:v>
      </x:c>
      <x:c r="V442" s="492" t="str">
        <x:v>6.9 / 8.1 / 4.8 / 5.1</x:v>
      </x:c>
      <x:c r="W442" s="492" t="str">
        <x:v>v18 review-only component estimates retained without rescoring; v19 user-approved retention supersedes the earlier tier recommendation. Legacy calibration unchanged.</x:v>
      </x:c>
      <x:c r="X442" s="492" t="str">
        <x:v>Theologians — Christian History</x:v>
      </x:c>
      <x:c r="Y442" s="492" t="str">
        <x:v>fixed-v17: Final Card Catalog!A413:S413; Rarity Calibration!C334:S334. No external source verification.</x:v>
      </x:c>
      <x:c r="Z442" s="492" t="str">
        <x:v>c. AD 185–253 | Alexandria and Caesarea | Early Christianity; contested later reception</x:v>
      </x:c>
      <x:c r="AA442" s="492" t="str">
        <x:v>Approved retention v19 - already matches master</x:v>
      </x:c>
      <x:c r="AB442" s="492" t="str">
        <x:v>Production detail / source check</x:v>
      </x:c>
    </x:row>
    <x:row r="443" ht="122" customHeight="1">
      <x:c r="A443" s="492" t="str">
        <x:v>TH-004</x:v>
      </x:c>
      <x:c r="B443" s="492" t="str">
        <x:v>Athanasius of Alexandria</x:v>
      </x:c>
      <x:c r="C443" s="492" t="str">
        <x:v>Rare</x:v>
      </x:c>
      <x:c r="D443" s="500" t="str">
        <x:v>Rare</x:v>
      </x:c>
      <x:c r="E443" s="492" t="str">
        <x:f>IF(F443="Fixed by approved decision","Fixed",IF(C443=D443,"Keep",IF(MATCH(D443,$A$12:$A$16,0)&lt;MATCH(C443,$A$12:$A$16,0),"Promote","Demote")))</x:f>
        <x:v>Keep</x:v>
      </x:c>
      <x:c r="F443" s="492" t="str">
        <x:v>Reviewed - keep</x:v>
      </x:c>
      <x:c r="G443" s="492" t="str">
        <x:v>Medium</x:v>
      </x:c>
      <x:c r="H443" s="492" t="str">
        <x:v>Retain Rare for a coherent defender/teacher identity, distinct from the council and Festal Letter cards.</x:v>
      </x:c>
      <x:c r="I443" s="492" t="str">
        <x:v>CS-002 The Nicene Councils (325 &amp; 381); ECH-029 Athanasius's 39th Festal Letter</x:v>
      </x:c>
      <x:c r="J443" s="492" t="str">
        <x:v>Athanasius's speaking face and steady gesture carry the portrait, with council or correspondence peripheral.</x:v>
      </x:c>
      <x:c r="K443" s="492" t="str">
        <x:v>Conviction and perseverance</x:v>
      </x:c>
      <x:c r="L443" s="492" t="str">
        <x:v>Proposed staging based on the catalog; not approved artwork</x:v>
      </x:c>
      <x:c r="M443" s="492" t="str">
        <x:v>No unresolved tier condition identified in this baseline review.</x:v>
      </x:c>
      <x:c r="N443" s="504" t="n">
        <x:v>8.5</x:v>
      </x:c>
      <x:c r="O443" s="504" t="n">
        <x:v>8</x:v>
      </x:c>
      <x:c r="P443" s="504" t="n">
        <x:v>7.5</x:v>
      </x:c>
      <x:c r="Q443" s="504" t="n">
        <x:v>7</x:v>
      </x:c>
      <x:c r="R443" s="505" t="n">
        <x:f>IF(COUNT(N443:Q443)&lt;COUNT('Rarity Calibration'!$B$4:$B$7),"",ROUND(('Rarity Calibration'!$B$11/'Rarity Calibration'!$B$9)*(N443*'Rarity Calibration'!$B$4+O443*'Rarity Calibration'!$B$5+P443*'Rarity Calibration'!$B$6+Q443*'Rarity Calibration'!$B$7),1))</x:f>
        <x:v>80</x:v>
      </x:c>
      <x:c r="S443" s="492" t="str">
        <x:f>IF(R443="","",IF(R443&gt;='Rarity Calibration'!$E$4,'Rarity Calibration'!$D$4,IF(R443&gt;='Rarity Calibration'!$E$5,'Rarity Calibration'!$D$5,IF(R443&gt;='Rarity Calibration'!$E$6,'Rarity Calibration'!$D$6,IF(R443&gt;='Rarity Calibration'!$E$7,'Rarity Calibration'!$D$7,'Rarity Calibration'!$D$8)))))</x:f>
        <x:v>Rare</x:v>
      </x:c>
      <x:c r="T443" s="492" t="str"/>
      <x:c r="U443" s="505" t="n">
        <x:v>78.6</x:v>
      </x:c>
      <x:c r="V443" s="492" t="str">
        <x:v>8.8 / 8.0 / 6.5 / 6.4</x:v>
      </x:c>
      <x:c r="W443" s="492" t="str">
        <x:v>New review-only component estimates from catalog and stated premise; source inputs unchanged.</x:v>
      </x:c>
      <x:c r="X443" s="492" t="str">
        <x:v>Theologians — Christian History</x:v>
      </x:c>
      <x:c r="Y443" s="492" t="str">
        <x:v>fixed-v17: Final Card Catalog!A414:S414; Rarity Calibration!C178:S178. No external source verification.</x:v>
      </x:c>
      <x:c r="Z443" s="492" t="str">
        <x:v>c. AD 296–373 | Alexandria | Nicene Christianity</x:v>
      </x:c>
      <x:c r="AA443" s="492" t="str">
        <x:v>Approved v20 baseline - applied to master</x:v>
      </x:c>
      <x:c r="AB443" s="492" t="str">
        <x:v>None</x:v>
      </x:c>
    </x:row>
    <x:row r="444" ht="122" customHeight="1">
      <x:c r="A444" s="492" t="str">
        <x:v>TH-005</x:v>
      </x:c>
      <x:c r="B444" s="492" t="str">
        <x:v>Ephrem the Syrian</x:v>
      </x:c>
      <x:c r="C444" s="492" t="str">
        <x:v>Common</x:v>
      </x:c>
      <x:c r="D444" s="500" t="str">
        <x:v>Common</x:v>
      </x:c>
      <x:c r="E444" s="492" t="str">
        <x:f>IF(F444="Fixed by approved decision","Fixed",IF(C444=D444,"Keep",IF(MATCH(D444,$A$12:$A$16,0)&lt;MATCH(C444,$A$12:$A$16,0),"Promote","Demote")))</x:f>
        <x:v>Fixed</x:v>
      </x:c>
      <x:c r="F444" s="492" t="str">
        <x:v>Fixed by approved decision</x:v>
      </x:c>
      <x:c r="G444" s="492" t="str">
        <x:v>High - decision fixed</x:v>
      </x:c>
      <x:c r="H444" s="492" t="str">
        <x:v>v19 user-approved retention: Ephrem the Syrian stays Common. Withdraw the v18 Common-to-Uncommon promotion. A meaningful person-centered image does not itself require a higher rarity; preserve the image premise for art development.</x:v>
      </x:c>
      <x:c r="I444" s="492" t="str">
        <x:v>ECH-037 Growth of Syriac Christianity; TH-008 John Chrysostom</x:v>
      </x:c>
      <x:c r="J444" s="492" t="str">
        <x:v>Ephrem's attentive, poetic delivery is framed more like a hymn or spoken teaching than a silent desk portrait.</x:v>
      </x:c>
      <x:c r="K444" s="492" t="str">
        <x:v>Wonder and lyrical attention</x:v>
      </x:c>
      <x:c r="L444" s="492" t="str">
        <x:v>Proposed staging based on the catalog; not approved artwork</x:v>
      </x:c>
      <x:c r="M444" s="492" t="str">
        <x:v>No unresolved tier condition identified in this baseline review.</x:v>
      </x:c>
      <x:c r="N444" s="504" t="n">
        <x:v>7</x:v>
      </x:c>
      <x:c r="O444" s="504" t="n">
        <x:v>7.5</x:v>
      </x:c>
      <x:c r="P444" s="504" t="n">
        <x:v>7.5</x:v>
      </x:c>
      <x:c r="Q444" s="504" t="n">
        <x:v>7</x:v>
      </x:c>
      <x:c r="R444" s="505" t="n">
        <x:f>IF(COUNT(N444:Q444)&lt;COUNT('Rarity Calibration'!$B$4:$B$7),"",ROUND(('Rarity Calibration'!$B$11/'Rarity Calibration'!$B$9)*(N444*'Rarity Calibration'!$B$4+O444*'Rarity Calibration'!$B$5+P444*'Rarity Calibration'!$B$6+Q444*'Rarity Calibration'!$B$7),1))</x:f>
        <x:v>72.5</x:v>
      </x:c>
      <x:c r="S444" s="492" t="str">
        <x:f>IF(R444="","",IF(R444&gt;='Rarity Calibration'!$E$4,'Rarity Calibration'!$D$4,IF(R444&gt;='Rarity Calibration'!$E$5,'Rarity Calibration'!$D$5,IF(R444&gt;='Rarity Calibration'!$E$6,'Rarity Calibration'!$D$6,IF(R444&gt;='Rarity Calibration'!$E$7,'Rarity Calibration'!$D$7,'Rarity Calibration'!$D$8)))))</x:f>
        <x:v>Uncommon</x:v>
      </x:c>
      <x:c r="T444" s="492" t="str">
        <x:v>v18 diagnostic Uncommon (72.5) is retained as historical draft evidence; the user explicitly retained Common in v19. The tier decision is fixed; do not back-solve component inputs or treat this discrepancy as a pending promotion/demotion.</x:v>
      </x:c>
      <x:c r="U444" s="505" t="n">
        <x:v>61.8</x:v>
      </x:c>
      <x:c r="V444" s="492" t="str">
        <x:v>5.7 / 8.1 / 4.8 / 5.1</x:v>
      </x:c>
      <x:c r="W444" s="492" t="str">
        <x:v>v18 review-only component estimates retained without rescoring; v19 user-approved retention supersedes the earlier tier recommendation. Legacy calibration unchanged.</x:v>
      </x:c>
      <x:c r="X444" s="492" t="str">
        <x:v>Theologians — Christian History</x:v>
      </x:c>
      <x:c r="Y444" s="492" t="str">
        <x:v>fixed-v17: Final Card Catalog!A415:S415; Rarity Calibration!C411:S411. No external source verification.</x:v>
      </x:c>
      <x:c r="Z444" s="492" t="str">
        <x:v>c. AD 306–373 | Nisibis and Edessa | Syriac Christianity</x:v>
      </x:c>
      <x:c r="AA444" s="492" t="str">
        <x:v>Approved retention v19 - already matches master</x:v>
      </x:c>
      <x:c r="AB444" s="492" t="str">
        <x:v>None</x:v>
      </x:c>
    </x:row>
    <x:row r="445" ht="122" customHeight="1">
      <x:c r="A445" s="492" t="str">
        <x:v>TH-006</x:v>
      </x:c>
      <x:c r="B445" s="492" t="str">
        <x:v>The Cappadocian Fathers</x:v>
      </x:c>
      <x:c r="C445" s="492" t="str">
        <x:v>Uncommon</x:v>
      </x:c>
      <x:c r="D445" s="500" t="str">
        <x:v>Uncommon</x:v>
      </x:c>
      <x:c r="E445" s="492" t="str">
        <x:f>IF(F445="Fixed by approved decision","Fixed",IF(C445=D445,"Keep",IF(MATCH(D445,$A$12:$A$16,0)&lt;MATCH(C445,$A$12:$A$16,0),"Promote","Demote")))</x:f>
        <x:v>Keep</x:v>
      </x:c>
      <x:c r="F445" s="492" t="str">
        <x:v>Reviewed - provisional</x:v>
      </x:c>
      <x:c r="G445" s="492" t="str">
        <x:v>Medium</x:v>
      </x:c>
      <x:c r="H445" s="492" t="str">
        <x:v>Diagnostic score reaches Rare. Keep Uncommon for the composite intellectual portrait until the three-person arrangement has a distinct non-synthetic treatment.</x:v>
      </x:c>
      <x:c r="I445" s="492" t="str">
        <x:v>CS-002 The Nicene Councils (325 &amp; 381); TH-004 Athanasius of Alexandria</x:v>
      </x:c>
      <x:c r="J445" s="492" t="str">
        <x:v>Three distinct thinkers form a coherent representative group, not a fabricated single council incident.</x:v>
      </x:c>
      <x:c r="K445" s="492" t="str">
        <x:v>Shared thought and distinction</x:v>
      </x:c>
      <x:c r="L445" s="492" t="str">
        <x:v>Proposed staging based on the catalog; not approved artwork</x:v>
      </x:c>
      <x:c r="M445" s="492" t="str">
        <x:v>Approve symbolic group portrait rather than a falsely documented joint scene.</x:v>
      </x:c>
      <x:c r="N445" s="504" t="n">
        <x:v>8.5</x:v>
      </x:c>
      <x:c r="O445" s="504" t="n">
        <x:v>7.5</x:v>
      </x:c>
      <x:c r="P445" s="504" t="n">
        <x:v>7</x:v>
      </x:c>
      <x:c r="Q445" s="504" t="n">
        <x:v>6.5</x:v>
      </x:c>
      <x:c r="R445" s="505" t="n">
        <x:f>IF(COUNT(N445:Q445)&lt;COUNT('Rarity Calibration'!$B$4:$B$7),"",ROUND(('Rarity Calibration'!$B$11/'Rarity Calibration'!$B$9)*(N445*'Rarity Calibration'!$B$4+O445*'Rarity Calibration'!$B$5+P445*'Rarity Calibration'!$B$6+Q445*'Rarity Calibration'!$B$7),1))</x:f>
        <x:v>77</x:v>
      </x:c>
      <x:c r="S445" s="492" t="str">
        <x:f>IF(R445="","",IF(R445&gt;='Rarity Calibration'!$E$4,'Rarity Calibration'!$D$4,IF(R445&gt;='Rarity Calibration'!$E$5,'Rarity Calibration'!$D$5,IF(R445&gt;='Rarity Calibration'!$E$6,'Rarity Calibration'!$D$6,IF(R445&gt;='Rarity Calibration'!$E$7,'Rarity Calibration'!$D$7,'Rarity Calibration'!$D$8)))))</x:f>
        <x:v>Rare</x:v>
      </x:c>
      <x:c r="T445" s="492" t="str">
        <x:v>Diagnostic score reaches Rare. Keep Uncommon for the composite intellectual portrait until the three-person arrangement has a distinct non-synthetic treatment.</x:v>
      </x:c>
      <x:c r="U445" s="505" t="n">
        <x:v>74.2</x:v>
      </x:c>
      <x:c r="V445" s="492" t="str">
        <x:v>8.8 / 8.1 / 4.8 / 5.1</x:v>
      </x:c>
      <x:c r="W445" s="492" t="str">
        <x:v>New review-only component estimates from catalog and stated premise; source inputs unchanged.</x:v>
      </x:c>
      <x:c r="X445" s="492" t="str">
        <x:v>Theologians — Christian History</x:v>
      </x:c>
      <x:c r="Y445" s="492" t="str">
        <x:v>fixed-v17: Final Card Catalog!A416:S416; Rarity Calibration!C235:S235. No external source verification.</x:v>
      </x:c>
      <x:c r="Z445" s="492" t="str">
        <x:v>c. AD 329–395 | Cappadocia and Constantinople | Eastern Christianity; broadly received</x:v>
      </x:c>
      <x:c r="AA445" s="492" t="str">
        <x:v>Approved v20 working tier - original condition retained</x:v>
      </x:c>
      <x:c r="AB445" s="492" t="str">
        <x:v>Tier / interpretation condition</x:v>
      </x:c>
    </x:row>
    <x:row r="446" ht="122" customHeight="1">
      <x:c r="A446" s="492" t="str">
        <x:v>TH-007</x:v>
      </x:c>
      <x:c r="B446" s="492" t="str">
        <x:v>Augustine of Hippo</x:v>
      </x:c>
      <x:c r="C446" s="492" t="str">
        <x:v>Rare</x:v>
      </x:c>
      <x:c r="D446" s="500" t="str">
        <x:v>Rare</x:v>
      </x:c>
      <x:c r="E446" s="492" t="str">
        <x:f>IF(F446="Fixed by approved decision","Fixed",IF(C446=D446,"Keep",IF(MATCH(D446,$A$12:$A$16,0)&lt;MATCH(C446,$A$12:$A$16,0),"Promote","Demote")))</x:f>
        <x:v>Keep</x:v>
      </x:c>
      <x:c r="F446" s="492" t="str">
        <x:v>Reviewed - keep</x:v>
      </x:c>
      <x:c r="G446" s="492" t="str">
        <x:v>Medium</x:v>
      </x:c>
      <x:c r="H446" s="492" t="str">
        <x:v>Retain Rare; broad influence alone does not demand matching Luther's more defined Extraordinary portrait treatment.</x:v>
      </x:c>
      <x:c r="I446" s="492" t="str">
        <x:v>TH-017 Martin Luther; CHE-011 Augustine's Conversion in the Garden</x:v>
      </x:c>
      <x:c r="J446" s="492" t="str">
        <x:v>Mature Augustine as a bishop-teacher in a person-led setting, excluding the younger garden conversion.</x:v>
      </x:c>
      <x:c r="K446" s="492" t="str">
        <x:v>Reflection and intellectual depth</x:v>
      </x:c>
      <x:c r="L446" s="492" t="str">
        <x:v>Proposed staging based on the catalog; not approved artwork</x:v>
      </x:c>
      <x:c r="M446" s="492" t="str">
        <x:v>No unresolved tier condition identified in this baseline review.</x:v>
      </x:c>
      <x:c r="N446" s="504" t="n">
        <x:v>9</x:v>
      </x:c>
      <x:c r="O446" s="504" t="n">
        <x:v>8</x:v>
      </x:c>
      <x:c r="P446" s="504" t="n">
        <x:v>7.5</x:v>
      </x:c>
      <x:c r="Q446" s="504" t="n">
        <x:v>7</x:v>
      </x:c>
      <x:c r="R446" s="505" t="n">
        <x:f>IF(COUNT(N446:Q446)&lt;COUNT('Rarity Calibration'!$B$4:$B$7),"",ROUND(('Rarity Calibration'!$B$11/'Rarity Calibration'!$B$9)*(N446*'Rarity Calibration'!$B$4+O446*'Rarity Calibration'!$B$5+P446*'Rarity Calibration'!$B$6+Q446*'Rarity Calibration'!$B$7),1))</x:f>
        <x:v>82</x:v>
      </x:c>
      <x:c r="S446" s="492" t="str">
        <x:f>IF(R446="","",IF(R446&gt;='Rarity Calibration'!$E$4,'Rarity Calibration'!$D$4,IF(R446&gt;='Rarity Calibration'!$E$5,'Rarity Calibration'!$D$5,IF(R446&gt;='Rarity Calibration'!$E$6,'Rarity Calibration'!$D$6,IF(R446&gt;='Rarity Calibration'!$E$7,'Rarity Calibration'!$D$7,'Rarity Calibration'!$D$8)))))</x:f>
        <x:v>Rare</x:v>
      </x:c>
      <x:c r="T446" s="492" t="str"/>
      <x:c r="U446" s="505" t="n">
        <x:v>81.7</x:v>
      </x:c>
      <x:c r="V446" s="492" t="str">
        <x:v>9.4 / 8.2 / 6.5 / 6.5</x:v>
      </x:c>
      <x:c r="W446" s="492" t="str">
        <x:v>New review-only component estimates from catalog and stated premise; source inputs unchanged.</x:v>
      </x:c>
      <x:c r="X446" s="492" t="str">
        <x:v>Theologians — Christian History</x:v>
      </x:c>
      <x:c r="Y446" s="492" t="str">
        <x:v>fixed-v17: Final Card Catalog!A417:S417; Rarity Calibration!C104:S104. No external source verification.</x:v>
      </x:c>
      <x:c r="Z446" s="492" t="str">
        <x:v>AD 354–430 | Hippo Regius, North Africa | Latin Christianity; immense Catholic and Protestant influence</x:v>
      </x:c>
      <x:c r="AA446" s="492" t="str">
        <x:v>Approved v20 baseline - applied to master</x:v>
      </x:c>
      <x:c r="AB446" s="492" t="str">
        <x:v>None</x:v>
      </x:c>
    </x:row>
    <x:row r="447" ht="122" customHeight="1">
      <x:c r="A447" s="492" t="str">
        <x:v>TH-008</x:v>
      </x:c>
      <x:c r="B447" s="492" t="str">
        <x:v>John Chrysostom</x:v>
      </x:c>
      <x:c r="C447" s="492" t="str">
        <x:v>Uncommon</x:v>
      </x:c>
      <x:c r="D447" s="500" t="str">
        <x:v>Uncommon</x:v>
      </x:c>
      <x:c r="E447" s="492" t="str">
        <x:f>IF(F447="Fixed by approved decision","Fixed",IF(C447=D447,"Keep",IF(MATCH(D447,$A$12:$A$16,0)&lt;MATCH(C447,$A$12:$A$16,0),"Promote","Demote")))</x:f>
        <x:v>Keep</x:v>
      </x:c>
      <x:c r="F447" s="492" t="str">
        <x:v>Reviewed - keep</x:v>
      </x:c>
      <x:c r="G447" s="492" t="str">
        <x:v>Medium</x:v>
      </x:c>
      <x:c r="H447" s="492" t="str">
        <x:v>Retain Uncommon for a readable preacher identity, not a generic ornate bishop.</x:v>
      </x:c>
      <x:c r="I447" s="492" t="str">
        <x:v>TH-005 Ephrem the Syrian; TH-019 John Wesley</x:v>
      </x:c>
      <x:c r="J447" s="492" t="str">
        <x:v>Chrysostom's preaching gesture and nearby attentive faces lead over liturgical architecture.</x:v>
      </x:c>
      <x:c r="K447" s="492" t="str">
        <x:v>Moral attention and eloquence</x:v>
      </x:c>
      <x:c r="L447" s="492" t="str">
        <x:v>Proposed staging based on the catalog; not approved artwork</x:v>
      </x:c>
      <x:c r="M447" s="492" t="str">
        <x:v>No unresolved tier condition identified in this baseline review.</x:v>
      </x:c>
      <x:c r="N447" s="504" t="n">
        <x:v>8</x:v>
      </x:c>
      <x:c r="O447" s="504" t="n">
        <x:v>7.5</x:v>
      </x:c>
      <x:c r="P447" s="504" t="n">
        <x:v>7</x:v>
      </x:c>
      <x:c r="Q447" s="504" t="n">
        <x:v>6.5</x:v>
      </x:c>
      <x:c r="R447" s="505" t="n">
        <x:f>IF(COUNT(N447:Q447)&lt;COUNT('Rarity Calibration'!$B$4:$B$7),"",ROUND(('Rarity Calibration'!$B$11/'Rarity Calibration'!$B$9)*(N447*'Rarity Calibration'!$B$4+O447*'Rarity Calibration'!$B$5+P447*'Rarity Calibration'!$B$6+Q447*'Rarity Calibration'!$B$7),1))</x:f>
        <x:v>75</x:v>
      </x:c>
      <x:c r="S447" s="492" t="str">
        <x:f>IF(R447="","",IF(R447&gt;='Rarity Calibration'!$E$4,'Rarity Calibration'!$D$4,IF(R447&gt;='Rarity Calibration'!$E$5,'Rarity Calibration'!$D$5,IF(R447&gt;='Rarity Calibration'!$E$6,'Rarity Calibration'!$D$6,IF(R447&gt;='Rarity Calibration'!$E$7,'Rarity Calibration'!$D$7,'Rarity Calibration'!$D$8)))))</x:f>
        <x:v>Uncommon</x:v>
      </x:c>
      <x:c r="T447" s="492" t="str"/>
      <x:c r="U447" s="505" t="n">
        <x:v>71.4</x:v>
      </x:c>
      <x:c r="V447" s="492" t="str">
        <x:v>8.1 / 8.1 / 4.8 / 5.1</x:v>
      </x:c>
      <x:c r="W447" s="492" t="str">
        <x:v>New review-only component estimates from catalog and stated premise; source inputs unchanged.</x:v>
      </x:c>
      <x:c r="X447" s="492" t="str">
        <x:v>Theologians — Christian History</x:v>
      </x:c>
      <x:c r="Y447" s="492" t="str">
        <x:v>fixed-v17: Final Card Catalog!A418:S418; Rarity Calibration!C265:S265. No external source verification.</x:v>
      </x:c>
      <x:c r="Z447" s="492" t="str">
        <x:v>c. AD 347–407 | Antioch and Constantinople | Eastern Christianity; broadly received</x:v>
      </x:c>
      <x:c r="AA447" s="492" t="str">
        <x:v>Approved v20 baseline - applied to master</x:v>
      </x:c>
      <x:c r="AB447" s="492" t="str">
        <x:v>None</x:v>
      </x:c>
    </x:row>
    <x:row r="448" ht="122" customHeight="1">
      <x:c r="A448" s="492" t="str">
        <x:v>TH-009</x:v>
      </x:c>
      <x:c r="B448" s="492" t="str">
        <x:v>Cyril of Alexandria</x:v>
      </x:c>
      <x:c r="C448" s="492" t="str">
        <x:v>Common</x:v>
      </x:c>
      <x:c r="D448" s="500" t="str">
        <x:v>Common</x:v>
      </x:c>
      <x:c r="E448" s="492" t="str">
        <x:f>IF(F448="Fixed by approved decision","Fixed",IF(C448=D448,"Keep",IF(MATCH(D448,$A$12:$A$16,0)&lt;MATCH(C448,$A$12:$A$16,0),"Promote","Demote")))</x:f>
        <x:v>Fixed</x:v>
      </x:c>
      <x:c r="F448" s="492" t="str">
        <x:v>Fixed by approved decision</x:v>
      </x:c>
      <x:c r="G448" s="492" t="str">
        <x:v>High - decision fixed</x:v>
      </x:c>
      <x:c r="H448" s="492" t="str">
        <x:v>v19 user-approved retention: Cyril of Alexandria stays Common. Withdraw the v18 Common-to-Uncommon promotion. A meaningful person-centered image does not itself require a higher rarity; preserve the image premise for art development.</x:v>
      </x:c>
      <x:c r="I448" s="492" t="str">
        <x:v>CS-004 Council of Ephesus; TH-004 Athanasius of Alexandria</x:v>
      </x:c>
      <x:c r="J448" s="492" t="str">
        <x:v>Cyril in a measured speaking portrait with a source text subordinate, no hostile council reenactment.</x:v>
      </x:c>
      <x:c r="K448" s="492" t="str">
        <x:v>Precision and gravity</x:v>
      </x:c>
      <x:c r="L448" s="492" t="str">
        <x:v>Proposed staging based on the catalog; not approved artwork</x:v>
      </x:c>
      <x:c r="M448" s="492" t="str">
        <x:v>No unresolved tier condition identified in this baseline review.</x:v>
      </x:c>
      <x:c r="N448" s="504" t="n">
        <x:v>8</x:v>
      </x:c>
      <x:c r="O448" s="504" t="n">
        <x:v>7</x:v>
      </x:c>
      <x:c r="P448" s="504" t="n">
        <x:v>6.5</x:v>
      </x:c>
      <x:c r="Q448" s="504" t="n">
        <x:v>6.5</x:v>
      </x:c>
      <x:c r="R448" s="505" t="n">
        <x:f>IF(COUNT(N448:Q448)&lt;COUNT('Rarity Calibration'!$B$4:$B$7),"",ROUND(('Rarity Calibration'!$B$11/'Rarity Calibration'!$B$9)*(N448*'Rarity Calibration'!$B$4+O448*'Rarity Calibration'!$B$5+P448*'Rarity Calibration'!$B$6+Q448*'Rarity Calibration'!$B$7),1))</x:f>
        <x:v>72.5</x:v>
      </x:c>
      <x:c r="S448" s="492" t="str">
        <x:f>IF(R448="","",IF(R448&gt;='Rarity Calibration'!$E$4,'Rarity Calibration'!$D$4,IF(R448&gt;='Rarity Calibration'!$E$5,'Rarity Calibration'!$D$5,IF(R448&gt;='Rarity Calibration'!$E$6,'Rarity Calibration'!$D$6,IF(R448&gt;='Rarity Calibration'!$E$7,'Rarity Calibration'!$D$7,'Rarity Calibration'!$D$8)))))</x:f>
        <x:v>Uncommon</x:v>
      </x:c>
      <x:c r="T448" s="492" t="str">
        <x:v>v18 diagnostic Uncommon (72.5) is retained as historical draft evidence; the user explicitly retained Common in v19. The tier decision is fixed; do not back-solve component inputs or treat this discrepancy as a pending promotion/demotion.</x:v>
      </x:c>
      <x:c r="U448" s="505" t="n">
        <x:v>66.6</x:v>
      </x:c>
      <x:c r="V448" s="492" t="str">
        <x:v>6.9 / 8.1 / 4.8 / 5.1</x:v>
      </x:c>
      <x:c r="W448" s="492" t="str">
        <x:v>v18 review-only component estimates retained without rescoring; v19 user-approved retention supersedes the earlier tier recommendation. Legacy calibration unchanged.</x:v>
      </x:c>
      <x:c r="X448" s="492" t="str">
        <x:v>Theologians — Christian History</x:v>
      </x:c>
      <x:c r="Y448" s="492" t="str">
        <x:v>fixed-v17: Final Card Catalog!A419:S419; Rarity Calibration!C331:S331. No external source verification.</x:v>
      </x:c>
      <x:c r="Z448" s="492" t="str">
        <x:v>c. AD 376–444 | Alexandria | Alexandrian Christianity; received differently across later communions</x:v>
      </x:c>
      <x:c r="AA448" s="492" t="str">
        <x:v>Approved retention v19 - already matches master</x:v>
      </x:c>
      <x:c r="AB448" s="492" t="str">
        <x:v>None</x:v>
      </x:c>
    </x:row>
    <x:row r="449" ht="122" customHeight="1">
      <x:c r="A449" s="492" t="str">
        <x:v>TH-010</x:v>
      </x:c>
      <x:c r="B449" s="492" t="str">
        <x:v>Maximus the Confessor</x:v>
      </x:c>
      <x:c r="C449" s="492" t="str">
        <x:v>Common</x:v>
      </x:c>
      <x:c r="D449" s="500" t="str">
        <x:v>Common</x:v>
      </x:c>
      <x:c r="E449" s="492" t="str">
        <x:f>IF(F449="Fixed by approved decision","Fixed",IF(C449=D449,"Keep",IF(MATCH(D449,$A$12:$A$16,0)&lt;MATCH(C449,$A$12:$A$16,0),"Promote","Demote")))</x:f>
        <x:v>Fixed</x:v>
      </x:c>
      <x:c r="F449" s="492" t="str">
        <x:v>Fixed by approved decision</x:v>
      </x:c>
      <x:c r="G449" s="492" t="str">
        <x:v>High - decision fixed</x:v>
      </x:c>
      <x:c r="H449" s="492" t="str">
        <x:v>v19 user-approved retention: Maximus the Confessor stays Common. Withdraw the v18 Common-to-Uncommon promotion. A meaningful person-centered image does not itself require a higher rarity; preserve the image premise for art development.</x:v>
      </x:c>
      <x:c r="I449" s="492" t="str">
        <x:v>TH-016 Gregory Palamas; TH-023 Vladimir Lossky</x:v>
      </x:c>
      <x:c r="J449" s="492" t="str">
        <x:v>Maximus as a thoughtful monk at a small work surface, reflective expression rather than an invented persecution scene.</x:v>
      </x:c>
      <x:c r="K449" s="492" t="str">
        <x:v>Conviction and contemplation</x:v>
      </x:c>
      <x:c r="L449" s="492" t="str">
        <x:v>Proposed staging based on the catalog; not approved artwork</x:v>
      </x:c>
      <x:c r="M449" s="492" t="str">
        <x:v>No unresolved tier condition identified in this baseline review.</x:v>
      </x:c>
      <x:c r="N449" s="504" t="n">
        <x:v>7.5</x:v>
      </x:c>
      <x:c r="O449" s="504" t="n">
        <x:v>7</x:v>
      </x:c>
      <x:c r="P449" s="504" t="n">
        <x:v>7.5</x:v>
      </x:c>
      <x:c r="Q449" s="504" t="n">
        <x:v>7</x:v>
      </x:c>
      <x:c r="R449" s="505" t="n">
        <x:f>IF(COUNT(N449:Q449)&lt;COUNT('Rarity Calibration'!$B$4:$B$7),"",ROUND(('Rarity Calibration'!$B$11/'Rarity Calibration'!$B$9)*(N449*'Rarity Calibration'!$B$4+O449*'Rarity Calibration'!$B$5+P449*'Rarity Calibration'!$B$6+Q449*'Rarity Calibration'!$B$7),1))</x:f>
        <x:v>73</x:v>
      </x:c>
      <x:c r="S449" s="492" t="str">
        <x:f>IF(R449="","",IF(R449&gt;='Rarity Calibration'!$E$4,'Rarity Calibration'!$D$4,IF(R449&gt;='Rarity Calibration'!$E$5,'Rarity Calibration'!$D$5,IF(R449&gt;='Rarity Calibration'!$E$6,'Rarity Calibration'!$D$6,IF(R449&gt;='Rarity Calibration'!$E$7,'Rarity Calibration'!$D$7,'Rarity Calibration'!$D$8)))))</x:f>
        <x:v>Uncommon</x:v>
      </x:c>
      <x:c r="T449" s="492" t="str">
        <x:v>v18 diagnostic Uncommon (73) is retained as historical draft evidence; the user explicitly retained Common in v19. The tier decision is fixed; do not back-solve component inputs or treat this discrepancy as a pending promotion/demotion.</x:v>
      </x:c>
      <x:c r="U449" s="505" t="n">
        <x:v>66.6</x:v>
      </x:c>
      <x:c r="V449" s="492" t="str">
        <x:v>6.9 / 8.1 / 4.8 / 5.1</x:v>
      </x:c>
      <x:c r="W449" s="492" t="str">
        <x:v>v18 review-only component estimates retained without rescoring; v19 user-approved retention supersedes the earlier tier recommendation. Legacy calibration unchanged.</x:v>
      </x:c>
      <x:c r="X449" s="492" t="str">
        <x:v>Theologians — Christian History</x:v>
      </x:c>
      <x:c r="Y449" s="492" t="str">
        <x:v>fixed-v17: Final Card Catalog!A420:S420; Rarity Calibration!C333:S333. No external source verification.</x:v>
      </x:c>
      <x:c r="Z449" s="492" t="str">
        <x:v>c. AD 580–662 | Byzantine Mediterranean | Eastern Christianity</x:v>
      </x:c>
      <x:c r="AA449" s="492" t="str">
        <x:v>Approved retention v19 - already matches master</x:v>
      </x:c>
      <x:c r="AB449" s="492" t="str">
        <x:v>None</x:v>
      </x:c>
    </x:row>
    <x:row r="450" ht="122" customHeight="1">
      <x:c r="A450" s="492" t="str">
        <x:v>TH-011</x:v>
      </x:c>
      <x:c r="B450" s="492" t="str">
        <x:v>John of Damascus</x:v>
      </x:c>
      <x:c r="C450" s="492" t="str">
        <x:v>Common</x:v>
      </x:c>
      <x:c r="D450" s="500" t="str">
        <x:v>Common</x:v>
      </x:c>
      <x:c r="E450" s="492" t="str">
        <x:f>IF(F450="Fixed by approved decision","Fixed",IF(C450=D450,"Keep",IF(MATCH(D450,$A$12:$A$16,0)&lt;MATCH(C450,$A$12:$A$16,0),"Promote","Demote")))</x:f>
        <x:v>Fixed</x:v>
      </x:c>
      <x:c r="F450" s="492" t="str">
        <x:v>Fixed by approved decision</x:v>
      </x:c>
      <x:c r="G450" s="492" t="str">
        <x:v>High - decision fixed</x:v>
      </x:c>
      <x:c r="H450" s="492" t="str">
        <x:v>v19 user-approved retention: John of Damascus stays Common. Withdraw the v18 Common-to-Uncommon promotion. A meaningful person-centered image does not itself require a higher rarity; preserve the image premise for art development.</x:v>
      </x:c>
      <x:c r="I450" s="492" t="str">
        <x:v>CHE-001 Triumph of Orthodoxy / Restoration of the Icons; CS-006 Second Council of Nicaea</x:v>
      </x:c>
      <x:c r="J450" s="492" t="str">
        <x:v>John of Damascus considers a text and a restrained icon cue, with his face rather than the image primary.</x:v>
      </x:c>
      <x:c r="K450" s="492" t="str">
        <x:v>Discernment and reverence</x:v>
      </x:c>
      <x:c r="L450" s="492" t="str">
        <x:v>Proposed staging based on the catalog; not approved artwork</x:v>
      </x:c>
      <x:c r="M450" s="492" t="str">
        <x:v>No unresolved tier condition identified in this baseline review.</x:v>
      </x:c>
      <x:c r="N450" s="504" t="n">
        <x:v>7.5</x:v>
      </x:c>
      <x:c r="O450" s="504" t="n">
        <x:v>7</x:v>
      </x:c>
      <x:c r="P450" s="504" t="n">
        <x:v>6.5</x:v>
      </x:c>
      <x:c r="Q450" s="504" t="n">
        <x:v>7</x:v>
      </x:c>
      <x:c r="R450" s="505" t="n">
        <x:f>IF(COUNT(N450:Q450)&lt;COUNT('Rarity Calibration'!$B$4:$B$7),"",ROUND(('Rarity Calibration'!$B$11/'Rarity Calibration'!$B$9)*(N450*'Rarity Calibration'!$B$4+O450*'Rarity Calibration'!$B$5+P450*'Rarity Calibration'!$B$6+Q450*'Rarity Calibration'!$B$7),1))</x:f>
        <x:v>71</x:v>
      </x:c>
      <x:c r="S450" s="492" t="str">
        <x:f>IF(R450="","",IF(R450&gt;='Rarity Calibration'!$E$4,'Rarity Calibration'!$D$4,IF(R450&gt;='Rarity Calibration'!$E$5,'Rarity Calibration'!$D$5,IF(R450&gt;='Rarity Calibration'!$E$6,'Rarity Calibration'!$D$6,IF(R450&gt;='Rarity Calibration'!$E$7,'Rarity Calibration'!$D$7,'Rarity Calibration'!$D$8)))))</x:f>
        <x:v>Uncommon</x:v>
      </x:c>
      <x:c r="T450" s="492" t="str">
        <x:v>v18 diagnostic Uncommon (71) is retained as historical draft evidence; the user explicitly retained Common in v19. The tier decision is fixed; do not back-solve component inputs or treat this discrepancy as a pending promotion/demotion.</x:v>
      </x:c>
      <x:c r="U450" s="505" t="n">
        <x:v>66.6</x:v>
      </x:c>
      <x:c r="V450" s="492" t="str">
        <x:v>6.9 / 8.1 / 4.8 / 5.1</x:v>
      </x:c>
      <x:c r="W450" s="492" t="str">
        <x:v>v18 review-only component estimates retained without rescoring; v19 user-approved retention supersedes the earlier tier recommendation. Legacy calibration unchanged.</x:v>
      </x:c>
      <x:c r="X450" s="492" t="str">
        <x:v>Theologians — Christian History</x:v>
      </x:c>
      <x:c r="Y450" s="492" t="str">
        <x:v>fixed-v17: Final Card Catalog!A421:S421; Rarity Calibration!C332:S332. No external source verification.</x:v>
      </x:c>
      <x:c r="Z450" s="492" t="str">
        <x:v>c. AD 675–749 | Damascus and Mar Saba | Eastern Christianity</x:v>
      </x:c>
      <x:c r="AA450" s="492" t="str">
        <x:v>Approved retention v19 - already matches master</x:v>
      </x:c>
      <x:c r="AB450" s="492" t="str">
        <x:v>None</x:v>
      </x:c>
    </x:row>
    <x:row r="451" ht="122" customHeight="1">
      <x:c r="A451" s="492" t="str">
        <x:v>TH-012</x:v>
      </x:c>
      <x:c r="B451" s="492" t="str">
        <x:v>Anselm of Canterbury</x:v>
      </x:c>
      <x:c r="C451" s="492" t="str">
        <x:v>Common</x:v>
      </x:c>
      <x:c r="D451" s="500" t="str">
        <x:v>Common</x:v>
      </x:c>
      <x:c r="E451" s="492" t="str">
        <x:f>IF(F451="Fixed by approved decision","Fixed",IF(C451=D451,"Keep",IF(MATCH(D451,$A$12:$A$16,0)&lt;MATCH(C451,$A$12:$A$16,0),"Promote","Demote")))</x:f>
        <x:v>Fixed</x:v>
      </x:c>
      <x:c r="F451" s="492" t="str">
        <x:v>Fixed by approved decision</x:v>
      </x:c>
      <x:c r="G451" s="492" t="str">
        <x:v>High - decision fixed</x:v>
      </x:c>
      <x:c r="H451" s="492" t="str">
        <x:v>v19 user-approved retention: Anselm of Canterbury stays Common. Withdraw the v18 Common-to-Uncommon promotion. A meaningful person-centered image does not itself require a higher rarity; preserve the image premise for art development.</x:v>
      </x:c>
      <x:c r="I451" s="492" t="str">
        <x:v>TH-013 Thomas Aquinas; TH-014 Bonaventure</x:v>
      </x:c>
      <x:c r="J451" s="492" t="str">
        <x:v>Anselm pauses in inquiry over a modest work surface, not an elaborate scholastic library montage.</x:v>
      </x:c>
      <x:c r="K451" s="492" t="str">
        <x:v>Inquiry and disciplined hope</x:v>
      </x:c>
      <x:c r="L451" s="492" t="str">
        <x:v>Proposed staging based on the catalog; not approved artwork</x:v>
      </x:c>
      <x:c r="M451" s="492" t="str">
        <x:v>No unresolved tier condition identified in this baseline review.</x:v>
      </x:c>
      <x:c r="N451" s="504" t="n">
        <x:v>7.5</x:v>
      </x:c>
      <x:c r="O451" s="504" t="n">
        <x:v>6.5</x:v>
      </x:c>
      <x:c r="P451" s="504" t="n">
        <x:v>6.5</x:v>
      </x:c>
      <x:c r="Q451" s="504" t="n">
        <x:v>6</x:v>
      </x:c>
      <x:c r="R451" s="505" t="n">
        <x:f>IF(COUNT(N451:Q451)&lt;COUNT('Rarity Calibration'!$B$4:$B$7),"",ROUND(('Rarity Calibration'!$B$11/'Rarity Calibration'!$B$9)*(N451*'Rarity Calibration'!$B$4+O451*'Rarity Calibration'!$B$5+P451*'Rarity Calibration'!$B$6+Q451*'Rarity Calibration'!$B$7),1))</x:f>
        <x:v>68.5</x:v>
      </x:c>
      <x:c r="S451" s="492" t="str">
        <x:f>IF(R451="","",IF(R451&gt;='Rarity Calibration'!$E$4,'Rarity Calibration'!$D$4,IF(R451&gt;='Rarity Calibration'!$E$5,'Rarity Calibration'!$D$5,IF(R451&gt;='Rarity Calibration'!$E$6,'Rarity Calibration'!$D$6,IF(R451&gt;='Rarity Calibration'!$E$7,'Rarity Calibration'!$D$7,'Rarity Calibration'!$D$8)))))</x:f>
        <x:v>Uncommon</x:v>
      </x:c>
      <x:c r="T451" s="492" t="str">
        <x:v>v18 diagnostic Uncommon (68.5) is retained as historical draft evidence; the user explicitly retained Common in v19. The tier decision is fixed; do not back-solve component inputs or treat this discrepancy as a pending promotion/demotion.</x:v>
      </x:c>
      <x:c r="U451" s="505" t="n">
        <x:v>62.4</x:v>
      </x:c>
      <x:c r="V451" s="492" t="str">
        <x:v>6.9 / 6.7 / 4.8 / 5.1</x:v>
      </x:c>
      <x:c r="W451" s="492" t="str">
        <x:v>v18 review-only component estimates retained without rescoring; v19 user-approved retention supersedes the earlier tier recommendation. Legacy calibration unchanged.</x:v>
      </x:c>
      <x:c r="X451" s="492" t="str">
        <x:v>Theologians — Christian History</x:v>
      </x:c>
      <x:c r="Y451" s="492" t="str">
        <x:v>fixed-v17: Final Card Catalog!A422:S422; Rarity Calibration!C400:S400. No external source verification.</x:v>
      </x:c>
      <x:c r="Z451" s="492" t="str">
        <x:v>AD 1033–1109 | Bec and Canterbury | Latin / Western Christianity</x:v>
      </x:c>
      <x:c r="AA451" s="492" t="str">
        <x:v>Approved retention v19 - already matches master</x:v>
      </x:c>
      <x:c r="AB451" s="492" t="str">
        <x:v>None</x:v>
      </x:c>
    </x:row>
    <x:row r="452" ht="122" customHeight="1">
      <x:c r="A452" s="492" t="str">
        <x:v>TH-013</x:v>
      </x:c>
      <x:c r="B452" s="492" t="str">
        <x:v>Thomas Aquinas</x:v>
      </x:c>
      <x:c r="C452" s="492" t="str">
        <x:v>Rare</x:v>
      </x:c>
      <x:c r="D452" s="500" t="str">
        <x:v>Rare</x:v>
      </x:c>
      <x:c r="E452" s="492" t="str">
        <x:f>IF(F452="Fixed by approved decision","Fixed",IF(C452=D452,"Keep",IF(MATCH(D452,$A$12:$A$16,0)&lt;MATCH(C452,$A$12:$A$16,0),"Promote","Demote")))</x:f>
        <x:v>Keep</x:v>
      </x:c>
      <x:c r="F452" s="492" t="str">
        <x:v>Reviewed - keep</x:v>
      </x:c>
      <x:c r="G452" s="492" t="str">
        <x:v>Medium</x:v>
      </x:c>
      <x:c r="H452" s="492" t="str">
        <x:v>Retain Rare; comprehensive synthesis is supporting meaning, not permission to fill the image with countless books.</x:v>
      </x:c>
      <x:c r="I452" s="492" t="str">
        <x:v>TH-017 Martin Luther; TH-007 Augustine of Hippo</x:v>
      </x:c>
      <x:c r="J452" s="492" t="str">
        <x:v>Aquinas works through a text with one organizing gesture, face and intellectual concentration dominant.</x:v>
      </x:c>
      <x:c r="K452" s="492" t="str">
        <x:v>Ordered inquiry</x:v>
      </x:c>
      <x:c r="L452" s="492" t="str">
        <x:v>Proposed staging based on the catalog; not approved artwork</x:v>
      </x:c>
      <x:c r="M452" s="492" t="str">
        <x:v>No unresolved tier condition identified in this baseline review.</x:v>
      </x:c>
      <x:c r="N452" s="504" t="n">
        <x:v>8.5</x:v>
      </x:c>
      <x:c r="O452" s="504" t="n">
        <x:v>8</x:v>
      </x:c>
      <x:c r="P452" s="504" t="n">
        <x:v>7.5</x:v>
      </x:c>
      <x:c r="Q452" s="504" t="n">
        <x:v>7</x:v>
      </x:c>
      <x:c r="R452" s="505" t="n">
        <x:f>IF(COUNT(N452:Q452)&lt;COUNT('Rarity Calibration'!$B$4:$B$7),"",ROUND(('Rarity Calibration'!$B$11/'Rarity Calibration'!$B$9)*(N452*'Rarity Calibration'!$B$4+O452*'Rarity Calibration'!$B$5+P452*'Rarity Calibration'!$B$6+Q452*'Rarity Calibration'!$B$7),1))</x:f>
        <x:v>80</x:v>
      </x:c>
      <x:c r="S452" s="492" t="str">
        <x:f>IF(R452="","",IF(R452&gt;='Rarity Calibration'!$E$4,'Rarity Calibration'!$D$4,IF(R452&gt;='Rarity Calibration'!$E$5,'Rarity Calibration'!$D$5,IF(R452&gt;='Rarity Calibration'!$E$6,'Rarity Calibration'!$D$6,IF(R452&gt;='Rarity Calibration'!$E$7,'Rarity Calibration'!$D$7,'Rarity Calibration'!$D$8)))))</x:f>
        <x:v>Rare</x:v>
      </x:c>
      <x:c r="T452" s="492" t="str"/>
      <x:c r="U452" s="505" t="n">
        <x:v>80.7</x:v>
      </x:c>
      <x:c r="V452" s="492" t="str">
        <x:v>9.3 / 8.2 / 6.2 / 6.5</x:v>
      </x:c>
      <x:c r="W452" s="492" t="str">
        <x:v>New review-only component estimates from catalog and stated premise; source inputs unchanged.</x:v>
      </x:c>
      <x:c r="X452" s="492" t="str">
        <x:v>Theologians — Christian History</x:v>
      </x:c>
      <x:c r="Y452" s="492" t="str">
        <x:v>fixed-v17: Final Card Catalog!A423:S423; Rarity Calibration!C119:S119. No external source verification.</x:v>
      </x:c>
      <x:c r="Z452" s="492" t="str">
        <x:v>c. AD 1225–1274 | Italy and Paris | Roman Catholic; major wider Western influence</x:v>
      </x:c>
      <x:c r="AA452" s="492" t="str">
        <x:v>Approved v20 baseline - applied to master</x:v>
      </x:c>
      <x:c r="AB452" s="492" t="str">
        <x:v>None</x:v>
      </x:c>
    </x:row>
    <x:row r="453" ht="122" customHeight="1">
      <x:c r="A453" s="492" t="str">
        <x:v>TH-014</x:v>
      </x:c>
      <x:c r="B453" s="492" t="str">
        <x:v>Bonaventure</x:v>
      </x:c>
      <x:c r="C453" s="492" t="str">
        <x:v>Common</x:v>
      </x:c>
      <x:c r="D453" s="500" t="str">
        <x:v>Common</x:v>
      </x:c>
      <x:c r="E453" s="492" t="str">
        <x:f>IF(F453="Fixed by approved decision","Fixed",IF(C453=D453,"Keep",IF(MATCH(D453,$A$12:$A$16,0)&lt;MATCH(C453,$A$12:$A$16,0),"Promote","Demote")))</x:f>
        <x:v>Keep</x:v>
      </x:c>
      <x:c r="F453" s="492" t="str">
        <x:v>Reviewed - keep</x:v>
      </x:c>
      <x:c r="G453" s="492" t="str">
        <x:v>Medium</x:v>
      </x:c>
      <x:c r="H453" s="492" t="str">
        <x:v>Common can represent serious theology well; the source supplies no particular premium episode or distinct staged action.</x:v>
      </x:c>
      <x:c r="I453" s="492" t="str">
        <x:v>TH-012 Anselm of Canterbury; TH-023 Vladimir Lossky</x:v>
      </x:c>
      <x:c r="J453" s="492" t="str">
        <x:v>Bonaventure in a modest contemplative writing portrait, with an attentive human expression rather than cosmic allegory.</x:v>
      </x:c>
      <x:c r="K453" s="492" t="str">
        <x:v>Contemplative focus</x:v>
      </x:c>
      <x:c r="L453" s="492" t="str">
        <x:v>Proposed staging based on the catalog; not approved artwork</x:v>
      </x:c>
      <x:c r="M453" s="492" t="str">
        <x:v>No unresolved tier condition identified in this baseline review.</x:v>
      </x:c>
      <x:c r="N453" s="504" t="n">
        <x:v>6.5</x:v>
      </x:c>
      <x:c r="O453" s="504" t="n">
        <x:v>6.5</x:v>
      </x:c>
      <x:c r="P453" s="504" t="n">
        <x:v>6.5</x:v>
      </x:c>
      <x:c r="Q453" s="504" t="n">
        <x:v>6</x:v>
      </x:c>
      <x:c r="R453" s="505" t="n">
        <x:f>IF(COUNT(N453:Q453)&lt;COUNT('Rarity Calibration'!$B$4:$B$7),"",ROUND(('Rarity Calibration'!$B$11/'Rarity Calibration'!$B$9)*(N453*'Rarity Calibration'!$B$4+O453*'Rarity Calibration'!$B$5+P453*'Rarity Calibration'!$B$6+Q453*'Rarity Calibration'!$B$7),1))</x:f>
        <x:v>64.5</x:v>
      </x:c>
      <x:c r="S453" s="492" t="str">
        <x:f>IF(R453="","",IF(R453&gt;='Rarity Calibration'!$E$4,'Rarity Calibration'!$D$4,IF(R453&gt;='Rarity Calibration'!$E$5,'Rarity Calibration'!$D$5,IF(R453&gt;='Rarity Calibration'!$E$6,'Rarity Calibration'!$D$6,IF(R453&gt;='Rarity Calibration'!$E$7,'Rarity Calibration'!$D$7,'Rarity Calibration'!$D$8)))))</x:f>
        <x:v>Common</x:v>
      </x:c>
      <x:c r="T453" s="492" t="str"/>
      <x:c r="U453" s="505" t="n">
        <x:v>59</x:v>
      </x:c>
      <x:c r="V453" s="492" t="str">
        <x:v>5.7 / 6.7 / 5.5 / 5.1</x:v>
      </x:c>
      <x:c r="W453" s="492" t="str">
        <x:v>New review-only component estimates from catalog and stated premise; source inputs unchanged.</x:v>
      </x:c>
      <x:c r="X453" s="492" t="str">
        <x:v>Theologians — Christian History</x:v>
      </x:c>
      <x:c r="Y453" s="492" t="str">
        <x:v>fixed-v17: Final Card Catalog!A424:S424; Rarity Calibration!C452:S452. No external source verification.</x:v>
      </x:c>
      <x:c r="Z453" s="492" t="str">
        <x:v>c. AD 1217–1274 | Paris and Italy | Roman Catholic / Franciscan</x:v>
      </x:c>
      <x:c r="AA453" s="492" t="str">
        <x:v>Approved v20 baseline - applied to master</x:v>
      </x:c>
      <x:c r="AB453" s="492" t="str">
        <x:v>None</x:v>
      </x:c>
    </x:row>
    <x:row r="454" ht="122" customHeight="1">
      <x:c r="A454" s="492" t="str">
        <x:v>TH-015</x:v>
      </x:c>
      <x:c r="B454" s="492" t="str">
        <x:v>Catherine of Siena</x:v>
      </x:c>
      <x:c r="C454" s="492" t="str">
        <x:v>Common</x:v>
      </x:c>
      <x:c r="D454" s="500" t="str">
        <x:v>Common</x:v>
      </x:c>
      <x:c r="E454" s="492" t="str">
        <x:f>IF(F454="Fixed by approved decision","Fixed",IF(C454=D454,"Keep",IF(MATCH(D454,$A$12:$A$16,0)&lt;MATCH(C454,$A$12:$A$16,0),"Promote","Demote")))</x:f>
        <x:v>Fixed</x:v>
      </x:c>
      <x:c r="F454" s="492" t="str">
        <x:v>Fixed by approved decision</x:v>
      </x:c>
      <x:c r="G454" s="492" t="str">
        <x:v>High - decision fixed</x:v>
      </x:c>
      <x:c r="H454" s="492" t="str">
        <x:v>v19 user-approved retention: Catherine of Siena stays Common. Withdraw the v18 Common-to-Uncommon promotion. A meaningful person-centered image does not itself require a higher rarity; preserve the image premise for art development.</x:v>
      </x:c>
      <x:c r="I454" s="492" t="str">
        <x:v>TH-020 John Henry Newman; TH-022 Dietrich Bonhoeffer</x:v>
      </x:c>
      <x:c r="J454" s="492" t="str">
        <x:v>Catherine works with correspondence, her attentive gesture balancing inward reflection and outward concern.</x:v>
      </x:c>
      <x:c r="K454" s="492" t="str">
        <x:v>Conviction and purposeful care</x:v>
      </x:c>
      <x:c r="L454" s="492" t="str">
        <x:v>Proposed staging based on the catalog; not approved artwork</x:v>
      </x:c>
      <x:c r="M454" s="492" t="str">
        <x:v>No unresolved tier condition identified in this baseline review.</x:v>
      </x:c>
      <x:c r="N454" s="504" t="n">
        <x:v>7.5</x:v>
      </x:c>
      <x:c r="O454" s="504" t="n">
        <x:v>7.5</x:v>
      </x:c>
      <x:c r="P454" s="504" t="n">
        <x:v>8</x:v>
      </x:c>
      <x:c r="Q454" s="504" t="n">
        <x:v>7</x:v>
      </x:c>
      <x:c r="R454" s="505" t="n">
        <x:f>IF(COUNT(N454:Q454)&lt;COUNT('Rarity Calibration'!$B$4:$B$7),"",ROUND(('Rarity Calibration'!$B$11/'Rarity Calibration'!$B$9)*(N454*'Rarity Calibration'!$B$4+O454*'Rarity Calibration'!$B$5+P454*'Rarity Calibration'!$B$6+Q454*'Rarity Calibration'!$B$7),1))</x:f>
        <x:v>75.5</x:v>
      </x:c>
      <x:c r="S454" s="492" t="str">
        <x:f>IF(R454="","",IF(R454&gt;='Rarity Calibration'!$E$4,'Rarity Calibration'!$D$4,IF(R454&gt;='Rarity Calibration'!$E$5,'Rarity Calibration'!$D$5,IF(R454&gt;='Rarity Calibration'!$E$6,'Rarity Calibration'!$D$6,IF(R454&gt;='Rarity Calibration'!$E$7,'Rarity Calibration'!$D$7,'Rarity Calibration'!$D$8)))))</x:f>
        <x:v>Uncommon</x:v>
      </x:c>
      <x:c r="T454" s="492" t="str">
        <x:v>v18 diagnostic Uncommon (75.5) is retained as historical draft evidence; the user explicitly retained Common in v19. The tier decision is fixed; do not back-solve component inputs or treat this discrepancy as a pending promotion/demotion.</x:v>
      </x:c>
      <x:c r="U454" s="505" t="n">
        <x:v>61.2</x:v>
      </x:c>
      <x:c r="V454" s="492" t="str">
        <x:v>5.7 / 8.1 / 4.5 / 5.1</x:v>
      </x:c>
      <x:c r="W454" s="492" t="str">
        <x:v>v18 review-only component estimates retained without rescoring; v19 user-approved retention supersedes the earlier tier recommendation. Legacy calibration unchanged.</x:v>
      </x:c>
      <x:c r="X454" s="492" t="str">
        <x:v>Theologians — Christian History</x:v>
      </x:c>
      <x:c r="Y454" s="492" t="str">
        <x:v>fixed-v17: Final Card Catalog!A425:S425; Rarity Calibration!C415:S415. No external source verification.</x:v>
      </x:c>
      <x:c r="Z454" s="492" t="str">
        <x:v>AD 1347–1380 | Siena and Rome | Roman Catholic</x:v>
      </x:c>
      <x:c r="AA454" s="492" t="str">
        <x:v>Approved retention v19 - already matches master</x:v>
      </x:c>
      <x:c r="AB454" s="492" t="str">
        <x:v>None</x:v>
      </x:c>
    </x:row>
    <x:row r="455" ht="122" customHeight="1">
      <x:c r="A455" s="492" t="str">
        <x:v>TH-016</x:v>
      </x:c>
      <x:c r="B455" s="492" t="str">
        <x:v>Gregory Palamas</x:v>
      </x:c>
      <x:c r="C455" s="492" t="str">
        <x:v>Uncommon</x:v>
      </x:c>
      <x:c r="D455" s="500" t="str">
        <x:v>Uncommon</x:v>
      </x:c>
      <x:c r="E455" s="492" t="str">
        <x:f>IF(F455="Fixed by approved decision","Fixed",IF(C455=D455,"Keep",IF(MATCH(D455,$A$12:$A$16,0)&lt;MATCH(C455,$A$12:$A$16,0),"Promote","Demote")))</x:f>
        <x:v>Keep</x:v>
      </x:c>
      <x:c r="F455" s="492" t="str">
        <x:v>Reviewed - keep</x:v>
      </x:c>
      <x:c r="G455" s="492" t="str">
        <x:v>Medium</x:v>
      </x:c>
      <x:c r="H455" s="492" t="str">
        <x:v>Retain Uncommon for person-centered spiritual thought, preserving the tradition-specific language.</x:v>
      </x:c>
      <x:c r="I455" s="492" t="str">
        <x:v>TP-018 The Jesus Prayer &amp; Prayer Rope; TH-010 Maximus the Confessor</x:v>
      </x:c>
      <x:c r="J455" s="492" t="str">
        <x:v>Palamas in a contemplative portrait with a text secondary; no visual diagram of divine essence or energy.</x:v>
      </x:c>
      <x:c r="K455" s="492" t="str">
        <x:v>Stillness and conviction</x:v>
      </x:c>
      <x:c r="L455" s="492" t="str">
        <x:v>Proposed staging based on the catalog; not approved artwork</x:v>
      </x:c>
      <x:c r="M455" s="492" t="str">
        <x:v>Do not convert the source's theological distinctions into literal visible anatomy or energy effects.</x:v>
      </x:c>
      <x:c r="N455" s="504" t="n">
        <x:v>8</x:v>
      </x:c>
      <x:c r="O455" s="504" t="n">
        <x:v>7.5</x:v>
      </x:c>
      <x:c r="P455" s="504" t="n">
        <x:v>7.5</x:v>
      </x:c>
      <x:c r="Q455" s="504" t="n">
        <x:v>7</x:v>
      </x:c>
      <x:c r="R455" s="505" t="n">
        <x:f>IF(COUNT(N455:Q455)&lt;COUNT('Rarity Calibration'!$B$4:$B$7),"",ROUND(('Rarity Calibration'!$B$11/'Rarity Calibration'!$B$9)*(N455*'Rarity Calibration'!$B$4+O455*'Rarity Calibration'!$B$5+P455*'Rarity Calibration'!$B$6+Q455*'Rarity Calibration'!$B$7),1))</x:f>
        <x:v>76.5</x:v>
      </x:c>
      <x:c r="S455" s="492" t="str">
        <x:f>IF(R455="","",IF(R455&gt;='Rarity Calibration'!$E$4,'Rarity Calibration'!$D$4,IF(R455&gt;='Rarity Calibration'!$E$5,'Rarity Calibration'!$D$5,IF(R455&gt;='Rarity Calibration'!$E$6,'Rarity Calibration'!$D$6,IF(R455&gt;='Rarity Calibration'!$E$7,'Rarity Calibration'!$D$7,'Rarity Calibration'!$D$8)))))</x:f>
        <x:v>Uncommon</x:v>
      </x:c>
      <x:c r="T455" s="492" t="str"/>
      <x:c r="U455" s="505" t="n">
        <x:v>70.2</x:v>
      </x:c>
      <x:c r="V455" s="492" t="str">
        <x:v>7.8 / 8.1 / 4.8 / 5.1</x:v>
      </x:c>
      <x:c r="W455" s="492" t="str">
        <x:v>New review-only component estimates from catalog and stated premise; source inputs unchanged.</x:v>
      </x:c>
      <x:c r="X455" s="492" t="str">
        <x:v>Theologians — Christian History</x:v>
      </x:c>
      <x:c r="Y455" s="492" t="str">
        <x:v>fixed-v17: Final Card Catalog!A426:S426; Rarity Calibration!C279:S279. No external source verification.</x:v>
      </x:c>
      <x:c r="Z455" s="492" t="str">
        <x:v>c. AD 1296–1359 | Mount Athos and Thessalonica | Eastern Orthodox</x:v>
      </x:c>
      <x:c r="AA455" s="492" t="str">
        <x:v>Approved v20 baseline - applied to master</x:v>
      </x:c>
      <x:c r="AB455" s="492" t="str">
        <x:v>Production detail / source check</x:v>
      </x:c>
    </x:row>
    <x:row r="456" ht="122" customHeight="1">
      <x:c r="A456" s="492" t="str">
        <x:v>TH-017</x:v>
      </x:c>
      <x:c r="B456" s="492" t="str">
        <x:v>Martin Luther</x:v>
      </x:c>
      <x:c r="C456" s="492" t="str">
        <x:v>Extraordinary</x:v>
      </x:c>
      <x:c r="D456" s="500" t="str">
        <x:v>Extraordinary</x:v>
      </x:c>
      <x:c r="E456" s="492" t="str">
        <x:f>IF(F456="Fixed by approved decision","Fixed",IF(C456=D456,"Keep",IF(MATCH(D456,$A$12:$A$16,0)&lt;MATCH(C456,$A$12:$A$16,0),"Promote","Demote")))</x:f>
        <x:v>Keep</x:v>
      </x:c>
      <x:c r="F456" s="492" t="str">
        <x:v>Reviewed - keep</x:v>
      </x:c>
      <x:c r="G456" s="492" t="str">
        <x:v>High</x:v>
      </x:c>
      <x:c r="H456" s="492" t="str">
        <x:v>Retain Extraordinary because the existing brief is concrete; educational caveats remain, not erased by a premium tier.</x:v>
      </x:c>
      <x:c r="I456" s="492" t="str">
        <x:v>TH-007 Augustine of Hippo; CHE-008 Luther at the Diet of Worms; CM-014 Protestant Reformation</x:v>
      </x:c>
      <x:c r="J456" s="492" t="str">
        <x:v>An intimate environmental portrait at a desk with open source texts, a translation draft and a quill, lit by a small window. Prioritize Luther's face and working hand over the books; exclude the theses door, hammer, public crowd and formal confrontation reserved for the other Luther-related cards.</x:v>
      </x:c>
      <x:c r="K456" s="492" t="str">
        <x:v>Intellectual intensity and quiet conviction; scholarly intimacy, concentration and the weight of ideas. Avoid public triumph, theatrical defiance or an impersonal academic bust.</x:v>
      </x:c>
      <x:c r="L456" s="492" t="str">
        <x:v>Existing master brief - retained verbatim</x:v>
      </x:c>
      <x:c r="M456" s="492" t="str">
        <x:v>No unresolved tier condition identified in this baseline review.</x:v>
      </x:c>
      <x:c r="N456" s="504" t="n">
        <x:v>8.5</x:v>
      </x:c>
      <x:c r="O456" s="504" t="n">
        <x:v>8.5</x:v>
      </x:c>
      <x:c r="P456" s="504" t="n">
        <x:v>8.5</x:v>
      </x:c>
      <x:c r="Q456" s="504" t="n">
        <x:v>8</x:v>
      </x:c>
      <x:c r="R456" s="505" t="n">
        <x:f>IF(COUNT(N456:Q456)&lt;COUNT('Rarity Calibration'!$B$4:$B$7),"",ROUND(('Rarity Calibration'!$B$11/'Rarity Calibration'!$B$9)*(N456*'Rarity Calibration'!$B$4+O456*'Rarity Calibration'!$B$5+P456*'Rarity Calibration'!$B$6+Q456*'Rarity Calibration'!$B$7),1))</x:f>
        <x:v>84.5</x:v>
      </x:c>
      <x:c r="S456" s="492" t="str">
        <x:f>IF(R456="","",IF(R456&gt;='Rarity Calibration'!$E$4,'Rarity Calibration'!$D$4,IF(R456&gt;='Rarity Calibration'!$E$5,'Rarity Calibration'!$D$5,IF(R456&gt;='Rarity Calibration'!$E$6,'Rarity Calibration'!$D$6,IF(R456&gt;='Rarity Calibration'!$E$7,'Rarity Calibration'!$D$7,'Rarity Calibration'!$D$8)))))</x:f>
        <x:v>Extraordinary</x:v>
      </x:c>
      <x:c r="T456" s="492" t="str"/>
      <x:c r="U456" s="505" t="n">
        <x:v>83</x:v>
      </x:c>
      <x:c r="V456" s="492" t="str">
        <x:v>9.1 / 8.4 / 7.2 / 7.0</x:v>
      </x:c>
      <x:c r="W456" s="492" t="str">
        <x:v>New review-only component estimates from catalog and stated premise; source inputs unchanged.</x:v>
      </x:c>
      <x:c r="X456" s="492" t="str">
        <x:v>Theologians — Christian History</x:v>
      </x:c>
      <x:c r="Y456" s="492" t="str">
        <x:v>fixed-v17: Final Card Catalog!A427:S427; Rarity Calibration!C84:S84. No external source verification.</x:v>
      </x:c>
      <x:c r="Z456" s="492" t="str">
        <x:v>AD 1483–1546 | German lands | Lutheran / Protestant Reformation</x:v>
      </x:c>
      <x:c r="AA456" s="492" t="str">
        <x:v>Approved v20 baseline - applied to master</x:v>
      </x:c>
      <x:c r="AB456" s="492" t="str">
        <x:v>None</x:v>
      </x:c>
    </x:row>
    <x:row r="457" ht="122" customHeight="1">
      <x:c r="A457" s="492" t="str">
        <x:v>TH-018</x:v>
      </x:c>
      <x:c r="B457" s="492" t="str">
        <x:v>John Calvin</x:v>
      </x:c>
      <x:c r="C457" s="492" t="str">
        <x:v>Rare</x:v>
      </x:c>
      <x:c r="D457" s="500" t="str">
        <x:v>Rare</x:v>
      </x:c>
      <x:c r="E457" s="492" t="str">
        <x:f>IF(F457="Fixed by approved decision","Fixed",IF(C457=D457,"Keep",IF(MATCH(D457,$A$12:$A$16,0)&lt;MATCH(C457,$A$12:$A$16,0),"Promote","Demote")))</x:f>
        <x:v>Keep</x:v>
      </x:c>
      <x:c r="F457" s="492" t="str">
        <x:v>Reviewed - keep</x:v>
      </x:c>
      <x:c r="G457" s="492" t="str">
        <x:v>Medium</x:v>
      </x:c>
      <x:c r="H457" s="492" t="str">
        <x:v>Retain Rare for a coherent person identity; do not borrow Geneva or an entire movement's scene.</x:v>
      </x:c>
      <x:c r="I457" s="492" t="str">
        <x:v>TH-017 Martin Luther; TH-019 John Wesley</x:v>
      </x:c>
      <x:c r="J457" s="492" t="str">
        <x:v>Calvin in a focused teaching/writing portrait, text subordinate to measured expression and gesture.</x:v>
      </x:c>
      <x:c r="K457" s="492" t="str">
        <x:v>Discipline and conviction</x:v>
      </x:c>
      <x:c r="L457" s="492" t="str">
        <x:v>Proposed staging based on the catalog; not approved artwork</x:v>
      </x:c>
      <x:c r="M457" s="492" t="str">
        <x:v>No unresolved tier condition identified in this baseline review.</x:v>
      </x:c>
      <x:c r="N457" s="504" t="n">
        <x:v>8.5</x:v>
      </x:c>
      <x:c r="O457" s="504" t="n">
        <x:v>8</x:v>
      </x:c>
      <x:c r="P457" s="504" t="n">
        <x:v>7</x:v>
      </x:c>
      <x:c r="Q457" s="504" t="n">
        <x:v>6.5</x:v>
      </x:c>
      <x:c r="R457" s="505" t="n">
        <x:f>IF(COUNT(N457:Q457)&lt;COUNT('Rarity Calibration'!$B$4:$B$7),"",ROUND(('Rarity Calibration'!$B$11/'Rarity Calibration'!$B$9)*(N457*'Rarity Calibration'!$B$4+O457*'Rarity Calibration'!$B$5+P457*'Rarity Calibration'!$B$6+Q457*'Rarity Calibration'!$B$7),1))</x:f>
        <x:v>78.5</x:v>
      </x:c>
      <x:c r="S457" s="492" t="str">
        <x:f>IF(R457="","",IF(R457&gt;='Rarity Calibration'!$E$4,'Rarity Calibration'!$D$4,IF(R457&gt;='Rarity Calibration'!$E$5,'Rarity Calibration'!$D$5,IF(R457&gt;='Rarity Calibration'!$E$6,'Rarity Calibration'!$D$6,IF(R457&gt;='Rarity Calibration'!$E$7,'Rarity Calibration'!$D$7,'Rarity Calibration'!$D$8)))))</x:f>
        <x:v>Rare</x:v>
      </x:c>
      <x:c r="T457" s="492" t="str"/>
      <x:c r="U457" s="505" t="n">
        <x:v>78</x:v>
      </x:c>
      <x:c r="V457" s="492" t="str">
        <x:v>8.7 / 8.0 / 6.5 / 6.2</x:v>
      </x:c>
      <x:c r="W457" s="492" t="str">
        <x:v>New review-only component estimates from catalog and stated premise; source inputs unchanged.</x:v>
      </x:c>
      <x:c r="X457" s="492" t="str">
        <x:v>Theologians — Christian History</x:v>
      </x:c>
      <x:c r="Y457" s="492" t="str">
        <x:v>fixed-v17: Final Card Catalog!A428:S428; Rarity Calibration!C183:S183. No external source verification.</x:v>
      </x:c>
      <x:c r="Z457" s="492" t="str">
        <x:v>AD 1509–1564 | Geneva | Reformed / Protestant</x:v>
      </x:c>
      <x:c r="AA457" s="492" t="str">
        <x:v>Approved v20 baseline - applied to master</x:v>
      </x:c>
      <x:c r="AB457" s="492" t="str">
        <x:v>None</x:v>
      </x:c>
    </x:row>
    <x:row r="458" ht="122" customHeight="1">
      <x:c r="A458" s="492" t="str">
        <x:v>TH-019</x:v>
      </x:c>
      <x:c r="B458" s="492" t="str">
        <x:v>John Wesley</x:v>
      </x:c>
      <x:c r="C458" s="492" t="str">
        <x:v>Uncommon</x:v>
      </x:c>
      <x:c r="D458" s="500" t="str">
        <x:v>Uncommon</x:v>
      </x:c>
      <x:c r="E458" s="492" t="str">
        <x:f>IF(F458="Fixed by approved decision","Fixed",IF(C458=D458,"Keep",IF(MATCH(D458,$A$12:$A$16,0)&lt;MATCH(C458,$A$12:$A$16,0),"Promote","Demote")))</x:f>
        <x:v>Keep</x:v>
      </x:c>
      <x:c r="F458" s="492" t="str">
        <x:v>Reviewed - keep</x:v>
      </x:c>
      <x:c r="G458" s="492" t="str">
        <x:v>Medium</x:v>
      </x:c>
      <x:c r="H458" s="492" t="str">
        <x:v>Retain Uncommon for a clear founder/preacher portrait, with broader Methodist context kept separate.</x:v>
      </x:c>
      <x:c r="I458" s="492" t="str">
        <x:v>TH-008 John Chrysostom; TP-031 Methodist Class Meeting</x:v>
      </x:c>
      <x:c r="J458" s="492" t="str">
        <x:v>Wesley's attentive preaching gesture reaches toward a few listeners rather than a mass revival panorama.</x:v>
      </x:c>
      <x:c r="K458" s="492" t="str">
        <x:v>Urgency and disciplined care</x:v>
      </x:c>
      <x:c r="L458" s="492" t="str">
        <x:v>Proposed staging based on the catalog; not approved artwork</x:v>
      </x:c>
      <x:c r="M458" s="492" t="str">
        <x:v>No unresolved tier condition identified in this baseline review.</x:v>
      </x:c>
      <x:c r="N458" s="504" t="n">
        <x:v>8</x:v>
      </x:c>
      <x:c r="O458" s="504" t="n">
        <x:v>7.5</x:v>
      </x:c>
      <x:c r="P458" s="504" t="n">
        <x:v>7</x:v>
      </x:c>
      <x:c r="Q458" s="504" t="n">
        <x:v>6.5</x:v>
      </x:c>
      <x:c r="R458" s="505" t="n">
        <x:f>IF(COUNT(N458:Q458)&lt;COUNT('Rarity Calibration'!$B$4:$B$7),"",ROUND(('Rarity Calibration'!$B$11/'Rarity Calibration'!$B$9)*(N458*'Rarity Calibration'!$B$4+O458*'Rarity Calibration'!$B$5+P458*'Rarity Calibration'!$B$6+Q458*'Rarity Calibration'!$B$7),1))</x:f>
        <x:v>75</x:v>
      </x:c>
      <x:c r="S458" s="492" t="str">
        <x:f>IF(R458="","",IF(R458&gt;='Rarity Calibration'!$E$4,'Rarity Calibration'!$D$4,IF(R458&gt;='Rarity Calibration'!$E$5,'Rarity Calibration'!$D$5,IF(R458&gt;='Rarity Calibration'!$E$6,'Rarity Calibration'!$D$6,IF(R458&gt;='Rarity Calibration'!$E$7,'Rarity Calibration'!$D$7,'Rarity Calibration'!$D$8)))))</x:f>
        <x:v>Uncommon</x:v>
      </x:c>
      <x:c r="T458" s="492" t="str"/>
      <x:c r="U458" s="505" t="n">
        <x:v>71.8</x:v>
      </x:c>
      <x:c r="V458" s="492" t="str">
        <x:v>8.2 / 8.1 / 4.8 / 5.1</x:v>
      </x:c>
      <x:c r="W458" s="492" t="str">
        <x:v>New review-only component estimates from catalog and stated premise; source inputs unchanged.</x:v>
      </x:c>
      <x:c r="X458" s="492" t="str">
        <x:v>Theologians — Christian History</x:v>
      </x:c>
      <x:c r="Y458" s="492" t="str">
        <x:v>fixed-v17: Final Card Catalog!A429:S429; Rarity Calibration!C261:S261. No external source verification.</x:v>
      </x:c>
      <x:c r="Z458" s="492" t="str">
        <x:v>AD 1703–1791 | Britain | Wesleyan / Methodist</x:v>
      </x:c>
      <x:c r="AA458" s="492" t="str">
        <x:v>Approved v20 baseline - applied to master</x:v>
      </x:c>
      <x:c r="AB458" s="492" t="str">
        <x:v>None</x:v>
      </x:c>
    </x:row>
    <x:row r="459" ht="122" customHeight="1">
      <x:c r="A459" s="492" t="str">
        <x:v>TH-020</x:v>
      </x:c>
      <x:c r="B459" s="492" t="str">
        <x:v>John Henry Newman</x:v>
      </x:c>
      <x:c r="C459" s="492" t="str">
        <x:v>Common</x:v>
      </x:c>
      <x:c r="D459" s="500" t="str">
        <x:v>Common</x:v>
      </x:c>
      <x:c r="E459" s="492" t="str">
        <x:f>IF(F459="Fixed by approved decision","Fixed",IF(C459=D459,"Keep",IF(MATCH(D459,$A$12:$A$16,0)&lt;MATCH(C459,$A$12:$A$16,0),"Promote","Demote")))</x:f>
        <x:v>Fixed</x:v>
      </x:c>
      <x:c r="F459" s="492" t="str">
        <x:v>Fixed by approved decision</x:v>
      </x:c>
      <x:c r="G459" s="492" t="str">
        <x:v>High - decision fixed</x:v>
      </x:c>
      <x:c r="H459" s="492" t="str">
        <x:v>v19 user-approved retention: John Henry Newman stays Common. Withdraw the v18 Common-to-Uncommon promotion. A meaningful person-centered image does not itself require a higher rarity; preserve the image premise for art development.</x:v>
      </x:c>
      <x:c r="I459" s="492" t="str">
        <x:v>TH-015 Catherine of Siena; TH-007 Augustine of Hippo</x:v>
      </x:c>
      <x:c r="J459" s="492" t="str">
        <x:v>Newman in a reflective letter-and-reading portrait, with attention and conscience conveyed through posture.</x:v>
      </x:c>
      <x:c r="K459" s="492" t="str">
        <x:v>Reflection and searching conviction</x:v>
      </x:c>
      <x:c r="L459" s="492" t="str">
        <x:v>Proposed staging based on the catalog; not approved artwork</x:v>
      </x:c>
      <x:c r="M459" s="492" t="str">
        <x:v>No unresolved tier condition identified in this baseline review.</x:v>
      </x:c>
      <x:c r="N459" s="504" t="n">
        <x:v>7.5</x:v>
      </x:c>
      <x:c r="O459" s="504" t="n">
        <x:v>7</x:v>
      </x:c>
      <x:c r="P459" s="504" t="n">
        <x:v>7</x:v>
      </x:c>
      <x:c r="Q459" s="504" t="n">
        <x:v>6.5</x:v>
      </x:c>
      <x:c r="R459" s="505" t="n">
        <x:f>IF(COUNT(N459:Q459)&lt;COUNT('Rarity Calibration'!$B$4:$B$7),"",ROUND(('Rarity Calibration'!$B$11/'Rarity Calibration'!$B$9)*(N459*'Rarity Calibration'!$B$4+O459*'Rarity Calibration'!$B$5+P459*'Rarity Calibration'!$B$6+Q459*'Rarity Calibration'!$B$7),1))</x:f>
        <x:v>71.5</x:v>
      </x:c>
      <x:c r="S459" s="492" t="str">
        <x:f>IF(R459="","",IF(R459&gt;='Rarity Calibration'!$E$4,'Rarity Calibration'!$D$4,IF(R459&gt;='Rarity Calibration'!$E$5,'Rarity Calibration'!$D$5,IF(R459&gt;='Rarity Calibration'!$E$6,'Rarity Calibration'!$D$6,IF(R459&gt;='Rarity Calibration'!$E$7,'Rarity Calibration'!$D$7,'Rarity Calibration'!$D$8)))))</x:f>
        <x:v>Uncommon</x:v>
      </x:c>
      <x:c r="T459" s="492" t="str">
        <x:v>v18 diagnostic Uncommon (71.5) is retained as historical draft evidence; the user explicitly retained Common in v19. The tier decision is fixed; do not back-solve component inputs or treat this discrepancy as a pending promotion/demotion.</x:v>
      </x:c>
      <x:c r="U459" s="505" t="n">
        <x:v>57</x:v>
      </x:c>
      <x:c r="V459" s="492" t="str">
        <x:v>5.7 / 6.7 / 4.5 / 5.1</x:v>
      </x:c>
      <x:c r="W459" s="492" t="str">
        <x:v>v18 review-only component estimates retained without rescoring; v19 user-approved retention supersedes the earlier tier recommendation. Legacy calibration unchanged.</x:v>
      </x:c>
      <x:c r="X459" s="492" t="str">
        <x:v>Theologians — Christian History</x:v>
      </x:c>
      <x:c r="Y459" s="492" t="str">
        <x:v>fixed-v17: Final Card Catalog!A430:S430; Rarity Calibration!C459:S459. No external source verification.</x:v>
      </x:c>
      <x:c r="Z459" s="492" t="str">
        <x:v>AD 1801–1890 | England | Anglican background; Roman Catholic</x:v>
      </x:c>
      <x:c r="AA459" s="492" t="str">
        <x:v>Approved retention v19 - already matches master</x:v>
      </x:c>
      <x:c r="AB459" s="492" t="str">
        <x:v>None</x:v>
      </x:c>
    </x:row>
    <x:row r="460" ht="122" customHeight="1">
      <x:c r="A460" s="492" t="str">
        <x:v>TH-021</x:v>
      </x:c>
      <x:c r="B460" s="492" t="str">
        <x:v>Karl Barth</x:v>
      </x:c>
      <x:c r="C460" s="492" t="str">
        <x:v>Common</x:v>
      </x:c>
      <x:c r="D460" s="500" t="str">
        <x:v>Common</x:v>
      </x:c>
      <x:c r="E460" s="492" t="str">
        <x:f>IF(F460="Fixed by approved decision","Fixed",IF(C460=D460,"Keep",IF(MATCH(D460,$A$12:$A$16,0)&lt;MATCH(C460,$A$12:$A$16,0),"Promote","Demote")))</x:f>
        <x:v>Fixed</x:v>
      </x:c>
      <x:c r="F460" s="492" t="str">
        <x:v>Fixed by approved decision</x:v>
      </x:c>
      <x:c r="G460" s="492" t="str">
        <x:v>High - decision fixed</x:v>
      </x:c>
      <x:c r="H460" s="492" t="str">
        <x:v>v19 user-approved retention: Karl Barth stays Common. Withdraw the v18 Common-to-Uncommon promotion. A meaningful person-centered image does not itself require a higher rarity; preserve the image premise for art development.</x:v>
      </x:c>
      <x:c r="I460" s="492" t="str">
        <x:v>TH-020 John Henry Newman; TH-022 Dietrich Bonhoeffer</x:v>
      </x:c>
      <x:c r="J460" s="492" t="str">
        <x:v>Barth in a restrained twentieth-century study, speaking or considering rather than displaying a stack of volumes.</x:v>
      </x:c>
      <x:c r="K460" s="492" t="str">
        <x:v>Intellectual seriousness</x:v>
      </x:c>
      <x:c r="L460" s="492" t="str">
        <x:v>Proposed staging based on the catalog; not approved artwork</x:v>
      </x:c>
      <x:c r="M460" s="492" t="str">
        <x:v>No unresolved tier condition identified in this baseline review.</x:v>
      </x:c>
      <x:c r="N460" s="504" t="n">
        <x:v>7.5</x:v>
      </x:c>
      <x:c r="O460" s="504" t="n">
        <x:v>7</x:v>
      </x:c>
      <x:c r="P460" s="504" t="n">
        <x:v>7</x:v>
      </x:c>
      <x:c r="Q460" s="504" t="n">
        <x:v>6.5</x:v>
      </x:c>
      <x:c r="R460" s="505" t="n">
        <x:f>IF(COUNT(N460:Q460)&lt;COUNT('Rarity Calibration'!$B$4:$B$7),"",ROUND(('Rarity Calibration'!$B$11/'Rarity Calibration'!$B$9)*(N460*'Rarity Calibration'!$B$4+O460*'Rarity Calibration'!$B$5+P460*'Rarity Calibration'!$B$6+Q460*'Rarity Calibration'!$B$7),1))</x:f>
        <x:v>71.5</x:v>
      </x:c>
      <x:c r="S460" s="492" t="str">
        <x:f>IF(R460="","",IF(R460&gt;='Rarity Calibration'!$E$4,'Rarity Calibration'!$D$4,IF(R460&gt;='Rarity Calibration'!$E$5,'Rarity Calibration'!$D$5,IF(R460&gt;='Rarity Calibration'!$E$6,'Rarity Calibration'!$D$6,IF(R460&gt;='Rarity Calibration'!$E$7,'Rarity Calibration'!$D$7,'Rarity Calibration'!$D$8)))))</x:f>
        <x:v>Uncommon</x:v>
      </x:c>
      <x:c r="T460" s="492" t="str">
        <x:v>v18 diagnostic Uncommon (71.5) is retained as historical draft evidence; the user explicitly retained Common in v19. The tier decision is fixed; do not back-solve component inputs or treat this discrepancy as a pending promotion/demotion.</x:v>
      </x:c>
      <x:c r="U460" s="505" t="n">
        <x:v>57.6</x:v>
      </x:c>
      <x:c r="V460" s="492" t="str">
        <x:v>5.7 / 6.7 / 4.8 / 5.1</x:v>
      </x:c>
      <x:c r="W460" s="492" t="str">
        <x:v>v18 review-only component estimates retained without rescoring; v19 user-approved retention supersedes the earlier tier recommendation. Legacy calibration unchanged.</x:v>
      </x:c>
      <x:c r="X460" s="492" t="str">
        <x:v>Theologians — Christian History</x:v>
      </x:c>
      <x:c r="Y460" s="492" t="str">
        <x:v>fixed-v17: Final Card Catalog!A431:S431; Rarity Calibration!C456:S456. No external source verification.</x:v>
      </x:c>
      <x:c r="Z460" s="492" t="str">
        <x:v>AD 1886–1968 | Switzerland and Germany | Reformed / Protestant</x:v>
      </x:c>
      <x:c r="AA460" s="492" t="str">
        <x:v>Approved retention v19 - already matches master</x:v>
      </x:c>
      <x:c r="AB460" s="492" t="str">
        <x:v>None</x:v>
      </x:c>
    </x:row>
    <x:row r="461" ht="122" customHeight="1">
      <x:c r="A461" s="492" t="str">
        <x:v>TH-022</x:v>
      </x:c>
      <x:c r="B461" s="492" t="str">
        <x:v>Dietrich Bonhoeffer</x:v>
      </x:c>
      <x:c r="C461" s="492" t="str">
        <x:v>Common</x:v>
      </x:c>
      <x:c r="D461" s="500" t="str">
        <x:v>Common</x:v>
      </x:c>
      <x:c r="E461" s="492" t="str">
        <x:f>IF(F461="Fixed by approved decision","Fixed",IF(C461=D461,"Keep",IF(MATCH(D461,$A$12:$A$16,0)&lt;MATCH(C461,$A$12:$A$16,0),"Promote","Demote")))</x:f>
        <x:v>Fixed</x:v>
      </x:c>
      <x:c r="F461" s="492" t="str">
        <x:v>Fixed by approved decision</x:v>
      </x:c>
      <x:c r="G461" s="492" t="str">
        <x:v>High - decision fixed</x:v>
      </x:c>
      <x:c r="H461" s="492" t="str">
        <x:v>v19 user-approved retention: Dietrich Bonhoeffer stays Common. Withdraw the v18 Common-to-Uncommon promotion. A meaningful person-centered image does not itself require a higher rarity; preserve the image premise for art development.</x:v>
      </x:c>
      <x:c r="I461" s="492" t="str">
        <x:v>TH-021 Karl Barth; BP-045 Timothy</x:v>
      </x:c>
      <x:c r="J461" s="492" t="str">
        <x:v>Bonhoeffer in a thoughtful community-oriented portrait, no invented execution or resistance incident.</x:v>
      </x:c>
      <x:c r="K461" s="492" t="str">
        <x:v>Costly conviction</x:v>
      </x:c>
      <x:c r="L461" s="492" t="str">
        <x:v>Proposed staging based on the catalog; not approved artwork</x:v>
      </x:c>
      <x:c r="M461" s="492" t="str">
        <x:v>Keep historical claims bounded; verify any specific resistance/custody staging before using it.</x:v>
      </x:c>
      <x:c r="N461" s="504" t="n">
        <x:v>7.5</x:v>
      </x:c>
      <x:c r="O461" s="504" t="n">
        <x:v>7.5</x:v>
      </x:c>
      <x:c r="P461" s="504" t="n">
        <x:v>8</x:v>
      </x:c>
      <x:c r="Q461" s="504" t="n">
        <x:v>7</x:v>
      </x:c>
      <x:c r="R461" s="505" t="n">
        <x:f>IF(COUNT(N461:Q461)&lt;COUNT('Rarity Calibration'!$B$4:$B$7),"",ROUND(('Rarity Calibration'!$B$11/'Rarity Calibration'!$B$9)*(N461*'Rarity Calibration'!$B$4+O461*'Rarity Calibration'!$B$5+P461*'Rarity Calibration'!$B$6+Q461*'Rarity Calibration'!$B$7),1))</x:f>
        <x:v>75.5</x:v>
      </x:c>
      <x:c r="S461" s="492" t="str">
        <x:f>IF(R461="","",IF(R461&gt;='Rarity Calibration'!$E$4,'Rarity Calibration'!$D$4,IF(R461&gt;='Rarity Calibration'!$E$5,'Rarity Calibration'!$D$5,IF(R461&gt;='Rarity Calibration'!$E$6,'Rarity Calibration'!$D$6,IF(R461&gt;='Rarity Calibration'!$E$7,'Rarity Calibration'!$D$7,'Rarity Calibration'!$D$8)))))</x:f>
        <x:v>Uncommon</x:v>
      </x:c>
      <x:c r="T461" s="492" t="str">
        <x:v>v18 diagnostic Uncommon (75.5) is retained as historical draft evidence; the user explicitly retained Common in v19. The tier decision is fixed; do not back-solve component inputs or treat this discrepancy as a pending promotion/demotion.</x:v>
      </x:c>
      <x:c r="U461" s="505" t="n">
        <x:v>57.8</x:v>
      </x:c>
      <x:c r="V461" s="492" t="str">
        <x:v>4.7 / 8.1 / 4.8 / 5.1</x:v>
      </x:c>
      <x:c r="W461" s="492" t="str">
        <x:v>v18 review-only component estimates retained without rescoring; v19 user-approved retention supersedes the earlier tier recommendation. Legacy calibration unchanged.</x:v>
      </x:c>
      <x:c r="X461" s="492" t="str">
        <x:v>Theologians — Christian History</x:v>
      </x:c>
      <x:c r="Y461" s="492" t="str">
        <x:v>fixed-v17: Final Card Catalog!A432:S432; Rarity Calibration!C455:S455. No external source verification.</x:v>
      </x:c>
      <x:c r="Z461" s="492" t="str">
        <x:v>AD 1906–1945 | Germany | Lutheran / Protestant</x:v>
      </x:c>
      <x:c r="AA461" s="492" t="str">
        <x:v>Approved retention v19 - already matches master</x:v>
      </x:c>
      <x:c r="AB461" s="492" t="str">
        <x:v>Production detail / source check</x:v>
      </x:c>
    </x:row>
    <x:row r="462" ht="122" customHeight="1">
      <x:c r="A462" s="492" t="str">
        <x:v>TH-023</x:v>
      </x:c>
      <x:c r="B462" s="492" t="str">
        <x:v>Vladimir Lossky</x:v>
      </x:c>
      <x:c r="C462" s="492" t="str">
        <x:v>Common</x:v>
      </x:c>
      <x:c r="D462" s="500" t="str">
        <x:v>Common</x:v>
      </x:c>
      <x:c r="E462" s="492" t="str">
        <x:f>IF(F462="Fixed by approved decision","Fixed",IF(C462=D462,"Keep",IF(MATCH(D462,$A$12:$A$16,0)&lt;MATCH(C462,$A$12:$A$16,0),"Promote","Demote")))</x:f>
        <x:v>Keep</x:v>
      </x:c>
      <x:c r="F462" s="492" t="str">
        <x:v>Reviewed - keep</x:v>
      </x:c>
      <x:c r="G462" s="492" t="str">
        <x:v>Medium</x:v>
      </x:c>
      <x:c r="H462" s="492" t="str">
        <x:v>Retain a considered Common: the intellectual identity is meaningful without a specific differentiated premium scene.</x:v>
      </x:c>
      <x:c r="I462" s="492" t="str">
        <x:v>TH-010 Maximus the Confessor; TH-021 Karl Barth</x:v>
      </x:c>
      <x:c r="J462" s="492" t="str">
        <x:v>Lossky in an attentive modern writing portrait, with no literal mystical-light effects.</x:v>
      </x:c>
      <x:c r="K462" s="492" t="str">
        <x:v>Thoughtful inwardness</x:v>
      </x:c>
      <x:c r="L462" s="492" t="str">
        <x:v>Proposed staging based on the catalog; not approved artwork</x:v>
      </x:c>
      <x:c r="M462" s="492" t="str">
        <x:v>No unresolved tier condition identified in this baseline review.</x:v>
      </x:c>
      <x:c r="N462" s="504" t="n">
        <x:v>6.5</x:v>
      </x:c>
      <x:c r="O462" s="504" t="n">
        <x:v>6.5</x:v>
      </x:c>
      <x:c r="P462" s="504" t="n">
        <x:v>6.5</x:v>
      </x:c>
      <x:c r="Q462" s="504" t="n">
        <x:v>6</x:v>
      </x:c>
      <x:c r="R462" s="505" t="n">
        <x:f>IF(COUNT(N462:Q462)&lt;COUNT('Rarity Calibration'!$B$4:$B$7),"",ROUND(('Rarity Calibration'!$B$11/'Rarity Calibration'!$B$9)*(N462*'Rarity Calibration'!$B$4+O462*'Rarity Calibration'!$B$5+P462*'Rarity Calibration'!$B$6+Q462*'Rarity Calibration'!$B$7),1))</x:f>
        <x:v>64.5</x:v>
      </x:c>
      <x:c r="S462" s="492" t="str">
        <x:f>IF(R462="","",IF(R462&gt;='Rarity Calibration'!$E$4,'Rarity Calibration'!$D$4,IF(R462&gt;='Rarity Calibration'!$E$5,'Rarity Calibration'!$D$5,IF(R462&gt;='Rarity Calibration'!$E$6,'Rarity Calibration'!$D$6,IF(R462&gt;='Rarity Calibration'!$E$7,'Rarity Calibration'!$D$7,'Rarity Calibration'!$D$8)))))</x:f>
        <x:v>Common</x:v>
      </x:c>
      <x:c r="T462" s="492" t="str"/>
      <x:c r="U462" s="505" t="n">
        <x:v>53.6</x:v>
      </x:c>
      <x:c r="V462" s="492" t="str">
        <x:v>4.7 / 6.7 / 4.8 / 5.1</x:v>
      </x:c>
      <x:c r="W462" s="492" t="str">
        <x:v>New review-only component estimates from catalog and stated premise; source inputs unchanged.</x:v>
      </x:c>
      <x:c r="X462" s="492" t="str">
        <x:v>Theologians — Christian History</x:v>
      </x:c>
      <x:c r="Y462" s="492" t="str">
        <x:v>fixed-v17: Final Card Catalog!A433:S433; Rarity Calibration!C498:S498. No external source verification.</x:v>
      </x:c>
      <x:c r="Z462" s="492" t="str">
        <x:v>AD 1903–1958 | Paris | Eastern Orthodox</x:v>
      </x:c>
      <x:c r="AA462" s="492" t="str">
        <x:v>Approved v20 baseline - applied to master</x:v>
      </x:c>
      <x:c r="AB462" s="492" t="str">
        <x:v>None</x:v>
      </x:c>
    </x:row>
    <x:row r="463" ht="122" customHeight="1">
      <x:c r="A463" s="492" t="str">
        <x:v>CM-001</x:v>
      </x:c>
      <x:c r="B463" s="492" t="str">
        <x:v>Gnosticism</x:v>
      </x:c>
      <x:c r="C463" s="492" t="str">
        <x:v>Common</x:v>
      </x:c>
      <x:c r="D463" s="500" t="str">
        <x:v>Common</x:v>
      </x:c>
      <x:c r="E463" s="492" t="str">
        <x:f>IF(F463="Fixed by approved decision","Fixed",IF(C463=D463,"Keep",IF(MATCH(D463,$A$12:$A$16,0)&lt;MATCH(C463,$A$12:$A$16,0),"Promote","Demote")))</x:f>
        <x:v>Keep</x:v>
      </x:c>
      <x:c r="F463" s="492" t="str">
        <x:v>Reviewed - provisional</x:v>
      </x:c>
      <x:c r="G463" s="492" t="str">
        <x:v>Low</x:v>
      </x:c>
      <x:c r="H463" s="492" t="str">
        <x:v>Retain Common for a broad, internally diverse family; visual ambition must not falsely unify it into one church or cosmology.</x:v>
      </x:c>
      <x:c r="I463" s="492" t="str">
        <x:v>CM-002 Marcionism; TH-001 Irenaeus of Lyon</x:v>
      </x:c>
      <x:c r="J463" s="492" t="str">
        <x:v>A representative exchange over contrasting texts or symbols, clearly illustrative rather than an invented unified Gnostic ritual.</x:v>
      </x:c>
      <x:c r="K463" s="492" t="str">
        <x:v>Inquiry and conceptual tension</x:v>
      </x:c>
      <x:c r="L463" s="492" t="str">
        <x:v>Proposed staging based on the catalog; not approved artwork</x:v>
      </x:c>
      <x:c r="M463" s="492" t="str">
        <x:v>Agree a neutral, explicitly representative premise; do not visualize speculative cosmologies as factual beings.</x:v>
      </x:c>
      <x:c r="N463" s="504" t="n">
        <x:v>6.5</x:v>
      </x:c>
      <x:c r="O463" s="504" t="n">
        <x:v>6.5</x:v>
      </x:c>
      <x:c r="P463" s="504" t="n">
        <x:v>6</x:v>
      </x:c>
      <x:c r="Q463" s="504" t="n">
        <x:v>6</x:v>
      </x:c>
      <x:c r="R463" s="505" t="n">
        <x:f>IF(COUNT(N463:Q463)&lt;COUNT('Rarity Calibration'!$B$4:$B$7),"",ROUND(('Rarity Calibration'!$B$11/'Rarity Calibration'!$B$9)*(N463*'Rarity Calibration'!$B$4+O463*'Rarity Calibration'!$B$5+P463*'Rarity Calibration'!$B$6+Q463*'Rarity Calibration'!$B$7),1))</x:f>
        <x:v>63.5</x:v>
      </x:c>
      <x:c r="S463" s="492" t="str">
        <x:f>IF(R463="","",IF(R463&gt;='Rarity Calibration'!$E$4,'Rarity Calibration'!$D$4,IF(R463&gt;='Rarity Calibration'!$E$5,'Rarity Calibration'!$D$5,IF(R463&gt;='Rarity Calibration'!$E$6,'Rarity Calibration'!$D$6,IF(R463&gt;='Rarity Calibration'!$E$7,'Rarity Calibration'!$D$7,'Rarity Calibration'!$D$8)))))</x:f>
        <x:v>Common</x:v>
      </x:c>
      <x:c r="T463" s="492" t="str"/>
      <x:c r="U463" s="505" t="n">
        <x:v>64.6</x:v>
      </x:c>
      <x:c r="V463" s="492" t="str">
        <x:v>6.6 / 7.5 / 5.4 / 4.9</x:v>
      </x:c>
      <x:c r="W463" s="492" t="str">
        <x:v>New review-only component estimates from catalog and stated premise; source inputs unchanged.</x:v>
      </x:c>
      <x:c r="X463" s="492" t="str">
        <x:v>Controversies &amp; Movements — Christian History</x:v>
      </x:c>
      <x:c r="Y463" s="492" t="str">
        <x:v>fixed-v17: Final Card Catalog!A434:S434; Rarity Calibration!C378:S378. No external source verification.</x:v>
      </x:c>
      <x:c r="Z463" s="492" t="str">
        <x:v>2nd–3rd centuries | Early Christianity</x:v>
      </x:c>
      <x:c r="AA463" s="492" t="str">
        <x:v>Approved v20 working tier - original condition retained</x:v>
      </x:c>
      <x:c r="AB463" s="492" t="str">
        <x:v>Tier / interpretation condition</x:v>
      </x:c>
    </x:row>
    <x:row r="464" ht="122" customHeight="1">
      <x:c r="A464" s="492" t="str">
        <x:v>CM-002</x:v>
      </x:c>
      <x:c r="B464" s="492" t="str">
        <x:v>Marcionism</x:v>
      </x:c>
      <x:c r="C464" s="492" t="str">
        <x:v>Common</x:v>
      </x:c>
      <x:c r="D464" s="500" t="str">
        <x:v>Common</x:v>
      </x:c>
      <x:c r="E464" s="492" t="str">
        <x:f>IF(F464="Fixed by approved decision","Fixed",IF(C464=D464,"Keep",IF(MATCH(D464,$A$12:$A$16,0)&lt;MATCH(C464,$A$12:$A$16,0),"Promote","Demote")))</x:f>
        <x:v>Keep</x:v>
      </x:c>
      <x:c r="F464" s="492" t="str">
        <x:v>Reviewed - keep</x:v>
      </x:c>
      <x:c r="G464" s="492" t="str">
        <x:v>Medium</x:v>
      </x:c>
      <x:c r="H464" s="492" t="str">
        <x:v>Common suits a doctrine/canon subject with a restrained material entry point rather than fantasy dualism.</x:v>
      </x:c>
      <x:c r="I464" s="492" t="str">
        <x:v>CM-001 Gnosticism; ECH-029 Athanasius's 39th Festal Letter</x:v>
      </x:c>
      <x:c r="J464" s="492" t="str">
        <x:v>A restricted textual selection and reader provide the focus, without literal portraits of opposing deities.</x:v>
      </x:c>
      <x:c r="K464" s="492" t="str">
        <x:v>Division and scrutiny</x:v>
      </x:c>
      <x:c r="L464" s="492" t="str">
        <x:v>Proposed staging based on the catalog; not approved artwork</x:v>
      </x:c>
      <x:c r="M464" s="492" t="str">
        <x:v>No unresolved tier condition identified in this baseline review.</x:v>
      </x:c>
      <x:c r="N464" s="504" t="n">
        <x:v>6.5</x:v>
      </x:c>
      <x:c r="O464" s="504" t="n">
        <x:v>6.5</x:v>
      </x:c>
      <x:c r="P464" s="504" t="n">
        <x:v>6</x:v>
      </x:c>
      <x:c r="Q464" s="504" t="n">
        <x:v>6</x:v>
      </x:c>
      <x:c r="R464" s="505" t="n">
        <x:f>IF(COUNT(N464:Q464)&lt;COUNT('Rarity Calibration'!$B$4:$B$7),"",ROUND(('Rarity Calibration'!$B$11/'Rarity Calibration'!$B$9)*(N464*'Rarity Calibration'!$B$4+O464*'Rarity Calibration'!$B$5+P464*'Rarity Calibration'!$B$6+Q464*'Rarity Calibration'!$B$7),1))</x:f>
        <x:v>63.5</x:v>
      </x:c>
      <x:c r="S464" s="492" t="str">
        <x:f>IF(R464="","",IF(R464&gt;='Rarity Calibration'!$E$4,'Rarity Calibration'!$D$4,IF(R464&gt;='Rarity Calibration'!$E$5,'Rarity Calibration'!$D$5,IF(R464&gt;='Rarity Calibration'!$E$6,'Rarity Calibration'!$D$6,IF(R464&gt;='Rarity Calibration'!$E$7,'Rarity Calibration'!$D$7,'Rarity Calibration'!$D$8)))))</x:f>
        <x:v>Common</x:v>
      </x:c>
      <x:c r="T464" s="492" t="str"/>
      <x:c r="U464" s="505" t="n">
        <x:v>64.6</x:v>
      </x:c>
      <x:c r="V464" s="492" t="str">
        <x:v>6.6 / 7.5 / 5.4 / 4.9</x:v>
      </x:c>
      <x:c r="W464" s="492" t="str">
        <x:v>New review-only component estimates from catalog and stated premise; source inputs unchanged.</x:v>
      </x:c>
      <x:c r="X464" s="492" t="str">
        <x:v>Controversies &amp; Movements — Christian History</x:v>
      </x:c>
      <x:c r="Y464" s="492" t="str">
        <x:v>fixed-v17: Final Card Catalog!A435:S435; Rarity Calibration!C380:S380. No external source verification.</x:v>
      </x:c>
      <x:c r="Z464" s="492" t="str">
        <x:v>2nd–5th centuries | Early Christianity</x:v>
      </x:c>
      <x:c r="AA464" s="492" t="str">
        <x:v>Approved v20 baseline - applied to master</x:v>
      </x:c>
      <x:c r="AB464" s="492" t="str">
        <x:v>None</x:v>
      </x:c>
    </x:row>
    <x:row r="465" ht="122" customHeight="1">
      <x:c r="A465" s="492" t="str">
        <x:v>CM-003</x:v>
      </x:c>
      <x:c r="B465" s="492" t="str">
        <x:v>Montanism / New Prophecy</x:v>
      </x:c>
      <x:c r="C465" s="492" t="str">
        <x:v>Common</x:v>
      </x:c>
      <x:c r="D465" s="500" t="str">
        <x:v>Common</x:v>
      </x:c>
      <x:c r="E465" s="492" t="str">
        <x:f>IF(F465="Fixed by approved decision","Fixed",IF(C465=D465,"Keep",IF(MATCH(D465,$A$12:$A$16,0)&lt;MATCH(C465,$A$12:$A$16,0),"Promote","Demote")))</x:f>
        <x:v>Keep</x:v>
      </x:c>
      <x:c r="F465" s="492" t="str">
        <x:v>Reviewed - keep</x:v>
      </x:c>
      <x:c r="G465" s="492" t="str">
        <x:v>Medium</x:v>
      </x:c>
      <x:c r="H465" s="492" t="str">
        <x:v>Retain Common; the movement's asserted experience should be represented as human practice, not confirmed by effects.</x:v>
      </x:c>
      <x:c r="I465" s="492" t="str">
        <x:v>CM-027 Holiness Movement; TH-002 Tertullian</x:v>
      </x:c>
      <x:c r="J465" s="492" t="str">
        <x:v>A small listening group around a speaker evokes reported prophecy without visible supernatural power.</x:v>
      </x:c>
      <x:c r="K465" s="492" t="str">
        <x:v>Expectation and attention</x:v>
      </x:c>
      <x:c r="L465" s="492" t="str">
        <x:v>Proposed staging based on the catalog; not approved artwork</x:v>
      </x:c>
      <x:c r="M465" s="492" t="str">
        <x:v>Select a representative scene and retain distinct participants; no invented visual proof of prophecy.</x:v>
      </x:c>
      <x:c r="N465" s="504" t="n">
        <x:v>6</x:v>
      </x:c>
      <x:c r="O465" s="504" t="n">
        <x:v>6.5</x:v>
      </x:c>
      <x:c r="P465" s="504" t="n">
        <x:v>6.5</x:v>
      </x:c>
      <x:c r="Q465" s="504" t="n">
        <x:v>6</x:v>
      </x:c>
      <x:c r="R465" s="505" t="n">
        <x:f>IF(COUNT(N465:Q465)&lt;COUNT('Rarity Calibration'!$B$4:$B$7),"",ROUND(('Rarity Calibration'!$B$11/'Rarity Calibration'!$B$9)*(N465*'Rarity Calibration'!$B$4+O465*'Rarity Calibration'!$B$5+P465*'Rarity Calibration'!$B$6+Q465*'Rarity Calibration'!$B$7),1))</x:f>
        <x:v>62.5</x:v>
      </x:c>
      <x:c r="S465" s="492" t="str">
        <x:f>IF(R465="","",IF(R465&gt;='Rarity Calibration'!$E$4,'Rarity Calibration'!$D$4,IF(R465&gt;='Rarity Calibration'!$E$5,'Rarity Calibration'!$D$5,IF(R465&gt;='Rarity Calibration'!$E$6,'Rarity Calibration'!$D$6,IF(R465&gt;='Rarity Calibration'!$E$7,'Rarity Calibration'!$D$7,'Rarity Calibration'!$D$8)))))</x:f>
        <x:v>Common</x:v>
      </x:c>
      <x:c r="T465" s="492" t="str"/>
      <x:c r="U465" s="505" t="n">
        <x:v>60.2</x:v>
      </x:c>
      <x:c r="V465" s="492" t="str">
        <x:v>5.5 / 7.5 / 5.4 / 4.9</x:v>
      </x:c>
      <x:c r="W465" s="492" t="str">
        <x:v>New review-only component estimates from catalog and stated premise; source inputs unchanged.</x:v>
      </x:c>
      <x:c r="X465" s="492" t="str">
        <x:v>Controversies &amp; Movements — Christian History</x:v>
      </x:c>
      <x:c r="Y465" s="492" t="str">
        <x:v>fixed-v17: Final Card Catalog!A436:S436; Rarity Calibration!C442:S442. No external source verification.</x:v>
      </x:c>
      <x:c r="Z465" s="492" t="str">
        <x:v>2nd–6th centuries | Early Christianity</x:v>
      </x:c>
      <x:c r="AA465" s="492" t="str">
        <x:v>Approved v20 baseline - applied to master</x:v>
      </x:c>
      <x:c r="AB465" s="492" t="str">
        <x:v>Production detail / source check</x:v>
      </x:c>
    </x:row>
    <x:row r="466" ht="122" customHeight="1">
      <x:c r="A466" s="492" t="str">
        <x:v>CM-004</x:v>
      </x:c>
      <x:c r="B466" s="492" t="str">
        <x:v>Donatist Controversy</x:v>
      </x:c>
      <x:c r="C466" s="492" t="str">
        <x:v>Common</x:v>
      </x:c>
      <x:c r="D466" s="500" t="str">
        <x:v>Common</x:v>
      </x:c>
      <x:c r="E466" s="492" t="str">
        <x:f>IF(F466="Fixed by approved decision","Fixed",IF(C466=D466,"Keep",IF(MATCH(D466,$A$12:$A$16,0)&lt;MATCH(C466,$A$12:$A$16,0),"Promote","Demote")))</x:f>
        <x:v>Keep</x:v>
      </x:c>
      <x:c r="F466" s="492" t="str">
        <x:v>Reviewed - keep</x:v>
      </x:c>
      <x:c r="G466" s="492" t="str">
        <x:v>Medium</x:v>
      </x:c>
      <x:c r="H466" s="492" t="str">
        <x:v>Keep Common for a clear ecclesial dispute; its broad doctrinal stakes don't mandate a premium crowd scene.</x:v>
      </x:c>
      <x:c r="I466" s="492" t="str">
        <x:v>ECH-018 The Lapsi Crisis; ECH-019 Christian Care During the Plague of Cyprian</x:v>
      </x:c>
      <x:c r="J466" s="492" t="str">
        <x:v>Two community representatives debate restoration across a modest shared space, not a violent factional spectacle.</x:v>
      </x:c>
      <x:c r="K466" s="492" t="str">
        <x:v>Division and difficult belonging</x:v>
      </x:c>
      <x:c r="L466" s="492" t="str">
        <x:v>Proposed staging based on the catalog; not approved artwork</x:v>
      </x:c>
      <x:c r="M466" s="492" t="str">
        <x:v>No unresolved tier condition identified in this baseline review.</x:v>
      </x:c>
      <x:c r="N466" s="504" t="n">
        <x:v>7</x:v>
      </x:c>
      <x:c r="O466" s="504" t="n">
        <x:v>6.5</x:v>
      </x:c>
      <x:c r="P466" s="504" t="n">
        <x:v>6.5</x:v>
      </x:c>
      <x:c r="Q466" s="504" t="n">
        <x:v>6</x:v>
      </x:c>
      <x:c r="R466" s="505" t="n">
        <x:f>IF(COUNT(N466:Q466)&lt;COUNT('Rarity Calibration'!$B$4:$B$7),"",ROUND(('Rarity Calibration'!$B$11/'Rarity Calibration'!$B$9)*(N466*'Rarity Calibration'!$B$4+O466*'Rarity Calibration'!$B$5+P466*'Rarity Calibration'!$B$6+Q466*'Rarity Calibration'!$B$7),1))</x:f>
        <x:v>66.5</x:v>
      </x:c>
      <x:c r="S466" s="492" t="str">
        <x:f>IF(R466="","",IF(R466&gt;='Rarity Calibration'!$E$4,'Rarity Calibration'!$D$4,IF(R466&gt;='Rarity Calibration'!$E$5,'Rarity Calibration'!$D$5,IF(R466&gt;='Rarity Calibration'!$E$6,'Rarity Calibration'!$D$6,IF(R466&gt;='Rarity Calibration'!$E$7,'Rarity Calibration'!$D$7,'Rarity Calibration'!$D$8)))))</x:f>
        <x:v>Common</x:v>
      </x:c>
      <x:c r="T466" s="492" t="str"/>
      <x:c r="U466" s="505" t="n">
        <x:v>65.8</x:v>
      </x:c>
      <x:c r="V466" s="492" t="str">
        <x:v>6.6 / 7.5 / 6.0 / 4.9</x:v>
      </x:c>
      <x:c r="W466" s="492" t="str">
        <x:v>New review-only component estimates from catalog and stated premise; source inputs unchanged.</x:v>
      </x:c>
      <x:c r="X466" s="492" t="str">
        <x:v>Controversies &amp; Movements — Christian History</x:v>
      </x:c>
      <x:c r="Y466" s="492" t="str">
        <x:v>fixed-v17: Final Card Catalog!A437:S437; Rarity Calibration!C341:S341. No external source verification.</x:v>
      </x:c>
      <x:c r="Z466" s="492" t="str">
        <x:v>4th–6th centuries | North African Christianity</x:v>
      </x:c>
      <x:c r="AA466" s="492" t="str">
        <x:v>Approved v20 baseline - applied to master</x:v>
      </x:c>
      <x:c r="AB466" s="492" t="str">
        <x:v>None</x:v>
      </x:c>
    </x:row>
    <x:row r="467" ht="122" customHeight="1">
      <x:c r="A467" s="492" t="str">
        <x:v>CM-005</x:v>
      </x:c>
      <x:c r="B467" s="492" t="str">
        <x:v>Pelagian Controversy</x:v>
      </x:c>
      <x:c r="C467" s="492" t="str">
        <x:v>Common</x:v>
      </x:c>
      <x:c r="D467" s="500" t="str">
        <x:v>Common</x:v>
      </x:c>
      <x:c r="E467" s="492" t="str">
        <x:f>IF(F467="Fixed by approved decision","Fixed",IF(C467=D467,"Keep",IF(MATCH(D467,$A$12:$A$16,0)&lt;MATCH(C467,$A$12:$A$16,0),"Promote","Demote")))</x:f>
        <x:v>Keep</x:v>
      </x:c>
      <x:c r="F467" s="492" t="str">
        <x:v>Reviewed - keep</x:v>
      </x:c>
      <x:c r="G467" s="492" t="str">
        <x:v>Medium</x:v>
      </x:c>
      <x:c r="H467" s="492" t="str">
        <x:v>Common is defensible for an abstract debate whose specific visual moment remains open.</x:v>
      </x:c>
      <x:c r="I467" s="492" t="str">
        <x:v>TH-007 Augustine of Hippo; CM-019 Arminian Controversy</x:v>
      </x:c>
      <x:c r="J467" s="492" t="str">
        <x:v>A representative exchange of texts and questions, no staged historical meeting asserted without source.</x:v>
      </x:c>
      <x:c r="K467" s="492" t="str">
        <x:v>Inquiry and disagreement</x:v>
      </x:c>
      <x:c r="L467" s="492" t="str">
        <x:v>Proposed staging based on the catalog; not approved artwork</x:v>
      </x:c>
      <x:c r="M467" s="492" t="str">
        <x:v>Approve an illustrative debate treatment; do not invent an actual face-to-face encounter.</x:v>
      </x:c>
      <x:c r="N467" s="504" t="n">
        <x:v>7</x:v>
      </x:c>
      <x:c r="O467" s="504" t="n">
        <x:v>6.5</x:v>
      </x:c>
      <x:c r="P467" s="504" t="n">
        <x:v>6.5</x:v>
      </x:c>
      <x:c r="Q467" s="504" t="n">
        <x:v>6</x:v>
      </x:c>
      <x:c r="R467" s="505" t="n">
        <x:f>IF(COUNT(N467:Q467)&lt;COUNT('Rarity Calibration'!$B$4:$B$7),"",ROUND(('Rarity Calibration'!$B$11/'Rarity Calibration'!$B$9)*(N467*'Rarity Calibration'!$B$4+O467*'Rarity Calibration'!$B$5+P467*'Rarity Calibration'!$B$6+Q467*'Rarity Calibration'!$B$7),1))</x:f>
        <x:v>66.5</x:v>
      </x:c>
      <x:c r="S467" s="492" t="str">
        <x:f>IF(R467="","",IF(R467&gt;='Rarity Calibration'!$E$4,'Rarity Calibration'!$D$4,IF(R467&gt;='Rarity Calibration'!$E$5,'Rarity Calibration'!$D$5,IF(R467&gt;='Rarity Calibration'!$E$6,'Rarity Calibration'!$D$6,IF(R467&gt;='Rarity Calibration'!$E$7,'Rarity Calibration'!$D$7,'Rarity Calibration'!$D$8)))))</x:f>
        <x:v>Common</x:v>
      </x:c>
      <x:c r="T467" s="492" t="str"/>
      <x:c r="U467" s="505" t="n">
        <x:v>60.4</x:v>
      </x:c>
      <x:c r="V467" s="492" t="str">
        <x:v>6.6 / 6.1 / 5.4 / 4.9</x:v>
      </x:c>
      <x:c r="W467" s="492" t="str">
        <x:v>New review-only component estimates from catalog and stated premise; source inputs unchanged.</x:v>
      </x:c>
      <x:c r="X467" s="492" t="str">
        <x:v>Controversies &amp; Movements — Christian History</x:v>
      </x:c>
      <x:c r="Y467" s="492" t="str">
        <x:v>fixed-v17: Final Card Catalog!A438:S438; Rarity Calibration!C435:S435. No external source verification.</x:v>
      </x:c>
      <x:c r="Z467" s="492" t="str">
        <x:v>5th century | Latin Christianity</x:v>
      </x:c>
      <x:c r="AA467" s="492" t="str">
        <x:v>Approved v20 baseline - applied to master</x:v>
      </x:c>
      <x:c r="AB467" s="492" t="str">
        <x:v>Production detail / source check</x:v>
      </x:c>
    </x:row>
    <x:row r="468" ht="122" customHeight="1">
      <x:c r="A468" s="492" t="str">
        <x:v>CM-006</x:v>
      </x:c>
      <x:c r="B468" s="492" t="str">
        <x:v>Monothelite Controversy</x:v>
      </x:c>
      <x:c r="C468" s="492" t="str">
        <x:v>Common</x:v>
      </x:c>
      <x:c r="D468" s="500" t="str">
        <x:v>Common</x:v>
      </x:c>
      <x:c r="E468" s="492" t="str">
        <x:f>IF(F468="Fixed by approved decision","Fixed",IF(C468=D468,"Keep",IF(MATCH(D468,$A$12:$A$16,0)&lt;MATCH(C468,$A$12:$A$16,0),"Promote","Demote")))</x:f>
        <x:v>Keep</x:v>
      </x:c>
      <x:c r="F468" s="492" t="str">
        <x:v>Reviewed - keep</x:v>
      </x:c>
      <x:c r="G468" s="492" t="str">
        <x:v>Medium</x:v>
      </x:c>
      <x:c r="H468" s="492" t="str">
        <x:v>Retain Common for an intellectually significant but visually abstract controversy.</x:v>
      </x:c>
      <x:c r="I468" s="492" t="str">
        <x:v>TH-010 Maximus the Confessor; CS-005 Council of Chalcedon</x:v>
      </x:c>
      <x:c r="J468" s="492" t="str">
        <x:v>Texts and deliberating readers convey a disputed formulation without attempting to depict Christ's wills physically.</x:v>
      </x:c>
      <x:c r="K468" s="492" t="str">
        <x:v>Precision and tension</x:v>
      </x:c>
      <x:c r="L468" s="492" t="str">
        <x:v>Proposed staging based on the catalog; not approved artwork</x:v>
      </x:c>
      <x:c r="M468" s="492" t="str">
        <x:v>No unresolved tier condition identified in this baseline review.</x:v>
      </x:c>
      <x:c r="N468" s="504" t="n">
        <x:v>7</x:v>
      </x:c>
      <x:c r="O468" s="504" t="n">
        <x:v>6.5</x:v>
      </x:c>
      <x:c r="P468" s="504" t="n">
        <x:v>6</x:v>
      </x:c>
      <x:c r="Q468" s="504" t="n">
        <x:v>6</x:v>
      </x:c>
      <x:c r="R468" s="505" t="n">
        <x:f>IF(COUNT(N468:Q468)&lt;COUNT('Rarity Calibration'!$B$4:$B$7),"",ROUND(('Rarity Calibration'!$B$11/'Rarity Calibration'!$B$9)*(N468*'Rarity Calibration'!$B$4+O468*'Rarity Calibration'!$B$5+P468*'Rarity Calibration'!$B$6+Q468*'Rarity Calibration'!$B$7),1))</x:f>
        <x:v>65.5</x:v>
      </x:c>
      <x:c r="S468" s="492" t="str">
        <x:f>IF(R468="","",IF(R468&gt;='Rarity Calibration'!$E$4,'Rarity Calibration'!$D$4,IF(R468&gt;='Rarity Calibration'!$E$5,'Rarity Calibration'!$D$5,IF(R468&gt;='Rarity Calibration'!$E$6,'Rarity Calibration'!$D$6,IF(R468&gt;='Rarity Calibration'!$E$7,'Rarity Calibration'!$D$7,'Rarity Calibration'!$D$8)))))</x:f>
        <x:v>Common</x:v>
      </x:c>
      <x:c r="T468" s="492" t="str"/>
      <x:c r="U468" s="505" t="n">
        <x:v>64.6</x:v>
      </x:c>
      <x:c r="V468" s="492" t="str">
        <x:v>6.6 / 7.5 / 5.4 / 4.9</x:v>
      </x:c>
      <x:c r="W468" s="492" t="str">
        <x:v>New review-only component estimates from catalog and stated premise; source inputs unchanged.</x:v>
      </x:c>
      <x:c r="X468" s="492" t="str">
        <x:v>Controversies &amp; Movements — Christian History</x:v>
      </x:c>
      <x:c r="Y468" s="492" t="str">
        <x:v>fixed-v17: Final Card Catalog!A439:S439; Rarity Calibration!C381:S381. No external source verification.</x:v>
      </x:c>
      <x:c r="Z468" s="492" t="str">
        <x:v>7th century | Byzantine Christianity</x:v>
      </x:c>
      <x:c r="AA468" s="492" t="str">
        <x:v>Approved v20 baseline - applied to master</x:v>
      </x:c>
      <x:c r="AB468" s="492" t="str">
        <x:v>None</x:v>
      </x:c>
    </x:row>
    <x:row r="469" ht="122" customHeight="1">
      <x:c r="A469" s="492" t="str">
        <x:v>CM-008</x:v>
      </x:c>
      <x:c r="B469" s="492" t="str">
        <x:v>East–West Schism</x:v>
      </x:c>
      <x:c r="C469" s="492" t="str">
        <x:v>Extraordinary</x:v>
      </x:c>
      <x:c r="D469" s="500" t="str">
        <x:v>Extraordinary</x:v>
      </x:c>
      <x:c r="E469" s="492" t="str">
        <x:f>IF(F469="Fixed by approved decision","Fixed",IF(C469=D469,"Keep",IF(MATCH(D469,$A$12:$A$16,0)&lt;MATCH(C469,$A$12:$A$16,0),"Promote","Demote")))</x:f>
        <x:v>Fixed</x:v>
      </x:c>
      <x:c r="F469" s="492" t="str">
        <x:v>Fixed by approved decision</x:v>
      </x:c>
      <x:c r="G469" s="492" t="str">
        <x:v>High - decision fixed</x:v>
      </x:c>
      <x:c r="H469" s="492" t="str">
        <x:v>v19 user-approved retention: East–West Schism stays Extraordinary. Its major historical significance and lasting ecclesial consequences justify retaining the tier; the absence of an agreed spectacular composition is not a sufficient reason to demote it. Preserve the source's long-process framing.</x:v>
      </x:c>
      <x:c r="I469" s="492" t="str">
        <x:v>CS-005 Council of Chalcedon; CM-012 Western Schism</x:v>
      </x:c>
      <x:c r="J469" s="492" t="str">
        <x:v>An explicitly representative separation of communities or pathways, without staging one day as the entire schism.</x:v>
      </x:c>
      <x:c r="K469" s="492" t="str">
        <x:v>Estrangement and loss</x:v>
      </x:c>
      <x:c r="L469" s="492" t="str">
        <x:v>Proposed staging based on the catalog; not approved artwork</x:v>
      </x:c>
      <x:c r="M469" s="492" t="str">
        <x:v>Choose symbolic/representative framing or one documented milestone; no fabricated definitive rupture ceremony.</x:v>
      </x:c>
      <x:c r="N469" s="504" t="n">
        <x:v>9</x:v>
      </x:c>
      <x:c r="O469" s="504" t="n">
        <x:v>7.5</x:v>
      </x:c>
      <x:c r="P469" s="504" t="n">
        <x:v>7.5</x:v>
      </x:c>
      <x:c r="Q469" s="504" t="n">
        <x:v>7</x:v>
      </x:c>
      <x:c r="R469" s="505" t="n">
        <x:f>IF(COUNT(N469:Q469)&lt;COUNT('Rarity Calibration'!$B$4:$B$7),"",ROUND(('Rarity Calibration'!$B$11/'Rarity Calibration'!$B$9)*(N469*'Rarity Calibration'!$B$4+O469*'Rarity Calibration'!$B$5+P469*'Rarity Calibration'!$B$6+Q469*'Rarity Calibration'!$B$7),1))</x:f>
        <x:v>80.5</x:v>
      </x:c>
      <x:c r="S469" s="492" t="str">
        <x:f>IF(R469="","",IF(R469&gt;='Rarity Calibration'!$E$4,'Rarity Calibration'!$D$4,IF(R469&gt;='Rarity Calibration'!$E$5,'Rarity Calibration'!$D$5,IF(R469&gt;='Rarity Calibration'!$E$6,'Rarity Calibration'!$D$6,IF(R469&gt;='Rarity Calibration'!$E$7,'Rarity Calibration'!$D$7,'Rarity Calibration'!$D$8)))))</x:f>
        <x:v>Rare</x:v>
      </x:c>
      <x:c r="T469" s="492" t="str">
        <x:v>v18 diagnostic Rare (80.5) is retained as historical draft evidence; the user explicitly retained Extraordinary in v19. The tier decision is fixed; do not back-solve component inputs or treat this discrepancy as a pending promotion/demotion.</x:v>
      </x:c>
      <x:c r="U469" s="505" t="n">
        <x:v>84.1</x:v>
      </x:c>
      <x:c r="V469" s="492" t="str">
        <x:v>9.1 / 8.4 / 7.5 / 7.5</x:v>
      </x:c>
      <x:c r="W469" s="492" t="str">
        <x:v>v18 review-only component estimates retained without rescoring; v19 user-approved retention supersedes the earlier tier recommendation. Legacy calibration unchanged.</x:v>
      </x:c>
      <x:c r="X469" s="492" t="str">
        <x:v>Controversies &amp; Movements — Christian History</x:v>
      </x:c>
      <x:c r="Y469" s="492" t="str">
        <x:v>fixed-v17: Final Card Catalog!A440:S440; Rarity Calibration!C67:S67. No external source verification.</x:v>
      </x:c>
      <x:c r="Z469" s="492" t="str">
        <x:v>11th century and long aftermath | Catholic and Eastern Orthodox Christianity</x:v>
      </x:c>
      <x:c r="AA469" s="492" t="str">
        <x:v>Approved retention v19 - already matches master</x:v>
      </x:c>
      <x:c r="AB469" s="492" t="str">
        <x:v>Source / production check</x:v>
      </x:c>
    </x:row>
    <x:row r="470" ht="122" customHeight="1">
      <x:c r="A470" s="492" t="str">
        <x:v>CM-010</x:v>
      </x:c>
      <x:c r="B470" s="492" t="str">
        <x:v>Cathar Movement</x:v>
      </x:c>
      <x:c r="C470" s="492" t="str">
        <x:v>Common</x:v>
      </x:c>
      <x:c r="D470" s="500" t="str">
        <x:v>Common</x:v>
      </x:c>
      <x:c r="E470" s="492" t="str">
        <x:f>IF(F470="Fixed by approved decision","Fixed",IF(C470=D470,"Keep",IF(MATCH(D470,$A$12:$A$16,0)&lt;MATCH(C470,$A$12:$A$16,0),"Promote","Demote")))</x:f>
        <x:v>Keep</x:v>
      </x:c>
      <x:c r="F470" s="492" t="str">
        <x:v>Reviewed - keep</x:v>
      </x:c>
      <x:c r="G470" s="492" t="str">
        <x:v>Medium</x:v>
      </x:c>
      <x:c r="H470" s="492" t="str">
        <x:v>Keep Common while preserving the source's distinct theology; aesthetic interest should not rely on caricature or suppression spectacle.</x:v>
      </x:c>
      <x:c r="I470" s="492" t="str">
        <x:v>CM-011 Waldensian Movement; CM-001 Gnosticism</x:v>
      </x:c>
      <x:c r="J470" s="492" t="str">
        <x:v>A small community teaching scene under a sense of pressure, without fantasy demons or a violence-centered crusade tableau.</x:v>
      </x:c>
      <x:c r="K470" s="492" t="str">
        <x:v>Conviction and vulnerability</x:v>
      </x:c>
      <x:c r="L470" s="492" t="str">
        <x:v>Proposed staging based on the catalog; not approved artwork</x:v>
      </x:c>
      <x:c r="M470" s="492" t="str">
        <x:v>No unresolved tier condition identified in this baseline review.</x:v>
      </x:c>
      <x:c r="N470" s="504" t="n">
        <x:v>6</x:v>
      </x:c>
      <x:c r="O470" s="504" t="n">
        <x:v>6.5</x:v>
      </x:c>
      <x:c r="P470" s="504" t="n">
        <x:v>6.5</x:v>
      </x:c>
      <x:c r="Q470" s="504" t="n">
        <x:v>6</x:v>
      </x:c>
      <x:c r="R470" s="505" t="n">
        <x:f>IF(COUNT(N470:Q470)&lt;COUNT('Rarity Calibration'!$B$4:$B$7),"",ROUND(('Rarity Calibration'!$B$11/'Rarity Calibration'!$B$9)*(N470*'Rarity Calibration'!$B$4+O470*'Rarity Calibration'!$B$5+P470*'Rarity Calibration'!$B$6+Q470*'Rarity Calibration'!$B$7),1))</x:f>
        <x:v>62.5</x:v>
      </x:c>
      <x:c r="S470" s="492" t="str">
        <x:f>IF(R470="","",IF(R470&gt;='Rarity Calibration'!$E$4,'Rarity Calibration'!$D$4,IF(R470&gt;='Rarity Calibration'!$E$5,'Rarity Calibration'!$D$5,IF(R470&gt;='Rarity Calibration'!$E$6,'Rarity Calibration'!$D$6,IF(R470&gt;='Rarity Calibration'!$E$7,'Rarity Calibration'!$D$7,'Rarity Calibration'!$D$8)))))</x:f>
        <x:v>Common</x:v>
      </x:c>
      <x:c r="T470" s="492" t="str"/>
      <x:c r="U470" s="505" t="n">
        <x:v>60.2</x:v>
      </x:c>
      <x:c r="V470" s="492" t="str">
        <x:v>5.5 / 7.5 / 5.4 / 4.9</x:v>
      </x:c>
      <x:c r="W470" s="492" t="str">
        <x:v>New review-only component estimates from catalog and stated premise; source inputs unchanged.</x:v>
      </x:c>
      <x:c r="X470" s="492" t="str">
        <x:v>Controversies &amp; Movements — Christian History</x:v>
      </x:c>
      <x:c r="Y470" s="492" t="str">
        <x:v>fixed-v17: Final Card Catalog!A441:S441; Rarity Calibration!C440:S440. No external source verification.</x:v>
      </x:c>
      <x:c r="Z470" s="492" t="str">
        <x:v>11th–14th centuries | Medieval Western Christianity</x:v>
      </x:c>
      <x:c r="AA470" s="492" t="str">
        <x:v>Approved v20 baseline - applied to master</x:v>
      </x:c>
      <x:c r="AB470" s="492" t="str">
        <x:v>None</x:v>
      </x:c>
    </x:row>
    <x:row r="471" ht="122" customHeight="1">
      <x:c r="A471" s="492" t="str">
        <x:v>CM-011</x:v>
      </x:c>
      <x:c r="B471" s="492" t="str">
        <x:v>Waldensian Movement</x:v>
      </x:c>
      <x:c r="C471" s="492" t="str">
        <x:v>Common</x:v>
      </x:c>
      <x:c r="D471" s="500" t="str">
        <x:v>Common</x:v>
      </x:c>
      <x:c r="E471" s="492" t="str">
        <x:f>IF(F471="Fixed by approved decision","Fixed",IF(C471=D471,"Keep",IF(MATCH(D471,$A$12:$A$16,0)&lt;MATCH(C471,$A$12:$A$16,0),"Promote","Demote")))</x:f>
        <x:v>Keep</x:v>
      </x:c>
      <x:c r="F471" s="492" t="str">
        <x:v>Reviewed - keep</x:v>
      </x:c>
      <x:c r="G471" s="492" t="str">
        <x:v>Medium</x:v>
      </x:c>
      <x:c r="H471" s="492" t="str">
        <x:v>Common provides an understandable human practice without equating the group with every later reform movement.</x:v>
      </x:c>
      <x:c r="I471" s="492" t="str">
        <x:v>CM-020 Puritan Movement; TH-019 John Wesley</x:v>
      </x:c>
      <x:c r="J471" s="492" t="str">
        <x:v>A lay preacher and small attentive group with modest material surroundings, clearly representative.</x:v>
      </x:c>
      <x:c r="K471" s="492" t="str">
        <x:v>Simplicity and persistence</x:v>
      </x:c>
      <x:c r="L471" s="492" t="str">
        <x:v>Proposed staging based on the catalog; not approved artwork</x:v>
      </x:c>
      <x:c r="M471" s="492" t="str">
        <x:v>No unresolved tier condition identified in this baseline review.</x:v>
      </x:c>
      <x:c r="N471" s="504" t="n">
        <x:v>6.5</x:v>
      </x:c>
      <x:c r="O471" s="504" t="n">
        <x:v>6.5</x:v>
      </x:c>
      <x:c r="P471" s="504" t="n">
        <x:v>6.5</x:v>
      </x:c>
      <x:c r="Q471" s="504" t="n">
        <x:v>6</x:v>
      </x:c>
      <x:c r="R471" s="505" t="n">
        <x:f>IF(COUNT(N471:Q471)&lt;COUNT('Rarity Calibration'!$B$4:$B$7),"",ROUND(('Rarity Calibration'!$B$11/'Rarity Calibration'!$B$9)*(N471*'Rarity Calibration'!$B$4+O471*'Rarity Calibration'!$B$5+P471*'Rarity Calibration'!$B$6+Q471*'Rarity Calibration'!$B$7),1))</x:f>
        <x:v>64.5</x:v>
      </x:c>
      <x:c r="S471" s="492" t="str">
        <x:f>IF(R471="","",IF(R471&gt;='Rarity Calibration'!$E$4,'Rarity Calibration'!$D$4,IF(R471&gt;='Rarity Calibration'!$E$5,'Rarity Calibration'!$D$5,IF(R471&gt;='Rarity Calibration'!$E$6,'Rarity Calibration'!$D$6,IF(R471&gt;='Rarity Calibration'!$E$7,'Rarity Calibration'!$D$7,'Rarity Calibration'!$D$8)))))</x:f>
        <x:v>Common</x:v>
      </x:c>
      <x:c r="T471" s="492" t="str"/>
      <x:c r="U471" s="505" t="n">
        <x:v>56</x:v>
      </x:c>
      <x:c r="V471" s="492" t="str">
        <x:v>5.5 / 6.1 / 5.4 / 4.9</x:v>
      </x:c>
      <x:c r="W471" s="492" t="str">
        <x:v>New review-only component estimates from catalog and stated premise; source inputs unchanged.</x:v>
      </x:c>
      <x:c r="X471" s="492" t="str">
        <x:v>Controversies &amp; Movements — Christian History</x:v>
      </x:c>
      <x:c r="Y471" s="492" t="str">
        <x:v>fixed-v17: Final Card Catalog!A442:S442; Rarity Calibration!C495:S495. No external source verification.</x:v>
      </x:c>
      <x:c r="Z471" s="492" t="str">
        <x:v>late 12th century onward | Western Christianity</x:v>
      </x:c>
      <x:c r="AA471" s="492" t="str">
        <x:v>Approved v20 baseline - applied to master</x:v>
      </x:c>
      <x:c r="AB471" s="492" t="str">
        <x:v>None</x:v>
      </x:c>
    </x:row>
    <x:row r="472" ht="122" customHeight="1">
      <x:c r="A472" s="492" t="str">
        <x:v>CM-012</x:v>
      </x:c>
      <x:c r="B472" s="492" t="str">
        <x:v>Western Schism</x:v>
      </x:c>
      <x:c r="C472" s="492" t="str">
        <x:v>Common</x:v>
      </x:c>
      <x:c r="D472" s="500" t="str">
        <x:v>Uncommon</x:v>
      </x:c>
      <x:c r="E472" s="492" t="str">
        <x:f>IF(F472="Fixed by approved decision","Fixed",IF(C472=D472,"Keep",IF(MATCH(D472,$A$12:$A$16,0)&lt;MATCH(C472,$A$12:$A$16,0),"Promote","Demote")))</x:f>
        <x:v>Promote</x:v>
      </x:c>
      <x:c r="F472" s="492" t="str">
        <x:v>Reviewed - provisional</x:v>
      </x:c>
      <x:c r="G472" s="492" t="str">
        <x:v>Medium</x:v>
      </x:c>
      <x:c r="H472" s="492" t="str">
        <x:v>Uncommon better reflects a legible institutional split than the generic Common default, but requires non-synthetic framing.</x:v>
      </x:c>
      <x:c r="I472" s="492" t="str">
        <x:v>CM-008 East–West Schism; CS-007 Fourth Lateran Council</x:v>
      </x:c>
      <x:c r="J472" s="492" t="str">
        <x:v>Competing documentary allegiances are shown illustratively, not as a fabricated meeting of rival claimants.</x:v>
      </x:c>
      <x:c r="K472" s="492" t="str">
        <x:v>Division and uncertainty</x:v>
      </x:c>
      <x:c r="L472" s="492" t="str">
        <x:v>Proposed staging based on the catalog; not approved artwork</x:v>
      </x:c>
      <x:c r="M472" s="492" t="str">
        <x:v>Avoid false co-location or a literal staged scene unsupported by the source.</x:v>
      </x:c>
      <x:c r="N472" s="504" t="n">
        <x:v>7.5</x:v>
      </x:c>
      <x:c r="O472" s="504" t="n">
        <x:v>7</x:v>
      </x:c>
      <x:c r="P472" s="504" t="n">
        <x:v>6.5</x:v>
      </x:c>
      <x:c r="Q472" s="504" t="n">
        <x:v>6.5</x:v>
      </x:c>
      <x:c r="R472" s="505" t="n">
        <x:f>IF(COUNT(N472:Q472)&lt;COUNT('Rarity Calibration'!$B$4:$B$7),"",ROUND(('Rarity Calibration'!$B$11/'Rarity Calibration'!$B$9)*(N472*'Rarity Calibration'!$B$4+O472*'Rarity Calibration'!$B$5+P472*'Rarity Calibration'!$B$6+Q472*'Rarity Calibration'!$B$7),1))</x:f>
        <x:v>70.5</x:v>
      </x:c>
      <x:c r="S472" s="492" t="str">
        <x:f>IF(R472="","",IF(R472&gt;='Rarity Calibration'!$E$4,'Rarity Calibration'!$D$4,IF(R472&gt;='Rarity Calibration'!$E$5,'Rarity Calibration'!$D$5,IF(R472&gt;='Rarity Calibration'!$E$6,'Rarity Calibration'!$D$6,IF(R472&gt;='Rarity Calibration'!$E$7,'Rarity Calibration'!$D$7,'Rarity Calibration'!$D$8)))))</x:f>
        <x:v>Uncommon</x:v>
      </x:c>
      <x:c r="T472" s="492" t="str"/>
      <x:c r="U472" s="505" t="n">
        <x:v>64.6</x:v>
      </x:c>
      <x:c r="V472" s="492" t="str">
        <x:v>6.6 / 7.5 / 5.4 / 4.9</x:v>
      </x:c>
      <x:c r="W472" s="492" t="str">
        <x:v>New review-only component estimates from catalog and stated premise; source inputs unchanged.</x:v>
      </x:c>
      <x:c r="X472" s="492" t="str">
        <x:v>Controversies &amp; Movements — Christian History</x:v>
      </x:c>
      <x:c r="Y472" s="492" t="str">
        <x:v>fixed-v17: Final Card Catalog!A443:S443; Rarity Calibration!C384:S384. No external source verification.</x:v>
      </x:c>
      <x:c r="Z472" s="492" t="str">
        <x:v>1378–1417 | Latin Christianity</x:v>
      </x:c>
      <x:c r="AA472" s="492" t="str">
        <x:v>Approved v20 working tier - original condition retained</x:v>
      </x:c>
      <x:c r="AB472" s="492" t="str">
        <x:v>Tier / interpretation condition</x:v>
      </x:c>
    </x:row>
    <x:row r="473" ht="122" customHeight="1">
      <x:c r="A473" s="492" t="str">
        <x:v>CM-013</x:v>
      </x:c>
      <x:c r="B473" s="492" t="str">
        <x:v>Hussite Movement</x:v>
      </x:c>
      <x:c r="C473" s="492" t="str">
        <x:v>Common</x:v>
      </x:c>
      <x:c r="D473" s="500" t="str">
        <x:v>Common</x:v>
      </x:c>
      <x:c r="E473" s="492" t="str">
        <x:f>IF(F473="Fixed by approved decision","Fixed",IF(C473=D473,"Keep",IF(MATCH(D473,$A$12:$A$16,0)&lt;MATCH(C473,$A$12:$A$16,0),"Promote","Demote")))</x:f>
        <x:v>Keep</x:v>
      </x:c>
      <x:c r="F473" s="492" t="str">
        <x:v>Reviewed - keep</x:v>
      </x:c>
      <x:c r="G473" s="492" t="str">
        <x:v>Medium</x:v>
      </x:c>
      <x:c r="H473" s="492" t="str">
        <x:v>Retain Common for the broad followers' movement; identity and historical consequences stay in supporting copy.</x:v>
      </x:c>
      <x:c r="I473" s="492" t="str">
        <x:v>CM-011 Waldensian Movement; CM-014 Protestant Reformation</x:v>
      </x:c>
      <x:c r="J473" s="492" t="str">
        <x:v>A representative community and teaching exchange, not a battle montage or reenactment of Hus's execution.</x:v>
      </x:c>
      <x:c r="K473" s="492" t="str">
        <x:v>Commitment and continuity</x:v>
      </x:c>
      <x:c r="L473" s="492" t="str">
        <x:v>Proposed staging based on the catalog; not approved artwork</x:v>
      </x:c>
      <x:c r="M473" s="492" t="str">
        <x:v>No unresolved tier condition identified in this baseline review.</x:v>
      </x:c>
      <x:c r="N473" s="504" t="n">
        <x:v>7</x:v>
      </x:c>
      <x:c r="O473" s="504" t="n">
        <x:v>6.5</x:v>
      </x:c>
      <x:c r="P473" s="504" t="n">
        <x:v>6.5</x:v>
      </x:c>
      <x:c r="Q473" s="504" t="n">
        <x:v>6</x:v>
      </x:c>
      <x:c r="R473" s="505" t="n">
        <x:f>IF(COUNT(N473:Q473)&lt;COUNT('Rarity Calibration'!$B$4:$B$7),"",ROUND(('Rarity Calibration'!$B$11/'Rarity Calibration'!$B$9)*(N473*'Rarity Calibration'!$B$4+O473*'Rarity Calibration'!$B$5+P473*'Rarity Calibration'!$B$6+Q473*'Rarity Calibration'!$B$7),1))</x:f>
        <x:v>66.5</x:v>
      </x:c>
      <x:c r="S473" s="492" t="str">
        <x:f>IF(R473="","",IF(R473&gt;='Rarity Calibration'!$E$4,'Rarity Calibration'!$D$4,IF(R473&gt;='Rarity Calibration'!$E$5,'Rarity Calibration'!$D$5,IF(R473&gt;='Rarity Calibration'!$E$6,'Rarity Calibration'!$D$6,IF(R473&gt;='Rarity Calibration'!$E$7,'Rarity Calibration'!$D$7,'Rarity Calibration'!$D$8)))))</x:f>
        <x:v>Common</x:v>
      </x:c>
      <x:c r="T473" s="492" t="str"/>
      <x:c r="U473" s="505" t="n">
        <x:v>64.6</x:v>
      </x:c>
      <x:c r="V473" s="492" t="str">
        <x:v>6.6 / 7.5 / 5.4 / 4.9</x:v>
      </x:c>
      <x:c r="W473" s="492" t="str">
        <x:v>New review-only component estimates from catalog and stated premise; source inputs unchanged.</x:v>
      </x:c>
      <x:c r="X473" s="492" t="str">
        <x:v>Controversies &amp; Movements — Christian History</x:v>
      </x:c>
      <x:c r="Y473" s="492" t="str">
        <x:v>fixed-v17: Final Card Catalog!A444:S444; Rarity Calibration!C379:S379. No external source verification.</x:v>
      </x:c>
      <x:c r="Z473" s="492" t="str">
        <x:v>15th century | Bohemian Christianity</x:v>
      </x:c>
      <x:c r="AA473" s="492" t="str">
        <x:v>Approved v20 baseline - applied to master</x:v>
      </x:c>
      <x:c r="AB473" s="492" t="str">
        <x:v>None</x:v>
      </x:c>
    </x:row>
    <x:row r="474" ht="136" customHeight="1">
      <x:c r="A474" s="492" t="str">
        <x:v>CM-014</x:v>
      </x:c>
      <x:c r="B474" s="492" t="str">
        <x:v>Protestant Reformation</x:v>
      </x:c>
      <x:c r="C474" s="492" t="str">
        <x:v>Extraordinary</x:v>
      </x:c>
      <x:c r="D474" s="500" t="str">
        <x:v>Extraordinary</x:v>
      </x:c>
      <x:c r="E474" s="492" t="str">
        <x:f>IF(F474="Fixed by approved decision","Fixed",IF(C474=D474,"Keep",IF(MATCH(D474,$A$12:$A$16,0)&lt;MATCH(C474,$A$12:$A$16,0),"Promote","Demote")))</x:f>
        <x:v>Fixed</x:v>
      </x:c>
      <x:c r="F474" s="492" t="str">
        <x:v>Fixed by approved decision</x:v>
      </x:c>
      <x:c r="G474" s="492" t="str">
        <x:v>High - decision fixed</x:v>
      </x:c>
      <x:c r="H474" s="492" t="str">
        <x:v>Explicit Extraordinary decision remains settled; no numerical back-solving or renewed Legendary recommendation.</x:v>
      </x:c>
      <x:c r="I474" s="492" t="str">
        <x:v>TH-017 Martin Luther; CHE-008 Luther at the Diet of Worms</x:v>
      </x:c>
      <x:c r="J474" s="492" t="str">
        <x:v>Use the traditional Ninety-Five Theses posting as an emblematic scene: a pale document against tall wooden church doors, with a hand and hammer at the edge and people beginning to read. Keep Luther's face secondary; avoid a scholar portrait or Worms chamber, and do not imply that one posting represents every strand of the movement.</x:v>
      </x:c>
      <x:c r="K474" s="492" t="str">
        <x:v>Anticipation and the tension of public challenge; gathering curiosity and consequential change. Avoid uncomplicated triumph, a personality cult, or destructive spectacle.</x:v>
      </x:c>
      <x:c r="L474" s="492" t="str">
        <x:v>Existing master brief - retained verbatim</x:v>
      </x:c>
      <x:c r="M474" s="492" t="str">
        <x:v>No unresolved tier condition identified in this baseline review.</x:v>
      </x:c>
      <x:c r="N474" s="504"/>
      <x:c r="O474" s="504"/>
      <x:c r="P474" s="504"/>
      <x:c r="Q474" s="504"/>
      <x:c r="R474" s="505" t="str">
        <x:f>IF(COUNT(N474:Q474)&lt;COUNT('Rarity Calibration'!$B$4:$B$7),"",ROUND(('Rarity Calibration'!$B$11/'Rarity Calibration'!$B$9)*(N474*'Rarity Calibration'!$B$4+O474*'Rarity Calibration'!$B$5+P474*'Rarity Calibration'!$B$6+Q474*'Rarity Calibration'!$B$7),1))</x:f>
      </x:c>
      <x:c r="S474" s="492" t="str">
        <x:f>IF(R474="","",IF(R474&gt;='Rarity Calibration'!$E$4,'Rarity Calibration'!$D$4,IF(R474&gt;='Rarity Calibration'!$E$5,'Rarity Calibration'!$D$5,IF(R474&gt;='Rarity Calibration'!$E$6,'Rarity Calibration'!$D$6,IF(R474&gt;='Rarity Calibration'!$E$7,'Rarity Calibration'!$D$7,'Rarity Calibration'!$D$8)))))</x:f>
      </x:c>
      <x:c r="T474" s="492" t="str">
        <x:v>Fixed by prior approval; no new component scoring. Historical inputs remain in Rarity Calibration and do not override the approved tier.</x:v>
      </x:c>
      <x:c r="U474" s="505" t="n">
        <x:v>89.4</x:v>
      </x:c>
      <x:c r="V474" s="492" t="str">
        <x:v>9.6 / 9.0 / 8.0 / 8.0</x:v>
      </x:c>
      <x:c r="W474" s="492" t="str">
        <x:v>Fixed by prior approval; not rescored. Legacy inputs remain historical.</x:v>
      </x:c>
      <x:c r="X474" s="492" t="str">
        <x:v>Controversies &amp; Movements — Christian History</x:v>
      </x:c>
      <x:c r="Y474" s="492" t="str">
        <x:v>fixed-v17: Final Card Catalog!A445:S445; Rarity Calibration!C26:S26. No external source verification.</x:v>
      </x:c>
      <x:c r="Z474" s="492" t="str">
        <x:v>16th century | Western Christianity</x:v>
      </x:c>
      <x:c r="AA474" s="492" t="str">
        <x:v>Already approved - preserved</x:v>
      </x:c>
      <x:c r="AB474" s="492" t="str">
        <x:v>None</x:v>
      </x:c>
    </x:row>
    <x:row r="475" ht="122" customHeight="1">
      <x:c r="A475" s="492" t="str">
        <x:v>CM-015</x:v>
      </x:c>
      <x:c r="B475" s="492" t="str">
        <x:v>Anabaptist Movement</x:v>
      </x:c>
      <x:c r="C475" s="492" t="str">
        <x:v>Common</x:v>
      </x:c>
      <x:c r="D475" s="500" t="str">
        <x:v>Common</x:v>
      </x:c>
      <x:c r="E475" s="492" t="str">
        <x:f>IF(F475="Fixed by approved decision","Fixed",IF(C475=D475,"Keep",IF(MATCH(D475,$A$12:$A$16,0)&lt;MATCH(C475,$A$12:$A$16,0),"Promote","Demote")))</x:f>
        <x:v>Keep</x:v>
      </x:c>
      <x:c r="F475" s="492" t="str">
        <x:v>Reviewed - keep</x:v>
      </x:c>
      <x:c r="G475" s="492" t="str">
        <x:v>Medium</x:v>
      </x:c>
      <x:c r="H475" s="492" t="str">
        <x:v>Common gives the movement a restrained non-duplicate image; the specific baptism practice already has its own card.</x:v>
      </x:c>
      <x:c r="I475" s="492" t="str">
        <x:v>TP-033 Believers' Baptism by Immersion; CM-025 Restoration Movement</x:v>
      </x:c>
      <x:c r="J475" s="492" t="str">
        <x:v>A voluntary community meeting is representative of church membership rather than another full immersion scene.</x:v>
      </x:c>
      <x:c r="K475" s="492" t="str">
        <x:v>Commitment and belonging</x:v>
      </x:c>
      <x:c r="L475" s="492" t="str">
        <x:v>Proposed staging based on the catalog; not approved artwork</x:v>
      </x:c>
      <x:c r="M475" s="492" t="str">
        <x:v>No unresolved tier condition identified in this baseline review.</x:v>
      </x:c>
      <x:c r="N475" s="504" t="n">
        <x:v>7</x:v>
      </x:c>
      <x:c r="O475" s="504" t="n">
        <x:v>6.5</x:v>
      </x:c>
      <x:c r="P475" s="504" t="n">
        <x:v>6.5</x:v>
      </x:c>
      <x:c r="Q475" s="504" t="n">
        <x:v>6</x:v>
      </x:c>
      <x:c r="R475" s="505" t="n">
        <x:f>IF(COUNT(N475:Q475)&lt;COUNT('Rarity Calibration'!$B$4:$B$7),"",ROUND(('Rarity Calibration'!$B$11/'Rarity Calibration'!$B$9)*(N475*'Rarity Calibration'!$B$4+O475*'Rarity Calibration'!$B$5+P475*'Rarity Calibration'!$B$6+Q475*'Rarity Calibration'!$B$7),1))</x:f>
        <x:v>66.5</x:v>
      </x:c>
      <x:c r="S475" s="492" t="str">
        <x:f>IF(R475="","",IF(R475&gt;='Rarity Calibration'!$E$4,'Rarity Calibration'!$D$4,IF(R475&gt;='Rarity Calibration'!$E$5,'Rarity Calibration'!$D$5,IF(R475&gt;='Rarity Calibration'!$E$6,'Rarity Calibration'!$D$6,IF(R475&gt;='Rarity Calibration'!$E$7,'Rarity Calibration'!$D$7,'Rarity Calibration'!$D$8)))))</x:f>
        <x:v>Common</x:v>
      </x:c>
      <x:c r="T475" s="492" t="str"/>
      <x:c r="U475" s="505" t="n">
        <x:v>64.6</x:v>
      </x:c>
      <x:c r="V475" s="492" t="str">
        <x:v>6.6 / 7.5 / 5.4 / 4.9</x:v>
      </x:c>
      <x:c r="W475" s="492" t="str">
        <x:v>New review-only component estimates from catalog and stated premise; source inputs unchanged.</x:v>
      </x:c>
      <x:c r="X475" s="492" t="str">
        <x:v>Controversies &amp; Movements — Christian History</x:v>
      </x:c>
      <x:c r="Y475" s="492" t="str">
        <x:v>fixed-v17: Final Card Catalog!A446:S446; Rarity Calibration!C376:S376. No external source verification.</x:v>
      </x:c>
      <x:c r="Z475" s="492" t="str">
        <x:v>16th century | Anabaptist / Radical Reformation</x:v>
      </x:c>
      <x:c r="AA475" s="492" t="str">
        <x:v>Approved v20 baseline - applied to master</x:v>
      </x:c>
      <x:c r="AB475" s="492" t="str">
        <x:v>None</x:v>
      </x:c>
    </x:row>
    <x:row r="476" ht="122" customHeight="1">
      <x:c r="A476" s="492" t="str">
        <x:v>CM-016</x:v>
      </x:c>
      <x:c r="B476" s="492" t="str">
        <x:v>Unitarianism</x:v>
      </x:c>
      <x:c r="C476" s="492" t="str">
        <x:v>Common</x:v>
      </x:c>
      <x:c r="D476" s="500" t="str">
        <x:v>Common</x:v>
      </x:c>
      <x:c r="E476" s="492" t="str">
        <x:f>IF(F476="Fixed by approved decision","Fixed",IF(C476=D476,"Keep",IF(MATCH(D476,$A$12:$A$16,0)&lt;MATCH(C476,$A$12:$A$16,0),"Promote","Demote")))</x:f>
        <x:v>Keep</x:v>
      </x:c>
      <x:c r="F476" s="492" t="str">
        <x:v>Reviewed - keep</x:v>
      </x:c>
      <x:c r="G476" s="492" t="str">
        <x:v>Medium</x:v>
      </x:c>
      <x:c r="H476" s="492" t="str">
        <x:v>Keep Common; preserve distinction from contemporary Unitarian Universalism rather than importing current symbols.</x:v>
      </x:c>
      <x:c r="I476" s="492" t="str">
        <x:v>CM-030 Jehovah's Witnesses; CM-026 Latter Day Saint Movement</x:v>
      </x:c>
      <x:c r="J476" s="492" t="str">
        <x:v>A historical text-reading congregation represented without modern umbrella imagery.</x:v>
      </x:c>
      <x:c r="K476" s="492" t="str">
        <x:v>Inquiry and conviction</x:v>
      </x:c>
      <x:c r="L476" s="492" t="str">
        <x:v>Proposed staging based on the catalog; not approved artwork</x:v>
      </x:c>
      <x:c r="M476" s="492" t="str">
        <x:v>Choose the historical period and community; do not conflate different later identities.</x:v>
      </x:c>
      <x:c r="N476" s="504" t="n">
        <x:v>6.5</x:v>
      </x:c>
      <x:c r="O476" s="504" t="n">
        <x:v>6.5</x:v>
      </x:c>
      <x:c r="P476" s="504" t="n">
        <x:v>6</x:v>
      </x:c>
      <x:c r="Q476" s="504" t="n">
        <x:v>6</x:v>
      </x:c>
      <x:c r="R476" s="505" t="n">
        <x:f>IF(COUNT(N476:Q476)&lt;COUNT('Rarity Calibration'!$B$4:$B$7),"",ROUND(('Rarity Calibration'!$B$11/'Rarity Calibration'!$B$9)*(N476*'Rarity Calibration'!$B$4+O476*'Rarity Calibration'!$B$5+P476*'Rarity Calibration'!$B$6+Q476*'Rarity Calibration'!$B$7),1))</x:f>
        <x:v>63.5</x:v>
      </x:c>
      <x:c r="S476" s="492" t="str">
        <x:f>IF(R476="","",IF(R476&gt;='Rarity Calibration'!$E$4,'Rarity Calibration'!$D$4,IF(R476&gt;='Rarity Calibration'!$E$5,'Rarity Calibration'!$D$5,IF(R476&gt;='Rarity Calibration'!$E$6,'Rarity Calibration'!$D$6,IF(R476&gt;='Rarity Calibration'!$E$7,'Rarity Calibration'!$D$7,'Rarity Calibration'!$D$8)))))</x:f>
        <x:v>Common</x:v>
      </x:c>
      <x:c r="T476" s="492" t="str"/>
      <x:c r="U476" s="505" t="n">
        <x:v>60.4</x:v>
      </x:c>
      <x:c r="V476" s="492" t="str">
        <x:v>6.6 / 6.1 / 5.4 / 4.9</x:v>
      </x:c>
      <x:c r="W476" s="492" t="str">
        <x:v>New review-only component estimates from catalog and stated premise; source inputs unchanged.</x:v>
      </x:c>
      <x:c r="X476" s="492" t="str">
        <x:v>Controversies &amp; Movements — Christian History</x:v>
      </x:c>
      <x:c r="Y476" s="492" t="str">
        <x:v>fixed-v17: Final Card Catalog!A447:S447; Rarity Calibration!C438:S438. No external source verification.</x:v>
      </x:c>
      <x:c r="Z476" s="492" t="str">
        <x:v>16th century onward | European and Anglo-American Christianity</x:v>
      </x:c>
      <x:c r="AA476" s="492" t="str">
        <x:v>Approved v20 baseline - applied to master</x:v>
      </x:c>
      <x:c r="AB476" s="492" t="str">
        <x:v>Production detail / source check</x:v>
      </x:c>
    </x:row>
    <x:row r="477" ht="122" customHeight="1">
      <x:c r="A477" s="492" t="str">
        <x:v>CM-017</x:v>
      </x:c>
      <x:c r="B477" s="492" t="str">
        <x:v>English Reformation</x:v>
      </x:c>
      <x:c r="C477" s="492" t="str">
        <x:v>Uncommon</x:v>
      </x:c>
      <x:c r="D477" s="500" t="str">
        <x:v>Uncommon</x:v>
      </x:c>
      <x:c r="E477" s="492" t="str">
        <x:f>IF(F477="Fixed by approved decision","Fixed",IF(C477=D477,"Keep",IF(MATCH(D477,$A$12:$A$16,0)&lt;MATCH(C477,$A$12:$A$16,0),"Promote","Demote")))</x:f>
        <x:v>Keep</x:v>
      </x:c>
      <x:c r="F477" s="492" t="str">
        <x:v>Reviewed - keep</x:v>
      </x:c>
      <x:c r="G477" s="492" t="str">
        <x:v>Medium</x:v>
      </x:c>
      <x:c r="H477" s="492" t="str">
        <x:v>Retain Uncommon; policy history alone is not a premium image, and a royal portrait would oversimplify the source scope.</x:v>
      </x:c>
      <x:c r="I477" s="492" t="str">
        <x:v>TP-027 The Book of Common Prayer; CM-014 Protestant Reformation</x:v>
      </x:c>
      <x:c r="J477" s="492" t="str">
        <x:v>A liturgical text in a receiving congregation gives the broad English movement a bounded religious focus.</x:v>
      </x:c>
      <x:c r="K477" s="492" t="str">
        <x:v>Change and contested continuity</x:v>
      </x:c>
      <x:c r="L477" s="492" t="str">
        <x:v>Proposed staging based on the catalog; not approved artwork</x:v>
      </x:c>
      <x:c r="M477" s="492" t="str">
        <x:v>Select a documented or clearly representative liturgical moment, not all phases at once.</x:v>
      </x:c>
      <x:c r="N477" s="504" t="n">
        <x:v>8</x:v>
      </x:c>
      <x:c r="O477" s="504" t="n">
        <x:v>7.5</x:v>
      </x:c>
      <x:c r="P477" s="504" t="n">
        <x:v>6.5</x:v>
      </x:c>
      <x:c r="Q477" s="504" t="n">
        <x:v>6.5</x:v>
      </x:c>
      <x:c r="R477" s="505" t="n">
        <x:f>IF(COUNT(N477:Q477)&lt;COUNT('Rarity Calibration'!$B$4:$B$7),"",ROUND(('Rarity Calibration'!$B$11/'Rarity Calibration'!$B$9)*(N477*'Rarity Calibration'!$B$4+O477*'Rarity Calibration'!$B$5+P477*'Rarity Calibration'!$B$6+Q477*'Rarity Calibration'!$B$7),1))</x:f>
        <x:v>74</x:v>
      </x:c>
      <x:c r="S477" s="492" t="str">
        <x:f>IF(R477="","",IF(R477&gt;='Rarity Calibration'!$E$4,'Rarity Calibration'!$D$4,IF(R477&gt;='Rarity Calibration'!$E$5,'Rarity Calibration'!$D$5,IF(R477&gt;='Rarity Calibration'!$E$6,'Rarity Calibration'!$D$6,IF(R477&gt;='Rarity Calibration'!$E$7,'Rarity Calibration'!$D$7,'Rarity Calibration'!$D$8)))))</x:f>
        <x:v>Uncommon</x:v>
      </x:c>
      <x:c r="T477" s="492" t="str"/>
      <x:c r="U477" s="505" t="n">
        <x:v>69.4</x:v>
      </x:c>
      <x:c r="V477" s="492" t="str">
        <x:v>7.8 / 7.5 / 5.4 / 4.9</x:v>
      </x:c>
      <x:c r="W477" s="492" t="str">
        <x:v>New review-only component estimates from catalog and stated premise; source inputs unchanged.</x:v>
      </x:c>
      <x:c r="X477" s="492" t="str">
        <x:v>Controversies &amp; Movements — Christian History</x:v>
      </x:c>
      <x:c r="Y477" s="492" t="str">
        <x:v>fixed-v17: Final Card Catalog!A448:S448; Rarity Calibration!C285:S285. No external source verification.</x:v>
      </x:c>
      <x:c r="Z477" s="492" t="str">
        <x:v>16th century | Anglican / English Christianity</x:v>
      </x:c>
      <x:c r="AA477" s="492" t="str">
        <x:v>Approved v20 baseline - applied to master</x:v>
      </x:c>
      <x:c r="AB477" s="492" t="str">
        <x:v>Production detail / source check</x:v>
      </x:c>
    </x:row>
    <x:row r="478" ht="122" customHeight="1">
      <x:c r="A478" s="492" t="str">
        <x:v>CM-018</x:v>
      </x:c>
      <x:c r="B478" s="492" t="str">
        <x:v>Catholic Reformation / Counter-Reformation</x:v>
      </x:c>
      <x:c r="C478" s="492" t="str">
        <x:v>Rare</x:v>
      </x:c>
      <x:c r="D478" s="500" t="str">
        <x:v>Rare</x:v>
      </x:c>
      <x:c r="E478" s="492" t="str">
        <x:f>IF(F478="Fixed by approved decision","Fixed",IF(C478=D478,"Keep",IF(MATCH(D478,$A$12:$A$16,0)&lt;MATCH(C478,$A$12:$A$16,0),"Promote","Demote")))</x:f>
        <x:v>Keep</x:v>
      </x:c>
      <x:c r="F478" s="492" t="str">
        <x:v>Reviewed - provisional</x:v>
      </x:c>
      <x:c r="G478" s="492" t="str">
        <x:v>Medium</x:v>
      </x:c>
      <x:c r="H478" s="492" t="str">
        <x:v>Retain Rare conditionally for a broad renewal identity; no montage should replace a chosen focal activity.</x:v>
      </x:c>
      <x:c r="I478" s="492" t="str">
        <x:v>CS-008 Council of Trent; CHE-012 Cyril and Methodius Teach the Slavs</x:v>
      </x:c>
      <x:c r="J478" s="492" t="str">
        <x:v>A representative educational or missionary encounter carries renewal, with doctrine and other reforms in copy.</x:v>
      </x:c>
      <x:c r="K478" s="492" t="str">
        <x:v>Renewal and disciplined purpose</x:v>
      </x:c>
      <x:c r="L478" s="492" t="str">
        <x:v>Proposed staging based on the catalog; not approved artwork</x:v>
      </x:c>
      <x:c r="M478" s="492" t="str">
        <x:v>Agree a bounded representative scene distinct from Trent and the individual mission cards.</x:v>
      </x:c>
      <x:c r="N478" s="504" t="n">
        <x:v>8.5</x:v>
      </x:c>
      <x:c r="O478" s="504" t="n">
        <x:v>7.5</x:v>
      </x:c>
      <x:c r="P478" s="504" t="n">
        <x:v>7</x:v>
      </x:c>
      <x:c r="Q478" s="504" t="n">
        <x:v>7</x:v>
      </x:c>
      <x:c r="R478" s="505" t="n">
        <x:f>IF(COUNT(N478:Q478)&lt;COUNT('Rarity Calibration'!$B$4:$B$7),"",ROUND(('Rarity Calibration'!$B$11/'Rarity Calibration'!$B$9)*(N478*'Rarity Calibration'!$B$4+O478*'Rarity Calibration'!$B$5+P478*'Rarity Calibration'!$B$6+Q478*'Rarity Calibration'!$B$7),1))</x:f>
        <x:v>77.5</x:v>
      </x:c>
      <x:c r="S478" s="492" t="str">
        <x:f>IF(R478="","",IF(R478&gt;='Rarity Calibration'!$E$4,'Rarity Calibration'!$D$4,IF(R478&gt;='Rarity Calibration'!$E$5,'Rarity Calibration'!$D$5,IF(R478&gt;='Rarity Calibration'!$E$6,'Rarity Calibration'!$D$6,IF(R478&gt;='Rarity Calibration'!$E$7,'Rarity Calibration'!$D$7,'Rarity Calibration'!$D$8)))))</x:f>
        <x:v>Rare</x:v>
      </x:c>
      <x:c r="T478" s="492" t="str"/>
      <x:c r="U478" s="505" t="n">
        <x:v>80.2</x:v>
      </x:c>
      <x:c r="V478" s="492" t="str">
        <x:v>8.8 / 8.0 / 7.0 / 7.0</x:v>
      </x:c>
      <x:c r="W478" s="492" t="str">
        <x:v>New review-only component estimates from catalog and stated premise; source inputs unchanged.</x:v>
      </x:c>
      <x:c r="X478" s="492" t="str">
        <x:v>Controversies &amp; Movements — Christian History</x:v>
      </x:c>
      <x:c r="Y478" s="492" t="str">
        <x:v>fixed-v17: Final Card Catalog!A449:S449; Rarity Calibration!C132:S132. No external source verification.</x:v>
      </x:c>
      <x:c r="Z478" s="492" t="str">
        <x:v>16th–17th centuries | Roman Catholic</x:v>
      </x:c>
      <x:c r="AA478" s="492" t="str">
        <x:v>Approved v20 working tier - original condition retained</x:v>
      </x:c>
      <x:c r="AB478" s="492" t="str">
        <x:v>Tier / interpretation condition</x:v>
      </x:c>
    </x:row>
    <x:row r="479" ht="122" customHeight="1">
      <x:c r="A479" s="492" t="str">
        <x:v>CM-019</x:v>
      </x:c>
      <x:c r="B479" s="492" t="str">
        <x:v>Arminian Controversy</x:v>
      </x:c>
      <x:c r="C479" s="492" t="str">
        <x:v>Common</x:v>
      </x:c>
      <x:c r="D479" s="500" t="str">
        <x:v>Common</x:v>
      </x:c>
      <x:c r="E479" s="492" t="str">
        <x:f>IF(F479="Fixed by approved decision","Fixed",IF(C479=D479,"Keep",IF(MATCH(D479,$A$12:$A$16,0)&lt;MATCH(C479,$A$12:$A$16,0),"Promote","Demote")))</x:f>
        <x:v>Keep</x:v>
      </x:c>
      <x:c r="F479" s="492" t="str">
        <x:v>Reviewed - keep</x:v>
      </x:c>
      <x:c r="G479" s="492" t="str">
        <x:v>Medium</x:v>
      </x:c>
      <x:c r="H479" s="492" t="str">
        <x:v>Common is appropriate for a conceptual controversy whose significance is primarily explained rather than visible.</x:v>
      </x:c>
      <x:c r="I479" s="492" t="str">
        <x:v>CM-005 Pelagian Controversy; CS-008 Council of Trent</x:v>
      </x:c>
      <x:c r="J479" s="492" t="str">
        <x:v>A small textual deliberation illustrates the dispute, not a celestial diagram of election.</x:v>
      </x:c>
      <x:c r="K479" s="492" t="str">
        <x:v>Inquiry and disagreement</x:v>
      </x:c>
      <x:c r="L479" s="492" t="str">
        <x:v>Proposed staging based on the catalog; not approved artwork</x:v>
      </x:c>
      <x:c r="M479" s="492" t="str">
        <x:v>No unresolved tier condition identified in this baseline review.</x:v>
      </x:c>
      <x:c r="N479" s="504" t="n">
        <x:v>7</x:v>
      </x:c>
      <x:c r="O479" s="504" t="n">
        <x:v>6.5</x:v>
      </x:c>
      <x:c r="P479" s="504" t="n">
        <x:v>6</x:v>
      </x:c>
      <x:c r="Q479" s="504" t="n">
        <x:v>6</x:v>
      </x:c>
      <x:c r="R479" s="505" t="n">
        <x:f>IF(COUNT(N479:Q479)&lt;COUNT('Rarity Calibration'!$B$4:$B$7),"",ROUND(('Rarity Calibration'!$B$11/'Rarity Calibration'!$B$9)*(N479*'Rarity Calibration'!$B$4+O479*'Rarity Calibration'!$B$5+P479*'Rarity Calibration'!$B$6+Q479*'Rarity Calibration'!$B$7),1))</x:f>
        <x:v>65.5</x:v>
      </x:c>
      <x:c r="S479" s="492" t="str">
        <x:f>IF(R479="","",IF(R479&gt;='Rarity Calibration'!$E$4,'Rarity Calibration'!$D$4,IF(R479&gt;='Rarity Calibration'!$E$5,'Rarity Calibration'!$D$5,IF(R479&gt;='Rarity Calibration'!$E$6,'Rarity Calibration'!$D$6,IF(R479&gt;='Rarity Calibration'!$E$7,'Rarity Calibration'!$D$7,'Rarity Calibration'!$D$8)))))</x:f>
        <x:v>Common</x:v>
      </x:c>
      <x:c r="T479" s="492" t="str"/>
      <x:c r="U479" s="505" t="n">
        <x:v>60.4</x:v>
      </x:c>
      <x:c r="V479" s="492" t="str">
        <x:v>6.6 / 6.1 / 5.4 / 4.9</x:v>
      </x:c>
      <x:c r="W479" s="492" t="str">
        <x:v>New review-only component estimates from catalog and stated premise; source inputs unchanged.</x:v>
      </x:c>
      <x:c r="X479" s="492" t="str">
        <x:v>Controversies &amp; Movements — Christian History</x:v>
      </x:c>
      <x:c r="Y479" s="492" t="str">
        <x:v>fixed-v17: Final Card Catalog!A450:S450; Rarity Calibration!C432:S432. No external source verification.</x:v>
      </x:c>
      <x:c r="Z479" s="492" t="str">
        <x:v>early 17th century | Reformed / Remonstrant Protestantism</x:v>
      </x:c>
      <x:c r="AA479" s="492" t="str">
        <x:v>Approved v20 baseline - applied to master</x:v>
      </x:c>
      <x:c r="AB479" s="492" t="str">
        <x:v>None</x:v>
      </x:c>
    </x:row>
    <x:row r="480" ht="122" customHeight="1">
      <x:c r="A480" s="492" t="str">
        <x:v>CM-020</x:v>
      </x:c>
      <x:c r="B480" s="492" t="str">
        <x:v>Puritan Movement</x:v>
      </x:c>
      <x:c r="C480" s="492" t="str">
        <x:v>Common</x:v>
      </x:c>
      <x:c r="D480" s="500" t="str">
        <x:v>Common</x:v>
      </x:c>
      <x:c r="E480" s="492" t="str">
        <x:f>IF(F480="Fixed by approved decision","Fixed",IF(C480=D480,"Keep",IF(MATCH(D480,$A$12:$A$16,0)&lt;MATCH(C480,$A$12:$A$16,0),"Promote","Demote")))</x:f>
        <x:v>Keep</x:v>
      </x:c>
      <x:c r="F480" s="492" t="str">
        <x:v>Reviewed - keep</x:v>
      </x:c>
      <x:c r="G480" s="492" t="str">
        <x:v>Medium</x:v>
      </x:c>
      <x:c r="H480" s="492" t="str">
        <x:v>Retain Common for a representative religious practice; later diverse traditions should not be collapsed into one exact scene.</x:v>
      </x:c>
      <x:c r="I480" s="492" t="str">
        <x:v>CM-021 Pietism; TP-030 Psalm Singing in Reformed Worship</x:v>
      </x:c>
      <x:c r="J480" s="492" t="str">
        <x:v>A restrained preaching or household study scene with people primary, avoiding stock severity caricatures.</x:v>
      </x:c>
      <x:c r="K480" s="492" t="str">
        <x:v>Attention and disciplined purpose</x:v>
      </x:c>
      <x:c r="L480" s="492" t="str">
        <x:v>Proposed staging based on the catalog; not approved artwork</x:v>
      </x:c>
      <x:c r="M480" s="492" t="str">
        <x:v>No unresolved tier condition identified in this baseline review.</x:v>
      </x:c>
      <x:c r="N480" s="504" t="n">
        <x:v>7</x:v>
      </x:c>
      <x:c r="O480" s="504" t="n">
        <x:v>6.5</x:v>
      </x:c>
      <x:c r="P480" s="504" t="n">
        <x:v>6.5</x:v>
      </x:c>
      <x:c r="Q480" s="504" t="n">
        <x:v>6</x:v>
      </x:c>
      <x:c r="R480" s="505" t="n">
        <x:f>IF(COUNT(N480:Q480)&lt;COUNT('Rarity Calibration'!$B$4:$B$7),"",ROUND(('Rarity Calibration'!$B$11/'Rarity Calibration'!$B$9)*(N480*'Rarity Calibration'!$B$4+O480*'Rarity Calibration'!$B$5+P480*'Rarity Calibration'!$B$6+Q480*'Rarity Calibration'!$B$7),1))</x:f>
        <x:v>66.5</x:v>
      </x:c>
      <x:c r="S480" s="492" t="str">
        <x:f>IF(R480="","",IF(R480&gt;='Rarity Calibration'!$E$4,'Rarity Calibration'!$D$4,IF(R480&gt;='Rarity Calibration'!$E$5,'Rarity Calibration'!$D$5,IF(R480&gt;='Rarity Calibration'!$E$6,'Rarity Calibration'!$D$6,IF(R480&gt;='Rarity Calibration'!$E$7,'Rarity Calibration'!$D$7,'Rarity Calibration'!$D$8)))))</x:f>
        <x:v>Common</x:v>
      </x:c>
      <x:c r="T480" s="492" t="str"/>
      <x:c r="U480" s="505" t="n">
        <x:v>64.6</x:v>
      </x:c>
      <x:c r="V480" s="492" t="str">
        <x:v>6.6 / 7.5 / 5.4 / 4.9</x:v>
      </x:c>
      <x:c r="W480" s="492" t="str">
        <x:v>New review-only component estimates from catalog and stated premise; source inputs unchanged.</x:v>
      </x:c>
      <x:c r="X480" s="492" t="str">
        <x:v>Controversies &amp; Movements — Christian History</x:v>
      </x:c>
      <x:c r="Y480" s="492" t="str">
        <x:v>fixed-v17: Final Card Catalog!A451:S451; Rarity Calibration!C383:S383. No external source verification.</x:v>
      </x:c>
      <x:c r="Z480" s="492" t="str">
        <x:v>16th–17th centuries | English and colonial Protestantism</x:v>
      </x:c>
      <x:c r="AA480" s="492" t="str">
        <x:v>Approved v20 baseline - applied to master</x:v>
      </x:c>
      <x:c r="AB480" s="492" t="str">
        <x:v>None</x:v>
      </x:c>
    </x:row>
    <x:row r="481" ht="122" customHeight="1">
      <x:c r="A481" s="492" t="str">
        <x:v>CM-021</x:v>
      </x:c>
      <x:c r="B481" s="492" t="str">
        <x:v>Pietism</x:v>
      </x:c>
      <x:c r="C481" s="492" t="str">
        <x:v>Common</x:v>
      </x:c>
      <x:c r="D481" s="500" t="str">
        <x:v>Common</x:v>
      </x:c>
      <x:c r="E481" s="492" t="str">
        <x:f>IF(F481="Fixed by approved decision","Fixed",IF(C481=D481,"Keep",IF(MATCH(D481,$A$12:$A$16,0)&lt;MATCH(C481,$A$12:$A$16,0),"Promote","Demote")))</x:f>
        <x:v>Keep</x:v>
      </x:c>
      <x:c r="F481" s="492" t="str">
        <x:v>Reviewed - keep</x:v>
      </x:c>
      <x:c r="G481" s="492" t="str">
        <x:v>Medium</x:v>
      </x:c>
      <x:c r="H481" s="492" t="str">
        <x:v>Common can express the movement's everyday practice; quiet formation should be clear without rarity inflation.</x:v>
      </x:c>
      <x:c r="I481" s="492" t="str">
        <x:v>CM-020 Puritan Movement; TP-031 Methodist Class Meeting</x:v>
      </x:c>
      <x:c r="J481" s="492" t="str">
        <x:v>A small Bible-study exchange with lay participants actively involved, rather than a distant clergy-led spectacle.</x:v>
      </x:c>
      <x:c r="K481" s="492" t="str">
        <x:v>Renewal and participation</x:v>
      </x:c>
      <x:c r="L481" s="492" t="str">
        <x:v>Proposed staging based on the catalog; not approved artwork</x:v>
      </x:c>
      <x:c r="M481" s="492" t="str">
        <x:v>No unresolved tier condition identified in this baseline review.</x:v>
      </x:c>
      <x:c r="N481" s="504" t="n">
        <x:v>7</x:v>
      </x:c>
      <x:c r="O481" s="504" t="n">
        <x:v>6.5</x:v>
      </x:c>
      <x:c r="P481" s="504" t="n">
        <x:v>6.5</x:v>
      </x:c>
      <x:c r="Q481" s="504" t="n">
        <x:v>6</x:v>
      </x:c>
      <x:c r="R481" s="505" t="n">
        <x:f>IF(COUNT(N481:Q481)&lt;COUNT('Rarity Calibration'!$B$4:$B$7),"",ROUND(('Rarity Calibration'!$B$11/'Rarity Calibration'!$B$9)*(N481*'Rarity Calibration'!$B$4+O481*'Rarity Calibration'!$B$5+P481*'Rarity Calibration'!$B$6+Q481*'Rarity Calibration'!$B$7),1))</x:f>
        <x:v>66.5</x:v>
      </x:c>
      <x:c r="S481" s="492" t="str">
        <x:f>IF(R481="","",IF(R481&gt;='Rarity Calibration'!$E$4,'Rarity Calibration'!$D$4,IF(R481&gt;='Rarity Calibration'!$E$5,'Rarity Calibration'!$D$5,IF(R481&gt;='Rarity Calibration'!$E$6,'Rarity Calibration'!$D$6,IF(R481&gt;='Rarity Calibration'!$E$7,'Rarity Calibration'!$D$7,'Rarity Calibration'!$D$8)))))</x:f>
        <x:v>Common</x:v>
      </x:c>
      <x:c r="T481" s="492" t="str"/>
      <x:c r="U481" s="505" t="n">
        <x:v>60.4</x:v>
      </x:c>
      <x:c r="V481" s="492" t="str">
        <x:v>6.6 / 6.1 / 5.4 / 4.9</x:v>
      </x:c>
      <x:c r="W481" s="492" t="str">
        <x:v>New review-only component estimates from catalog and stated premise; source inputs unchanged.</x:v>
      </x:c>
      <x:c r="X481" s="492" t="str">
        <x:v>Controversies &amp; Movements — Christian History</x:v>
      </x:c>
      <x:c r="Y481" s="492" t="str">
        <x:v>fixed-v17: Final Card Catalog!A452:S452; Rarity Calibration!C436:S436. No external source verification.</x:v>
      </x:c>
      <x:c r="Z481" s="492" t="str">
        <x:v>late 17th–18th centuries | Lutheran / Protestant</x:v>
      </x:c>
      <x:c r="AA481" s="492" t="str">
        <x:v>Approved v20 baseline - applied to master</x:v>
      </x:c>
      <x:c r="AB481" s="492" t="str">
        <x:v>None</x:v>
      </x:c>
    </x:row>
    <x:row r="482" ht="122" customHeight="1">
      <x:c r="A482" s="492" t="str">
        <x:v>CM-022</x:v>
      </x:c>
      <x:c r="B482" s="492" t="str">
        <x:v>First Great Awakening</x:v>
      </x:c>
      <x:c r="C482" s="492" t="str">
        <x:v>Common</x:v>
      </x:c>
      <x:c r="D482" s="500" t="str">
        <x:v>Uncommon</x:v>
      </x:c>
      <x:c r="E482" s="492" t="str">
        <x:f>IF(F482="Fixed by approved decision","Fixed",IF(C482=D482,"Keep",IF(MATCH(D482,$A$12:$A$16,0)&lt;MATCH(C482,$A$12:$A$16,0),"Promote","Demote")))</x:f>
        <x:v>Promote</x:v>
      </x:c>
      <x:c r="F482" s="492" t="str">
        <x:v>Reviewed - change proposed</x:v>
      </x:c>
      <x:c r="G482" s="492" t="str">
        <x:v>Medium</x:v>
      </x:c>
      <x:c r="H482" s="492" t="str">
        <x:v>Recommend Uncommon for a concrete revival preaching premise, using the same human-practice standard as later revivals.</x:v>
      </x:c>
      <x:c r="I482" s="492" t="str">
        <x:v>CHE-003 Azusa Street Revival; TH-019 John Wesley</x:v>
      </x:c>
      <x:c r="J482" s="492" t="str">
        <x:v>An itinerant preacher and varied listeners form a coherent outdoor exchange rather than a vast ecstatic crowd.</x:v>
      </x:c>
      <x:c r="K482" s="492" t="str">
        <x:v>Attention and personal response</x:v>
      </x:c>
      <x:c r="L482" s="492" t="str">
        <x:v>Proposed staging based on the catalog; not approved artwork</x:v>
      </x:c>
      <x:c r="M482" s="492" t="str">
        <x:v>Choose period-informed details and avoid claiming a single gathering represents every revival.</x:v>
      </x:c>
      <x:c r="N482" s="504" t="n">
        <x:v>7.5</x:v>
      </x:c>
      <x:c r="O482" s="504" t="n">
        <x:v>7.5</x:v>
      </x:c>
      <x:c r="P482" s="504" t="n">
        <x:v>7.5</x:v>
      </x:c>
      <x:c r="Q482" s="504" t="n">
        <x:v>6.5</x:v>
      </x:c>
      <x:c r="R482" s="505" t="n">
        <x:f>IF(COUNT(N482:Q482)&lt;COUNT('Rarity Calibration'!$B$4:$B$7),"",ROUND(('Rarity Calibration'!$B$11/'Rarity Calibration'!$B$9)*(N482*'Rarity Calibration'!$B$4+O482*'Rarity Calibration'!$B$5+P482*'Rarity Calibration'!$B$6+Q482*'Rarity Calibration'!$B$7),1))</x:f>
        <x:v>74</x:v>
      </x:c>
      <x:c r="S482" s="492" t="str">
        <x:f>IF(R482="","",IF(R482&gt;='Rarity Calibration'!$E$4,'Rarity Calibration'!$D$4,IF(R482&gt;='Rarity Calibration'!$E$5,'Rarity Calibration'!$D$5,IF(R482&gt;='Rarity Calibration'!$E$6,'Rarity Calibration'!$D$6,IF(R482&gt;='Rarity Calibration'!$E$7,'Rarity Calibration'!$D$7,'Rarity Calibration'!$D$8)))))</x:f>
        <x:v>Uncommon</x:v>
      </x:c>
      <x:c r="T482" s="492" t="str"/>
      <x:c r="U482" s="505" t="n">
        <x:v>64.6</x:v>
      </x:c>
      <x:c r="V482" s="492" t="str">
        <x:v>6.6 / 7.5 / 5.4 / 4.9</x:v>
      </x:c>
      <x:c r="W482" s="492" t="str">
        <x:v>New review-only component estimates from catalog and stated premise; source inputs unchanged.</x:v>
      </x:c>
      <x:c r="X482" s="492" t="str">
        <x:v>Controversies &amp; Movements — Christian History</x:v>
      </x:c>
      <x:c r="Y482" s="492" t="str">
        <x:v>fixed-v17: Final Card Catalog!A453:S453; Rarity Calibration!C377:S377. No external source verification.</x:v>
      </x:c>
      <x:c r="Z482" s="492" t="str">
        <x:v>1730s–1740s | Anglo-American Protestantism</x:v>
      </x:c>
      <x:c r="AA482" s="492" t="str">
        <x:v>Approved v20 baseline - applied to master</x:v>
      </x:c>
      <x:c r="AB482" s="492" t="str">
        <x:v>Production detail / source check</x:v>
      </x:c>
    </x:row>
    <x:row r="483" ht="122" customHeight="1">
      <x:c r="A483" s="492" t="str">
        <x:v>CM-023</x:v>
      </x:c>
      <x:c r="B483" s="492" t="str">
        <x:v>Evangelical Movement</x:v>
      </x:c>
      <x:c r="C483" s="492" t="str">
        <x:v>Uncommon</x:v>
      </x:c>
      <x:c r="D483" s="500" t="str">
        <x:v>Uncommon</x:v>
      </x:c>
      <x:c r="E483" s="492" t="str">
        <x:f>IF(F483="Fixed by approved decision","Fixed",IF(C483=D483,"Keep",IF(MATCH(D483,$A$12:$A$16,0)&lt;MATCH(C483,$A$12:$A$16,0),"Promote","Demote")))</x:f>
        <x:v>Keep</x:v>
      </x:c>
      <x:c r="F483" s="492" t="str">
        <x:v>Reviewed - keep</x:v>
      </x:c>
      <x:c r="G483" s="492" t="str">
        <x:v>Medium</x:v>
      </x:c>
      <x:c r="H483" s="492" t="str">
        <x:v>Retain Uncommon with the source's transdenominational framing; current political identities are outside this card's premise.</x:v>
      </x:c>
      <x:c r="I483" s="492" t="str">
        <x:v>CHE-003 Azusa Street Revival; CM-022 First Great Awakening</x:v>
      </x:c>
      <x:c r="J483" s="492" t="str">
        <x:v>A representative evangelistic conversation connects speaker and listeners, not party symbols or one denomination's platform.</x:v>
      </x:c>
      <x:c r="K483" s="492" t="str">
        <x:v>Invitation and response</x:v>
      </x:c>
      <x:c r="L483" s="492" t="str">
        <x:v>Proposed staging based on the catalog; not approved artwork</x:v>
      </x:c>
      <x:c r="M483" s="492" t="str">
        <x:v>Select a bounded religious scene and retain internal diversity.</x:v>
      </x:c>
      <x:c r="N483" s="504" t="n">
        <x:v>8</x:v>
      </x:c>
      <x:c r="O483" s="504" t="n">
        <x:v>7.5</x:v>
      </x:c>
      <x:c r="P483" s="504" t="n">
        <x:v>7</x:v>
      </x:c>
      <x:c r="Q483" s="504" t="n">
        <x:v>6.5</x:v>
      </x:c>
      <x:c r="R483" s="505" t="n">
        <x:f>IF(COUNT(N483:Q483)&lt;COUNT('Rarity Calibration'!$B$4:$B$7),"",ROUND(('Rarity Calibration'!$B$11/'Rarity Calibration'!$B$9)*(N483*'Rarity Calibration'!$B$4+O483*'Rarity Calibration'!$B$5+P483*'Rarity Calibration'!$B$6+Q483*'Rarity Calibration'!$B$7),1))</x:f>
        <x:v>75</x:v>
      </x:c>
      <x:c r="S483" s="492" t="str">
        <x:f>IF(R483="","",IF(R483&gt;='Rarity Calibration'!$E$4,'Rarity Calibration'!$D$4,IF(R483&gt;='Rarity Calibration'!$E$5,'Rarity Calibration'!$D$5,IF(R483&gt;='Rarity Calibration'!$E$6,'Rarity Calibration'!$D$6,IF(R483&gt;='Rarity Calibration'!$E$7,'Rarity Calibration'!$D$7,'Rarity Calibration'!$D$8)))))</x:f>
        <x:v>Uncommon</x:v>
      </x:c>
      <x:c r="T483" s="492" t="str"/>
      <x:c r="U483" s="505" t="n">
        <x:v>75.4</x:v>
      </x:c>
      <x:c r="V483" s="492" t="str">
        <x:v>8.2 / 7.6 / 6.8 / 6.2</x:v>
      </x:c>
      <x:c r="W483" s="492" t="str">
        <x:v>New review-only component estimates from catalog and stated premise; source inputs unchanged.</x:v>
      </x:c>
      <x:c r="X483" s="492" t="str">
        <x:v>Controversies &amp; Movements — Christian History</x:v>
      </x:c>
      <x:c r="Y483" s="492" t="str">
        <x:v>fixed-v17: Final Card Catalog!A454:S454; Rarity Calibration!C216:S216. No external source verification.</x:v>
      </x:c>
      <x:c r="Z483" s="492" t="str">
        <x:v>18th century onward | Global Protestantism</x:v>
      </x:c>
      <x:c r="AA483" s="492" t="str">
        <x:v>Approved v20 baseline - applied to master</x:v>
      </x:c>
      <x:c r="AB483" s="492" t="str">
        <x:v>Production detail / source check</x:v>
      </x:c>
    </x:row>
    <x:row r="484" ht="122" customHeight="1">
      <x:c r="A484" s="492" t="str">
        <x:v>CM-024</x:v>
      </x:c>
      <x:c r="B484" s="492" t="str">
        <x:v>Oxford Movement</x:v>
      </x:c>
      <x:c r="C484" s="492" t="str">
        <x:v>Common</x:v>
      </x:c>
      <x:c r="D484" s="500" t="str">
        <x:v>Common</x:v>
      </x:c>
      <x:c r="E484" s="492" t="str">
        <x:f>IF(F484="Fixed by approved decision","Fixed",IF(C484=D484,"Keep",IF(MATCH(D484,$A$12:$A$16,0)&lt;MATCH(C484,$A$12:$A$16,0),"Promote","Demote")))</x:f>
        <x:v>Keep</x:v>
      </x:c>
      <x:c r="F484" s="492" t="str">
        <x:v>Reviewed - keep</x:v>
      </x:c>
      <x:c r="G484" s="492" t="str">
        <x:v>Medium</x:v>
      </x:c>
      <x:c r="H484" s="492" t="str">
        <x:v>Retain Common for a broad intellectual/liturgical movement with an accessible study focus.</x:v>
      </x:c>
      <x:c r="I484" s="492" t="str">
        <x:v>TH-020 John Henry Newman; TP-028 Evensong</x:v>
      </x:c>
      <x:c r="J484" s="492" t="str">
        <x:v>Patristic study and sacramental attention share a restrained representative interior rather than ceremonial splendor.</x:v>
      </x:c>
      <x:c r="K484" s="492" t="str">
        <x:v>Recovery and continuity</x:v>
      </x:c>
      <x:c r="L484" s="492" t="str">
        <x:v>Proposed staging based on the catalog; not approved artwork</x:v>
      </x:c>
      <x:c r="M484" s="492" t="str">
        <x:v>No unresolved tier condition identified in this baseline review.</x:v>
      </x:c>
      <x:c r="N484" s="504" t="n">
        <x:v>7</x:v>
      </x:c>
      <x:c r="O484" s="504" t="n">
        <x:v>6.5</x:v>
      </x:c>
      <x:c r="P484" s="504" t="n">
        <x:v>6.5</x:v>
      </x:c>
      <x:c r="Q484" s="504" t="n">
        <x:v>6</x:v>
      </x:c>
      <x:c r="R484" s="505" t="n">
        <x:f>IF(COUNT(N484:Q484)&lt;COUNT('Rarity Calibration'!$B$4:$B$7),"",ROUND(('Rarity Calibration'!$B$11/'Rarity Calibration'!$B$9)*(N484*'Rarity Calibration'!$B$4+O484*'Rarity Calibration'!$B$5+P484*'Rarity Calibration'!$B$6+Q484*'Rarity Calibration'!$B$7),1))</x:f>
        <x:v>66.5</x:v>
      </x:c>
      <x:c r="S484" s="492" t="str">
        <x:f>IF(R484="","",IF(R484&gt;='Rarity Calibration'!$E$4,'Rarity Calibration'!$D$4,IF(R484&gt;='Rarity Calibration'!$E$5,'Rarity Calibration'!$D$5,IF(R484&gt;='Rarity Calibration'!$E$6,'Rarity Calibration'!$D$6,IF(R484&gt;='Rarity Calibration'!$E$7,'Rarity Calibration'!$D$7,'Rarity Calibration'!$D$8)))))</x:f>
        <x:v>Common</x:v>
      </x:c>
      <x:c r="T484" s="492" t="str"/>
      <x:c r="U484" s="505" t="n">
        <x:v>64.6</x:v>
      </x:c>
      <x:c r="V484" s="492" t="str">
        <x:v>6.6 / 7.5 / 5.4 / 4.9</x:v>
      </x:c>
      <x:c r="W484" s="492" t="str">
        <x:v>New review-only component estimates from catalog and stated premise; source inputs unchanged.</x:v>
      </x:c>
      <x:c r="X484" s="492" t="str">
        <x:v>Controversies &amp; Movements — Christian History</x:v>
      </x:c>
      <x:c r="Y484" s="492" t="str">
        <x:v>fixed-v17: Final Card Catalog!A455:S455; Rarity Calibration!C382:S382. No external source verification.</x:v>
      </x:c>
      <x:c r="Z484" s="492" t="str">
        <x:v>1830s–1840s and aftermath | Anglican</x:v>
      </x:c>
      <x:c r="AA484" s="492" t="str">
        <x:v>Approved v20 baseline - applied to master</x:v>
      </x:c>
      <x:c r="AB484" s="492" t="str">
        <x:v>None</x:v>
      </x:c>
    </x:row>
    <x:row r="485" ht="122" customHeight="1">
      <x:c r="A485" s="492" t="str">
        <x:v>CM-025</x:v>
      </x:c>
      <x:c r="B485" s="492" t="str">
        <x:v>Restoration Movement</x:v>
      </x:c>
      <x:c r="C485" s="492" t="str">
        <x:v>Common</x:v>
      </x:c>
      <x:c r="D485" s="500" t="str">
        <x:v>Common</x:v>
      </x:c>
      <x:c r="E485" s="492" t="str">
        <x:f>IF(F485="Fixed by approved decision","Fixed",IF(C485=D485,"Keep",IF(MATCH(D485,$A$12:$A$16,0)&lt;MATCH(C485,$A$12:$A$16,0),"Promote","Demote")))</x:f>
        <x:v>Keep</x:v>
      </x:c>
      <x:c r="F485" s="492" t="str">
        <x:v>Reviewed - keep</x:v>
      </x:c>
      <x:c r="G485" s="492" t="str">
        <x:v>Medium</x:v>
      </x:c>
      <x:c r="H485" s="492" t="str">
        <x:v>Common fits a representative restoration/unity premise without a definitive image of all Stone-Campbell churches.</x:v>
      </x:c>
      <x:c r="I485" s="492" t="str">
        <x:v>CM-015 Anabaptist Movement; CM-034 Ecumenical Movement</x:v>
      </x:c>
      <x:c r="J485" s="492" t="str">
        <x:v>A small congregation studies a shared text with open, mutual attention, not a fabricated founding assembly.</x:v>
      </x:c>
      <x:c r="K485" s="492" t="str">
        <x:v>Unity and searching purpose</x:v>
      </x:c>
      <x:c r="L485" s="492" t="str">
        <x:v>Proposed staging based on the catalog; not approved artwork</x:v>
      </x:c>
      <x:c r="M485" s="492" t="str">
        <x:v>No unresolved tier condition identified in this baseline review.</x:v>
      </x:c>
      <x:c r="N485" s="504" t="n">
        <x:v>6.5</x:v>
      </x:c>
      <x:c r="O485" s="504" t="n">
        <x:v>6.5</x:v>
      </x:c>
      <x:c r="P485" s="504" t="n">
        <x:v>6.5</x:v>
      </x:c>
      <x:c r="Q485" s="504" t="n">
        <x:v>6</x:v>
      </x:c>
      <x:c r="R485" s="505" t="n">
        <x:f>IF(COUNT(N485:Q485)&lt;COUNT('Rarity Calibration'!$B$4:$B$7),"",ROUND(('Rarity Calibration'!$B$11/'Rarity Calibration'!$B$9)*(N485*'Rarity Calibration'!$B$4+O485*'Rarity Calibration'!$B$5+P485*'Rarity Calibration'!$B$6+Q485*'Rarity Calibration'!$B$7),1))</x:f>
        <x:v>64.5</x:v>
      </x:c>
      <x:c r="S485" s="492" t="str">
        <x:f>IF(R485="","",IF(R485&gt;='Rarity Calibration'!$E$4,'Rarity Calibration'!$D$4,IF(R485&gt;='Rarity Calibration'!$E$5,'Rarity Calibration'!$D$5,IF(R485&gt;='Rarity Calibration'!$E$6,'Rarity Calibration'!$D$6,IF(R485&gt;='Rarity Calibration'!$E$7,'Rarity Calibration'!$D$7,'Rarity Calibration'!$D$8)))))</x:f>
        <x:v>Common</x:v>
      </x:c>
      <x:c r="T485" s="492" t="str"/>
      <x:c r="U485" s="505" t="n">
        <x:v>56</x:v>
      </x:c>
      <x:c r="V485" s="492" t="str">
        <x:v>5.5 / 6.1 / 5.4 / 4.9</x:v>
      </x:c>
      <x:c r="W485" s="492" t="str">
        <x:v>New review-only component estimates from catalog and stated premise; source inputs unchanged.</x:v>
      </x:c>
      <x:c r="X485" s="492" t="str">
        <x:v>Controversies &amp; Movements — Christian History</x:v>
      </x:c>
      <x:c r="Y485" s="492" t="str">
        <x:v>fixed-v17: Final Card Catalog!A456:S456; Rarity Calibration!C494:S494. No external source verification.</x:v>
      </x:c>
      <x:c r="Z485" s="492" t="str">
        <x:v>early 19th century onward | American Restorationist Protestantism</x:v>
      </x:c>
      <x:c r="AA485" s="492" t="str">
        <x:v>Approved v20 baseline - applied to master</x:v>
      </x:c>
      <x:c r="AB485" s="492" t="str">
        <x:v>None</x:v>
      </x:c>
    </x:row>
    <x:row r="486" ht="122" customHeight="1">
      <x:c r="A486" s="492" t="str">
        <x:v>CM-026</x:v>
      </x:c>
      <x:c r="B486" s="492" t="str">
        <x:v>Latter Day Saint Movement</x:v>
      </x:c>
      <x:c r="C486" s="492" t="str">
        <x:v>Uncommon</x:v>
      </x:c>
      <x:c r="D486" s="500" t="str">
        <x:v>Uncommon</x:v>
      </x:c>
      <x:c r="E486" s="492" t="str">
        <x:f>IF(F486="Fixed by approved decision","Fixed",IF(C486=D486,"Keep",IF(MATCH(D486,$A$12:$A$16,0)&lt;MATCH(C486,$A$12:$A$16,0),"Promote","Demote")))</x:f>
        <x:v>Keep</x:v>
      </x:c>
      <x:c r="F486" s="492" t="str">
        <x:v>Reviewed - keep</x:v>
      </x:c>
      <x:c r="G486" s="492" t="str">
        <x:v>Medium</x:v>
      </x:c>
      <x:c r="H486" s="492" t="str">
        <x:v>Retain Uncommon using recognizability and a specific teaching premise, not agreement with doctrine as a quality score.</x:v>
      </x:c>
      <x:c r="I486" s="492" t="str">
        <x:v>CM-030 Jehovah's Witnesses; CM-016 Unitarianism</x:v>
      </x:c>
      <x:c r="J486" s="492" t="str">
        <x:v>A period-bounded teaching/text encounter represents the movement without depicting revelation claims as verified visible events.</x:v>
      </x:c>
      <x:c r="K486" s="492" t="str">
        <x:v>Conviction and community</x:v>
      </x:c>
      <x:c r="L486" s="492" t="str">
        <x:v>Proposed staging based on the catalog; not approved artwork</x:v>
      </x:c>
      <x:c r="M486" s="492" t="str">
        <x:v>Preserve self-understanding and the catalog's Nicene-boundary note; source any historical staging.</x:v>
      </x:c>
      <x:c r="N486" s="504" t="n">
        <x:v>7.5</x:v>
      </x:c>
      <x:c r="O486" s="504" t="n">
        <x:v>7</x:v>
      </x:c>
      <x:c r="P486" s="504" t="n">
        <x:v>6.5</x:v>
      </x:c>
      <x:c r="Q486" s="504" t="n">
        <x:v>6.5</x:v>
      </x:c>
      <x:c r="R486" s="505" t="n">
        <x:f>IF(COUNT(N486:Q486)&lt;COUNT('Rarity Calibration'!$B$4:$B$7),"",ROUND(('Rarity Calibration'!$B$11/'Rarity Calibration'!$B$9)*(N486*'Rarity Calibration'!$B$4+O486*'Rarity Calibration'!$B$5+P486*'Rarity Calibration'!$B$6+Q486*'Rarity Calibration'!$B$7),1))</x:f>
        <x:v>70.5</x:v>
      </x:c>
      <x:c r="S486" s="492" t="str">
        <x:f>IF(R486="","",IF(R486&gt;='Rarity Calibration'!$E$4,'Rarity Calibration'!$D$4,IF(R486&gt;='Rarity Calibration'!$E$5,'Rarity Calibration'!$D$5,IF(R486&gt;='Rarity Calibration'!$E$6,'Rarity Calibration'!$D$6,IF(R486&gt;='Rarity Calibration'!$E$7,'Rarity Calibration'!$D$7,'Rarity Calibration'!$D$8)))))</x:f>
        <x:v>Uncommon</x:v>
      </x:c>
      <x:c r="T486" s="492" t="str"/>
      <x:c r="U486" s="505" t="n">
        <x:v>68.2</x:v>
      </x:c>
      <x:c r="V486" s="492" t="str">
        <x:v>7.5 / 7.5 / 5.4 / 4.9</x:v>
      </x:c>
      <x:c r="W486" s="492" t="str">
        <x:v>New review-only component estimates from catalog and stated premise; source inputs unchanged.</x:v>
      </x:c>
      <x:c r="X486" s="492" t="str">
        <x:v>Controversies &amp; Movements — Christian History</x:v>
      </x:c>
      <x:c r="Y486" s="492" t="str">
        <x:v>fixed-v17: Final Card Catalog!A457:S457; Rarity Calibration!C304:S304. No external source verification.</x:v>
      </x:c>
      <x:c r="Z486" s="492" t="str">
        <x:v>1830 onward | United States and global</x:v>
      </x:c>
      <x:c r="AA486" s="492" t="str">
        <x:v>Approved v20 baseline - applied to master</x:v>
      </x:c>
      <x:c r="AB486" s="492" t="str">
        <x:v>Production detail / source check</x:v>
      </x:c>
    </x:row>
    <x:row r="487" ht="122" customHeight="1">
      <x:c r="A487" s="492" t="str">
        <x:v>CM-027</x:v>
      </x:c>
      <x:c r="B487" s="492" t="str">
        <x:v>Holiness Movement</x:v>
      </x:c>
      <x:c r="C487" s="492" t="str">
        <x:v>Common</x:v>
      </x:c>
      <x:c r="D487" s="500" t="str">
        <x:v>Common</x:v>
      </x:c>
      <x:c r="E487" s="492" t="str">
        <x:f>IF(F487="Fixed by approved decision","Fixed",IF(C487=D487,"Keep",IF(MATCH(D487,$A$12:$A$16,0)&lt;MATCH(C487,$A$12:$A$16,0),"Promote","Demote")))</x:f>
        <x:v>Keep</x:v>
      </x:c>
      <x:c r="F487" s="492" t="str">
        <x:v>Reviewed - keep</x:v>
      </x:c>
      <x:c r="G487" s="492" t="str">
        <x:v>Medium</x:v>
      </x:c>
      <x:c r="H487" s="492" t="str">
        <x:v>Retain Common; the source is a broad movement, not an inherently spectacular event.</x:v>
      </x:c>
      <x:c r="I487" s="492" t="str">
        <x:v>TH-019 John Wesley; TP-031 Methodist Class Meeting</x:v>
      </x:c>
      <x:c r="J487" s="492" t="str">
        <x:v>A modest communal prayer or study scene centers practical holy living rather than visual perfection or supernatural power.</x:v>
      </x:c>
      <x:c r="K487" s="492" t="str">
        <x:v>Commitment and formation</x:v>
      </x:c>
      <x:c r="L487" s="492" t="str">
        <x:v>Proposed staging based on the catalog; not approved artwork</x:v>
      </x:c>
      <x:c r="M487" s="492" t="str">
        <x:v>No unresolved tier condition identified in this baseline review.</x:v>
      </x:c>
      <x:c r="N487" s="504" t="n">
        <x:v>6.5</x:v>
      </x:c>
      <x:c r="O487" s="504" t="n">
        <x:v>6.5</x:v>
      </x:c>
      <x:c r="P487" s="504" t="n">
        <x:v>6.5</x:v>
      </x:c>
      <x:c r="Q487" s="504" t="n">
        <x:v>6</x:v>
      </x:c>
      <x:c r="R487" s="505" t="n">
        <x:f>IF(COUNT(N487:Q487)&lt;COUNT('Rarity Calibration'!$B$4:$B$7),"",ROUND(('Rarity Calibration'!$B$11/'Rarity Calibration'!$B$9)*(N487*'Rarity Calibration'!$B$4+O487*'Rarity Calibration'!$B$5+P487*'Rarity Calibration'!$B$6+Q487*'Rarity Calibration'!$B$7),1))</x:f>
        <x:v>64.5</x:v>
      </x:c>
      <x:c r="S487" s="492" t="str">
        <x:f>IF(R487="","",IF(R487&gt;='Rarity Calibration'!$E$4,'Rarity Calibration'!$D$4,IF(R487&gt;='Rarity Calibration'!$E$5,'Rarity Calibration'!$D$5,IF(R487&gt;='Rarity Calibration'!$E$6,'Rarity Calibration'!$D$6,IF(R487&gt;='Rarity Calibration'!$E$7,'Rarity Calibration'!$D$7,'Rarity Calibration'!$D$8)))))</x:f>
        <x:v>Common</x:v>
      </x:c>
      <x:c r="T487" s="492" t="str"/>
      <x:c r="U487" s="505" t="n">
        <x:v>60.4</x:v>
      </x:c>
      <x:c r="V487" s="492" t="str">
        <x:v>6.6 / 6.1 / 5.4 / 4.9</x:v>
      </x:c>
      <x:c r="W487" s="492" t="str">
        <x:v>New review-only component estimates from catalog and stated premise; source inputs unchanged.</x:v>
      </x:c>
      <x:c r="X487" s="492" t="str">
        <x:v>Controversies &amp; Movements — Christian History</x:v>
      </x:c>
      <x:c r="Y487" s="492" t="str">
        <x:v>fixed-v17: Final Card Catalog!A458:S458; Rarity Calibration!C433:S433. No external source verification.</x:v>
      </x:c>
      <x:c r="Z487" s="492" t="str">
        <x:v>19th century onward | Wesleyan / Protestant</x:v>
      </x:c>
      <x:c r="AA487" s="492" t="str">
        <x:v>Approved v20 baseline - applied to master</x:v>
      </x:c>
      <x:c r="AB487" s="492" t="str">
        <x:v>None</x:v>
      </x:c>
    </x:row>
    <x:row r="488" ht="122" customHeight="1">
      <x:c r="A488" s="492" t="str">
        <x:v>CM-028</x:v>
      </x:c>
      <x:c r="B488" s="492" t="str">
        <x:v>Adventist Movement</x:v>
      </x:c>
      <x:c r="C488" s="492" t="str">
        <x:v>Common</x:v>
      </x:c>
      <x:c r="D488" s="500" t="str">
        <x:v>Common</x:v>
      </x:c>
      <x:c r="E488" s="492" t="str">
        <x:f>IF(F488="Fixed by approved decision","Fixed",IF(C488=D488,"Keep",IF(MATCH(D488,$A$12:$A$16,0)&lt;MATCH(C488,$A$12:$A$16,0),"Promote","Demote")))</x:f>
        <x:v>Keep</x:v>
      </x:c>
      <x:c r="F488" s="492" t="str">
        <x:v>Reviewed - keep</x:v>
      </x:c>
      <x:c r="G488" s="492" t="str">
        <x:v>Medium</x:v>
      </x:c>
      <x:c r="H488" s="492" t="str">
        <x:v>Common is adequate for a historical expectation movement; avoid reenacting rejected apocalyptic visual claims.</x:v>
      </x:c>
      <x:c r="I488" s="492" t="str">
        <x:v>CM-026 Latter Day Saint Movement; CM-030 Jehovah's Witnesses</x:v>
      </x:c>
      <x:c r="J488" s="492" t="str">
        <x:v>Attentive readers awaiting fulfillment are shown as a human community, with no literal predictive chart of future events.</x:v>
      </x:c>
      <x:c r="K488" s="492" t="str">
        <x:v>Expectation and uncertainty</x:v>
      </x:c>
      <x:c r="L488" s="492" t="str">
        <x:v>Proposed staging based on the catalog; not approved artwork</x:v>
      </x:c>
      <x:c r="M488" s="492" t="str">
        <x:v>Distinguish constituent traditions and do not certify prophetic identifications through art.</x:v>
      </x:c>
      <x:c r="N488" s="504" t="n">
        <x:v>6.5</x:v>
      </x:c>
      <x:c r="O488" s="504" t="n">
        <x:v>6.5</x:v>
      </x:c>
      <x:c r="P488" s="504" t="n">
        <x:v>6.5</x:v>
      </x:c>
      <x:c r="Q488" s="504" t="n">
        <x:v>6</x:v>
      </x:c>
      <x:c r="R488" s="505" t="n">
        <x:f>IF(COUNT(N488:Q488)&lt;COUNT('Rarity Calibration'!$B$4:$B$7),"",ROUND(('Rarity Calibration'!$B$11/'Rarity Calibration'!$B$9)*(N488*'Rarity Calibration'!$B$4+O488*'Rarity Calibration'!$B$5+P488*'Rarity Calibration'!$B$6+Q488*'Rarity Calibration'!$B$7),1))</x:f>
        <x:v>64.5</x:v>
      </x:c>
      <x:c r="S488" s="492" t="str">
        <x:f>IF(R488="","",IF(R488&gt;='Rarity Calibration'!$E$4,'Rarity Calibration'!$D$4,IF(R488&gt;='Rarity Calibration'!$E$5,'Rarity Calibration'!$D$5,IF(R488&gt;='Rarity Calibration'!$E$6,'Rarity Calibration'!$D$6,IF(R488&gt;='Rarity Calibration'!$E$7,'Rarity Calibration'!$D$7,'Rarity Calibration'!$D$8)))))</x:f>
        <x:v>Common</x:v>
      </x:c>
      <x:c r="T488" s="492" t="str"/>
      <x:c r="U488" s="505" t="n">
        <x:v>60.2</x:v>
      </x:c>
      <x:c r="V488" s="492" t="str">
        <x:v>5.5 / 7.5 / 5.4 / 4.9</x:v>
      </x:c>
      <x:c r="W488" s="492" t="str">
        <x:v>New review-only component estimates from catalog and stated premise; source inputs unchanged.</x:v>
      </x:c>
      <x:c r="X488" s="492" t="str">
        <x:v>Controversies &amp; Movements — Christian History</x:v>
      </x:c>
      <x:c r="Y488" s="492" t="str">
        <x:v>fixed-v17: Final Card Catalog!A459:S459; Rarity Calibration!C439:S439. No external source verification.</x:v>
      </x:c>
      <x:c r="Z488" s="492" t="str">
        <x:v>19th century onward | Protestant / Adventist</x:v>
      </x:c>
      <x:c r="AA488" s="492" t="str">
        <x:v>Approved v20 baseline - applied to master</x:v>
      </x:c>
      <x:c r="AB488" s="492" t="str">
        <x:v>Production detail / source check</x:v>
      </x:c>
    </x:row>
    <x:row r="489" ht="122" customHeight="1">
      <x:c r="A489" s="492" t="str">
        <x:v>CM-029</x:v>
      </x:c>
      <x:c r="B489" s="492" t="str">
        <x:v>Christian Science</x:v>
      </x:c>
      <x:c r="C489" s="492" t="str">
        <x:v>Common</x:v>
      </x:c>
      <x:c r="D489" s="500" t="str">
        <x:v>Common</x:v>
      </x:c>
      <x:c r="E489" s="492" t="str">
        <x:f>IF(F489="Fixed by approved decision","Fixed",IF(C489=D489,"Keep",IF(MATCH(D489,$A$12:$A$16,0)&lt;MATCH(C489,$A$12:$A$16,0),"Promote","Demote")))</x:f>
        <x:v>Keep</x:v>
      </x:c>
      <x:c r="F489" s="492" t="str">
        <x:v>Reviewed - keep</x:v>
      </x:c>
      <x:c r="G489" s="492" t="str">
        <x:v>Medium</x:v>
      </x:c>
      <x:c r="H489" s="492" t="str">
        <x:v>Keep Common while presenting the movement's beliefs as its teachings rather than visually asserting healing outcomes.</x:v>
      </x:c>
      <x:c r="I489" s="492" t="str">
        <x:v>CM-026 Latter Day Saint Movement; CM-036 Prosperity Gospel Movement</x:v>
      </x:c>
      <x:c r="J489" s="492" t="str">
        <x:v>A representative reader studies the named texts in a restrained setting, not a miraculous healing tableau.</x:v>
      </x:c>
      <x:c r="K489" s="492" t="str">
        <x:v>Conviction and reflection</x:v>
      </x:c>
      <x:c r="L489" s="492" t="str">
        <x:v>Proposed staging based on the catalog; not approved artwork</x:v>
      </x:c>
      <x:c r="M489" s="492" t="str">
        <x:v>Preserve neutral self-description and the source's doctrinal distinctions.</x:v>
      </x:c>
      <x:c r="N489" s="504" t="n">
        <x:v>6.5</x:v>
      </x:c>
      <x:c r="O489" s="504" t="n">
        <x:v>6.5</x:v>
      </x:c>
      <x:c r="P489" s="504" t="n">
        <x:v>6</x:v>
      </x:c>
      <x:c r="Q489" s="504" t="n">
        <x:v>6</x:v>
      </x:c>
      <x:c r="R489" s="505" t="n">
        <x:f>IF(COUNT(N489:Q489)&lt;COUNT('Rarity Calibration'!$B$4:$B$7),"",ROUND(('Rarity Calibration'!$B$11/'Rarity Calibration'!$B$9)*(N489*'Rarity Calibration'!$B$4+O489*'Rarity Calibration'!$B$5+P489*'Rarity Calibration'!$B$6+Q489*'Rarity Calibration'!$B$7),1))</x:f>
        <x:v>63.5</x:v>
      </x:c>
      <x:c r="S489" s="492" t="str">
        <x:f>IF(R489="","",IF(R489&gt;='Rarity Calibration'!$E$4,'Rarity Calibration'!$D$4,IF(R489&gt;='Rarity Calibration'!$E$5,'Rarity Calibration'!$D$5,IF(R489&gt;='Rarity Calibration'!$E$6,'Rarity Calibration'!$D$6,IF(R489&gt;='Rarity Calibration'!$E$7,'Rarity Calibration'!$D$7,'Rarity Calibration'!$D$8)))))</x:f>
        <x:v>Common</x:v>
      </x:c>
      <x:c r="T489" s="492" t="str"/>
      <x:c r="U489" s="505" t="n">
        <x:v>56</x:v>
      </x:c>
      <x:c r="V489" s="492" t="str">
        <x:v>5.5 / 6.1 / 5.4 / 4.9</x:v>
      </x:c>
      <x:c r="W489" s="492" t="str">
        <x:v>New review-only component estimates from catalog and stated premise; source inputs unchanged.</x:v>
      </x:c>
      <x:c r="X489" s="492" t="str">
        <x:v>Controversies &amp; Movements — Christian History</x:v>
      </x:c>
      <x:c r="Y489" s="492" t="str">
        <x:v>fixed-v17: Final Card Catalog!A460:S460; Rarity Calibration!C491:S491. No external source verification.</x:v>
      </x:c>
      <x:c r="Z489" s="492" t="str">
        <x:v>19th century onward | United States and global</x:v>
      </x:c>
      <x:c r="AA489" s="492" t="str">
        <x:v>Approved v20 baseline - applied to master</x:v>
      </x:c>
      <x:c r="AB489" s="492" t="str">
        <x:v>Production detail / source check</x:v>
      </x:c>
    </x:row>
    <x:row r="490" ht="122" customHeight="1">
      <x:c r="A490" s="492" t="str">
        <x:v>CM-030</x:v>
      </x:c>
      <x:c r="B490" s="492" t="str">
        <x:v>Jehovah's Witnesses</x:v>
      </x:c>
      <x:c r="C490" s="492" t="str">
        <x:v>Common</x:v>
      </x:c>
      <x:c r="D490" s="500" t="str">
        <x:v>Uncommon</x:v>
      </x:c>
      <x:c r="E490" s="492" t="str">
        <x:f>IF(F490="Fixed by approved decision","Fixed",IF(C490=D490,"Keep",IF(MATCH(D490,$A$12:$A$16,0)&lt;MATCH(C490,$A$12:$A$16,0),"Promote","Demote")))</x:f>
        <x:v>Promote</x:v>
      </x:c>
      <x:c r="F490" s="492" t="str">
        <x:v>Reviewed - change proposed</x:v>
      </x:c>
      <x:c r="G490" s="492" t="str">
        <x:v>Medium</x:v>
      </x:c>
      <x:c r="H490" s="492" t="str">
        <x:v>Recommend Uncommon under the same movement-recognition standard as Latter Day Saints; doctrinal disagreement is not a visual rarity penalty.</x:v>
      </x:c>
      <x:c r="I490" s="492" t="str">
        <x:v>CM-026 Latter Day Saint Movement; CM-023 Evangelical Movement</x:v>
      </x:c>
      <x:c r="J490" s="492" t="str">
        <x:v>A respectful evangelistic conversation or Bible-study encounter provides a concrete human practice.</x:v>
      </x:c>
      <x:c r="K490" s="492" t="str">
        <x:v>Purpose and conviction</x:v>
      </x:c>
      <x:c r="L490" s="492" t="str">
        <x:v>Proposed staging based on the catalog; not approved artwork</x:v>
      </x:c>
      <x:c r="M490" s="492" t="str">
        <x:v>Keep religious self-understanding and Nicene differences explicit without caricature or unverified modern branding.</x:v>
      </x:c>
      <x:c r="N490" s="504" t="n">
        <x:v>7.5</x:v>
      </x:c>
      <x:c r="O490" s="504" t="n">
        <x:v>7</x:v>
      </x:c>
      <x:c r="P490" s="504" t="n">
        <x:v>6.5</x:v>
      </x:c>
      <x:c r="Q490" s="504" t="n">
        <x:v>6.5</x:v>
      </x:c>
      <x:c r="R490" s="505" t="n">
        <x:f>IF(COUNT(N490:Q490)&lt;COUNT('Rarity Calibration'!$B$4:$B$7),"",ROUND(('Rarity Calibration'!$B$11/'Rarity Calibration'!$B$9)*(N490*'Rarity Calibration'!$B$4+O490*'Rarity Calibration'!$B$5+P490*'Rarity Calibration'!$B$6+Q490*'Rarity Calibration'!$B$7),1))</x:f>
        <x:v>70.5</x:v>
      </x:c>
      <x:c r="S490" s="492" t="str">
        <x:f>IF(R490="","",IF(R490&gt;='Rarity Calibration'!$E$4,'Rarity Calibration'!$D$4,IF(R490&gt;='Rarity Calibration'!$E$5,'Rarity Calibration'!$D$5,IF(R490&gt;='Rarity Calibration'!$E$6,'Rarity Calibration'!$D$6,IF(R490&gt;='Rarity Calibration'!$E$7,'Rarity Calibration'!$D$7,'Rarity Calibration'!$D$8)))))</x:f>
        <x:v>Uncommon</x:v>
      </x:c>
      <x:c r="T490" s="492" t="str"/>
      <x:c r="U490" s="505" t="n">
        <x:v>63.2</x:v>
      </x:c>
      <x:c r="V490" s="492" t="str">
        <x:v>7.3 / 6.1 / 5.4 / 4.9</x:v>
      </x:c>
      <x:c r="W490" s="492" t="str">
        <x:v>New review-only component estimates from catalog and stated premise; source inputs unchanged.</x:v>
      </x:c>
      <x:c r="X490" s="492" t="str">
        <x:v>Controversies &amp; Movements — Christian History</x:v>
      </x:c>
      <x:c r="Y490" s="492" t="str">
        <x:v>fixed-v17: Final Card Catalog!A461:S461; Rarity Calibration!C395:S395. No external source verification.</x:v>
      </x:c>
      <x:c r="Z490" s="492" t="str">
        <x:v>late 19th century onward | United States and global</x:v>
      </x:c>
      <x:c r="AA490" s="492" t="str">
        <x:v>Approved v20 baseline - applied to master</x:v>
      </x:c>
      <x:c r="AB490" s="492" t="str">
        <x:v>Production detail / source check</x:v>
      </x:c>
    </x:row>
    <x:row r="491" ht="122" customHeight="1">
      <x:c r="A491" s="492" t="str">
        <x:v>CM-031</x:v>
      </x:c>
      <x:c r="B491" s="492" t="str">
        <x:v>Social Gospel</x:v>
      </x:c>
      <x:c r="C491" s="492" t="str">
        <x:v>Common</x:v>
      </x:c>
      <x:c r="D491" s="500" t="str">
        <x:v>Common</x:v>
      </x:c>
      <x:c r="E491" s="492" t="str">
        <x:f>IF(F491="Fixed by approved decision","Fixed",IF(C491=D491,"Keep",IF(MATCH(D491,$A$12:$A$16,0)&lt;MATCH(C491,$A$12:$A$16,0),"Promote","Demote")))</x:f>
        <x:v>Keep</x:v>
      </x:c>
      <x:c r="F491" s="492" t="str">
        <x:v>Reviewed - keep</x:v>
      </x:c>
      <x:c r="G491" s="492" t="str">
        <x:v>Medium</x:v>
      </x:c>
      <x:c r="H491" s="492" t="str">
        <x:v>Retain Common for broad ethical engagement; the source supplies no single historical image to elevate on visual grounds.</x:v>
      </x:c>
      <x:c r="I491" s="492" t="str">
        <x:v>CM-035 Liberation Theology; ECH-019 Christian Care During the Plague of Cyprian</x:v>
      </x:c>
      <x:c r="J491" s="492" t="str">
        <x:v>An explicitly representative theological/community discussion connects a text to visible urban need without a policy campaign scene.</x:v>
      </x:c>
      <x:c r="K491" s="492" t="str">
        <x:v>Concern and responsibility</x:v>
      </x:c>
      <x:c r="L491" s="492" t="str">
        <x:v>Proposed staging based on the catalog; not approved artwork</x:v>
      </x:c>
      <x:c r="M491" s="492" t="str">
        <x:v>Preserve the broad theological framing; no inferred endorsement or invented specific intervention.</x:v>
      </x:c>
      <x:c r="N491" s="504" t="n">
        <x:v>7</x:v>
      </x:c>
      <x:c r="O491" s="504" t="n">
        <x:v>6.5</x:v>
      </x:c>
      <x:c r="P491" s="504" t="n">
        <x:v>6.5</x:v>
      </x:c>
      <x:c r="Q491" s="504" t="n">
        <x:v>6</x:v>
      </x:c>
      <x:c r="R491" s="505" t="n">
        <x:f>IF(COUNT(N491:Q491)&lt;COUNT('Rarity Calibration'!$B$4:$B$7),"",ROUND(('Rarity Calibration'!$B$11/'Rarity Calibration'!$B$9)*(N491*'Rarity Calibration'!$B$4+O491*'Rarity Calibration'!$B$5+P491*'Rarity Calibration'!$B$6+Q491*'Rarity Calibration'!$B$7),1))</x:f>
        <x:v>66.5</x:v>
      </x:c>
      <x:c r="S491" s="492" t="str">
        <x:f>IF(R491="","",IF(R491&gt;='Rarity Calibration'!$E$4,'Rarity Calibration'!$D$4,IF(R491&gt;='Rarity Calibration'!$E$5,'Rarity Calibration'!$D$5,IF(R491&gt;='Rarity Calibration'!$E$6,'Rarity Calibration'!$D$6,IF(R491&gt;='Rarity Calibration'!$E$7,'Rarity Calibration'!$D$7,'Rarity Calibration'!$D$8)))))</x:f>
        <x:v>Common</x:v>
      </x:c>
      <x:c r="T491" s="492" t="str"/>
      <x:c r="U491" s="505" t="n">
        <x:v>60.4</x:v>
      </x:c>
      <x:c r="V491" s="492" t="str">
        <x:v>6.6 / 6.1 / 5.4 / 4.9</x:v>
      </x:c>
      <x:c r="W491" s="492" t="str">
        <x:v>New review-only component estimates from catalog and stated premise; source inputs unchanged.</x:v>
      </x:c>
      <x:c r="X491" s="492" t="str">
        <x:v>Controversies &amp; Movements — Christian History</x:v>
      </x:c>
      <x:c r="Y491" s="492" t="str">
        <x:v>fixed-v17: Final Card Catalog!A462:S462; Rarity Calibration!C437:S437. No external source verification.</x:v>
      </x:c>
      <x:c r="Z491" s="492" t="str">
        <x:v>late 19th–early 20th centuries | Mainline Protestant / North American</x:v>
      </x:c>
      <x:c r="AA491" s="492" t="str">
        <x:v>Approved v20 baseline - applied to master</x:v>
      </x:c>
      <x:c r="AB491" s="492" t="str">
        <x:v>Production detail / source check</x:v>
      </x:c>
    </x:row>
    <x:row r="492" ht="122" customHeight="1">
      <x:c r="A492" s="492" t="str">
        <x:v>CM-032</x:v>
      </x:c>
      <x:c r="B492" s="492" t="str">
        <x:v>Fundamentalist–Modernist Controversy</x:v>
      </x:c>
      <x:c r="C492" s="492" t="str">
        <x:v>Uncommon</x:v>
      </x:c>
      <x:c r="D492" s="500" t="str">
        <x:v>Uncommon</x:v>
      </x:c>
      <x:c r="E492" s="492" t="str">
        <x:f>IF(F492="Fixed by approved decision","Fixed",IF(C492=D492,"Keep",IF(MATCH(D492,$A$12:$A$16,0)&lt;MATCH(C492,$A$12:$A$16,0),"Promote","Demote")))</x:f>
        <x:v>Keep</x:v>
      </x:c>
      <x:c r="F492" s="492" t="str">
        <x:v>Reviewed - keep</x:v>
      </x:c>
      <x:c r="G492" s="492" t="str">
        <x:v>Medium</x:v>
      </x:c>
      <x:c r="H492" s="492" t="str">
        <x:v>Retain Uncommon for a clearly described controversy, not a caricatured contest between ignorance and knowledge.</x:v>
      </x:c>
      <x:c r="I492" s="492" t="str">
        <x:v>CM-005 Pelagian Controversy; TH-021 Karl Barth</x:v>
      </x:c>
      <x:c r="J492" s="492" t="str">
        <x:v>Two readers or speakers attend to disputed textual claims, represented without an invented debate event.</x:v>
      </x:c>
      <x:c r="K492" s="492" t="str">
        <x:v>Scrutiny and disagreement</x:v>
      </x:c>
      <x:c r="L492" s="492" t="str">
        <x:v>Proposed staging based on the catalog; not approved artwork</x:v>
      </x:c>
      <x:c r="M492" s="492" t="str">
        <x:v>Identify a period-bounded representative or documented scene and retain distinct topics.</x:v>
      </x:c>
      <x:c r="N492" s="504" t="n">
        <x:v>7.5</x:v>
      </x:c>
      <x:c r="O492" s="504" t="n">
        <x:v>7</x:v>
      </x:c>
      <x:c r="P492" s="504" t="n">
        <x:v>6.5</x:v>
      </x:c>
      <x:c r="Q492" s="504" t="n">
        <x:v>6</x:v>
      </x:c>
      <x:c r="R492" s="505" t="n">
        <x:f>IF(COUNT(N492:Q492)&lt;COUNT('Rarity Calibration'!$B$4:$B$7),"",ROUND(('Rarity Calibration'!$B$11/'Rarity Calibration'!$B$9)*(N492*'Rarity Calibration'!$B$4+O492*'Rarity Calibration'!$B$5+P492*'Rarity Calibration'!$B$6+Q492*'Rarity Calibration'!$B$7),1))</x:f>
        <x:v>70</x:v>
      </x:c>
      <x:c r="S492" s="492" t="str">
        <x:f>IF(R492="","",IF(R492&gt;='Rarity Calibration'!$E$4,'Rarity Calibration'!$D$4,IF(R492&gt;='Rarity Calibration'!$E$5,'Rarity Calibration'!$D$5,IF(R492&gt;='Rarity Calibration'!$E$6,'Rarity Calibration'!$D$6,IF(R492&gt;='Rarity Calibration'!$E$7,'Rarity Calibration'!$D$7,'Rarity Calibration'!$D$8)))))</x:f>
        <x:v>Uncommon</x:v>
      </x:c>
      <x:c r="T492" s="492" t="str"/>
      <x:c r="U492" s="505" t="n">
        <x:v>69</x:v>
      </x:c>
      <x:c r="V492" s="492" t="str">
        <x:v>7.4 / 7.5 / 6.0 / 4.9</x:v>
      </x:c>
      <x:c r="W492" s="492" t="str">
        <x:v>New review-only component estimates from catalog and stated premise; source inputs unchanged.</x:v>
      </x:c>
      <x:c r="X492" s="492" t="str">
        <x:v>Controversies &amp; Movements — Christian History</x:v>
      </x:c>
      <x:c r="Y492" s="492" t="str">
        <x:v>fixed-v17: Final Card Catalog!A463:S463; Rarity Calibration!C300:S300. No external source verification.</x:v>
      </x:c>
      <x:c r="Z492" s="492" t="str">
        <x:v>late 19th–early 20th centuries | North American Protestantism</x:v>
      </x:c>
      <x:c r="AA492" s="492" t="str">
        <x:v>Approved v20 baseline - applied to master</x:v>
      </x:c>
      <x:c r="AB492" s="492" t="str">
        <x:v>Production detail / source check</x:v>
      </x:c>
    </x:row>
    <x:row r="493" ht="122" customHeight="1">
      <x:c r="A493" s="492" t="str">
        <x:v>CM-034</x:v>
      </x:c>
      <x:c r="B493" s="492" t="str">
        <x:v>Ecumenical Movement</x:v>
      </x:c>
      <x:c r="C493" s="492" t="str">
        <x:v>Uncommon</x:v>
      </x:c>
      <x:c r="D493" s="500" t="str">
        <x:v>Uncommon</x:v>
      </x:c>
      <x:c r="E493" s="492" t="str">
        <x:f>IF(F493="Fixed by approved decision","Fixed",IF(C493=D493,"Keep",IF(MATCH(D493,$A$12:$A$16,0)&lt;MATCH(C493,$A$12:$A$16,0),"Promote","Demote")))</x:f>
        <x:v>Keep</x:v>
      </x:c>
      <x:c r="F493" s="492" t="str">
        <x:v>Reviewed - keep</x:v>
      </x:c>
      <x:c r="G493" s="492" t="str">
        <x:v>Medium</x:v>
      </x:c>
      <x:c r="H493" s="492" t="str">
        <x:v>Retain Uncommon; the source's dialogue purpose is clear but should not imply achieved doctrinal agreement.</x:v>
      </x:c>
      <x:c r="I493" s="492" t="str">
        <x:v>CM-008 East–West Schism; CS-009 Second Vatican Council</x:v>
      </x:c>
      <x:c r="J493" s="492" t="str">
        <x:v>A small interchurch conversation has varied participants and attentive posture, not an invented universal signing ceremony.</x:v>
      </x:c>
      <x:c r="K493" s="492" t="str">
        <x:v>Listening and cautious hope</x:v>
      </x:c>
      <x:c r="L493" s="492" t="str">
        <x:v>Proposed staging based on the catalog; not approved artwork</x:v>
      </x:c>
      <x:c r="M493" s="492" t="str">
        <x:v>Source any specific meeting or label the scene representative.</x:v>
      </x:c>
      <x:c r="N493" s="504" t="n">
        <x:v>8</x:v>
      </x:c>
      <x:c r="O493" s="504" t="n">
        <x:v>7.5</x:v>
      </x:c>
      <x:c r="P493" s="504" t="n">
        <x:v>7</x:v>
      </x:c>
      <x:c r="Q493" s="504" t="n">
        <x:v>6.5</x:v>
      </x:c>
      <x:c r="R493" s="505" t="n">
        <x:f>IF(COUNT(N493:Q493)&lt;COUNT('Rarity Calibration'!$B$4:$B$7),"",ROUND(('Rarity Calibration'!$B$11/'Rarity Calibration'!$B$9)*(N493*'Rarity Calibration'!$B$4+O493*'Rarity Calibration'!$B$5+P493*'Rarity Calibration'!$B$6+Q493*'Rarity Calibration'!$B$7),1))</x:f>
        <x:v>75</x:v>
      </x:c>
      <x:c r="S493" s="492" t="str">
        <x:f>IF(R493="","",IF(R493&gt;='Rarity Calibration'!$E$4,'Rarity Calibration'!$D$4,IF(R493&gt;='Rarity Calibration'!$E$5,'Rarity Calibration'!$D$5,IF(R493&gt;='Rarity Calibration'!$E$6,'Rarity Calibration'!$D$6,IF(R493&gt;='Rarity Calibration'!$E$7,'Rarity Calibration'!$D$7,'Rarity Calibration'!$D$8)))))</x:f>
        <x:v>Uncommon</x:v>
      </x:c>
      <x:c r="T493" s="492" t="str"/>
      <x:c r="U493" s="505" t="n">
        <x:v>69.4</x:v>
      </x:c>
      <x:c r="V493" s="492" t="str">
        <x:v>7.8 / 7.5 / 5.4 / 4.9</x:v>
      </x:c>
      <x:c r="W493" s="492" t="str">
        <x:v>New review-only component estimates from catalog and stated premise; source inputs unchanged.</x:v>
      </x:c>
      <x:c r="X493" s="492" t="str">
        <x:v>Controversies &amp; Movements — Christian History</x:v>
      </x:c>
      <x:c r="Y493" s="492" t="str">
        <x:v>fixed-v17: Final Card Catalog!A464:S464; Rarity Calibration!C284:S284. No external source verification.</x:v>
      </x:c>
      <x:c r="Z493" s="492" t="str">
        <x:v>19th–21st centuries | Cross-tradition Christianity</x:v>
      </x:c>
      <x:c r="AA493" s="492" t="str">
        <x:v>Approved v20 baseline - applied to master</x:v>
      </x:c>
      <x:c r="AB493" s="492" t="str">
        <x:v>Production detail / source check</x:v>
      </x:c>
    </x:row>
    <x:row r="494" ht="122" customHeight="1">
      <x:c r="A494" s="492" t="str">
        <x:v>CM-035</x:v>
      </x:c>
      <x:c r="B494" s="492" t="str">
        <x:v>Liberation Theology</x:v>
      </x:c>
      <x:c r="C494" s="492" t="str">
        <x:v>Common</x:v>
      </x:c>
      <x:c r="D494" s="500" t="str">
        <x:v>Common</x:v>
      </x:c>
      <x:c r="E494" s="492" t="str">
        <x:f>IF(F494="Fixed by approved decision","Fixed",IF(C494=D494,"Keep",IF(MATCH(D494,$A$12:$A$16,0)&lt;MATCH(C494,$A$12:$A$16,0),"Promote","Demote")))</x:f>
        <x:v>Keep</x:v>
      </x:c>
      <x:c r="F494" s="492" t="str">
        <x:v>Reviewed - keep</x:v>
      </x:c>
      <x:c r="G494" s="492" t="str">
        <x:v>Medium</x:v>
      </x:c>
      <x:c r="H494" s="492" t="str">
        <x:v>Common fits the umbrella's breadth; visual treatment cannot stand in for every distinct contextual theology.</x:v>
      </x:c>
      <x:c r="I494" s="492" t="str">
        <x:v>CM-031 Social Gospel; TH-022 Dietrich Bonhoeffer</x:v>
      </x:c>
      <x:c r="J494" s="492" t="str">
        <x:v>An explicitly representative study-and-community encounter connects interpretation and lived context, not a campaign or protest verdict.</x:v>
      </x:c>
      <x:c r="K494" s="492" t="str">
        <x:v>Attention and responsibility</x:v>
      </x:c>
      <x:c r="L494" s="492" t="str">
        <x:v>Proposed staging based on the catalog; not approved artwork</x:v>
      </x:c>
      <x:c r="M494" s="492" t="str">
        <x:v>Preserve distinct traditions and do not turn artistic selection into endorsement of a political program.</x:v>
      </x:c>
      <x:c r="N494" s="504" t="n">
        <x:v>7</x:v>
      </x:c>
      <x:c r="O494" s="504" t="n">
        <x:v>6.5</x:v>
      </x:c>
      <x:c r="P494" s="504" t="n">
        <x:v>6.5</x:v>
      </x:c>
      <x:c r="Q494" s="504" t="n">
        <x:v>6</x:v>
      </x:c>
      <x:c r="R494" s="505" t="n">
        <x:f>IF(COUNT(N494:Q494)&lt;COUNT('Rarity Calibration'!$B$4:$B$7),"",ROUND(('Rarity Calibration'!$B$11/'Rarity Calibration'!$B$9)*(N494*'Rarity Calibration'!$B$4+O494*'Rarity Calibration'!$B$5+P494*'Rarity Calibration'!$B$6+Q494*'Rarity Calibration'!$B$7),1))</x:f>
        <x:v>66.5</x:v>
      </x:c>
      <x:c r="S494" s="492" t="str">
        <x:f>IF(R494="","",IF(R494&gt;='Rarity Calibration'!$E$4,'Rarity Calibration'!$D$4,IF(R494&gt;='Rarity Calibration'!$E$5,'Rarity Calibration'!$D$5,IF(R494&gt;='Rarity Calibration'!$E$6,'Rarity Calibration'!$D$6,IF(R494&gt;='Rarity Calibration'!$E$7,'Rarity Calibration'!$D$7,'Rarity Calibration'!$D$8)))))</x:f>
        <x:v>Common</x:v>
      </x:c>
      <x:c r="T494" s="492" t="str"/>
      <x:c r="U494" s="505" t="n">
        <x:v>60.4</x:v>
      </x:c>
      <x:c r="V494" s="492" t="str">
        <x:v>6.6 / 6.1 / 5.4 / 4.9</x:v>
      </x:c>
      <x:c r="W494" s="492" t="str">
        <x:v>New review-only component estimates from catalog and stated premise; source inputs unchanged.</x:v>
      </x:c>
      <x:c r="X494" s="492" t="str">
        <x:v>Controversies &amp; Movements — Christian History</x:v>
      </x:c>
      <x:c r="Y494" s="492" t="str">
        <x:v>fixed-v17: Final Card Catalog!A465:S465; Rarity Calibration!C434:S434. No external source verification.</x:v>
      </x:c>
      <x:c r="Z494" s="492" t="str">
        <x:v>1960s onward | Global and contextual Christian theologies</x:v>
      </x:c>
      <x:c r="AA494" s="492" t="str">
        <x:v>Approved v20 baseline - applied to master</x:v>
      </x:c>
      <x:c r="AB494" s="492" t="str">
        <x:v>Production detail / source check</x:v>
      </x:c>
    </x:row>
    <x:row r="495" ht="122" customHeight="1">
      <x:c r="A495" s="492" t="str">
        <x:v>CM-036</x:v>
      </x:c>
      <x:c r="B495" s="492" t="str">
        <x:v>Prosperity Gospel Movement</x:v>
      </x:c>
      <x:c r="C495" s="492" t="str">
        <x:v>Common</x:v>
      </x:c>
      <x:c r="D495" s="500" t="str">
        <x:v>Common</x:v>
      </x:c>
      <x:c r="E495" s="492" t="str">
        <x:f>IF(F495="Fixed by approved decision","Fixed",IF(C495=D495,"Keep",IF(MATCH(D495,$A$12:$A$16,0)&lt;MATCH(C495,$A$12:$A$16,0),"Promote","Demote")))</x:f>
        <x:v>Keep</x:v>
      </x:c>
      <x:c r="F495" s="492" t="str">
        <x:v>Reviewed - keep</x:v>
      </x:c>
      <x:c r="G495" s="492" t="str">
        <x:v>Medium</x:v>
      </x:c>
      <x:c r="H495" s="492" t="str">
        <x:v>Retain Common for a broad contested label; avoid manufacturing spectacle from disputed promises or critics' stereotypes.</x:v>
      </x:c>
      <x:c r="I495" s="492" t="str">
        <x:v>CM-029 Christian Science; CHE-003 Azusa Street Revival</x:v>
      </x:c>
      <x:c r="J495" s="492" t="str">
        <x:v>A teaching/response setting treats people seriously, without money raining from heaven or a caricatured villain.</x:v>
      </x:c>
      <x:c r="K495" s="492" t="str">
        <x:v>Expectation and discernment</x:v>
      </x:c>
      <x:c r="L495" s="492" t="str">
        <x:v>Proposed staging based on the catalog; not approved artwork</x:v>
      </x:c>
      <x:c r="M495" s="492" t="str">
        <x:v>Preserve the source's range-of-teachings caveat and do not visually assert promised health or wealth.</x:v>
      </x:c>
      <x:c r="N495" s="504" t="n">
        <x:v>6.5</x:v>
      </x:c>
      <x:c r="O495" s="504" t="n">
        <x:v>6.5</x:v>
      </x:c>
      <x:c r="P495" s="504" t="n">
        <x:v>6</x:v>
      </x:c>
      <x:c r="Q495" s="504" t="n">
        <x:v>6</x:v>
      </x:c>
      <x:c r="R495" s="505" t="n">
        <x:f>IF(COUNT(N495:Q495)&lt;COUNT('Rarity Calibration'!$B$4:$B$7),"",ROUND(('Rarity Calibration'!$B$11/'Rarity Calibration'!$B$9)*(N495*'Rarity Calibration'!$B$4+O495*'Rarity Calibration'!$B$5+P495*'Rarity Calibration'!$B$6+Q495*'Rarity Calibration'!$B$7),1))</x:f>
        <x:v>63.5</x:v>
      </x:c>
      <x:c r="S495" s="492" t="str">
        <x:f>IF(R495="","",IF(R495&gt;='Rarity Calibration'!$E$4,'Rarity Calibration'!$D$4,IF(R495&gt;='Rarity Calibration'!$E$5,'Rarity Calibration'!$D$5,IF(R495&gt;='Rarity Calibration'!$E$6,'Rarity Calibration'!$D$6,IF(R495&gt;='Rarity Calibration'!$E$7,'Rarity Calibration'!$D$7,'Rarity Calibration'!$D$8)))))</x:f>
        <x:v>Common</x:v>
      </x:c>
      <x:c r="T495" s="492" t="str"/>
      <x:c r="U495" s="505" t="n">
        <x:v>56</x:v>
      </x:c>
      <x:c r="V495" s="492" t="str">
        <x:v>5.5 / 6.1 / 5.4 / 4.9</x:v>
      </x:c>
      <x:c r="W495" s="492" t="str">
        <x:v>New review-only component estimates from catalog and stated premise; source inputs unchanged.</x:v>
      </x:c>
      <x:c r="X495" s="492" t="str">
        <x:v>Controversies &amp; Movements — Christian History</x:v>
      </x:c>
      <x:c r="Y495" s="492" t="str">
        <x:v>fixed-v17: Final Card Catalog!A466:S466; Rarity Calibration!C493:S493. No external source verification.</x:v>
      </x:c>
      <x:c r="Z495" s="492" t="str">
        <x:v>20th century onward | Pentecostal / Charismatic and independent Christianity</x:v>
      </x:c>
      <x:c r="AA495" s="492" t="str">
        <x:v>Approved v20 baseline - applied to master</x:v>
      </x:c>
      <x:c r="AB495" s="492" t="str">
        <x:v>Production detail / source check</x:v>
      </x:c>
    </x:row>
    <x:row r="496" ht="122" customHeight="1">
      <x:c r="A496" s="492" t="str">
        <x:v>TP-001</x:v>
      </x:c>
      <x:c r="B496" s="492" t="str">
        <x:v>Pilgrimage</x:v>
      </x:c>
      <x:c r="C496" s="492" t="str">
        <x:v>Common</x:v>
      </x:c>
      <x:c r="D496" s="500" t="str">
        <x:v>Common</x:v>
      </x:c>
      <x:c r="E496" s="492" t="str">
        <x:f>IF(F496="Fixed by approved decision","Fixed",IF(C496=D496,"Keep",IF(MATCH(D496,$A$12:$A$16,0)&lt;MATCH(C496,$A$12:$A$16,0),"Promote","Demote")))</x:f>
        <x:v>Keep</x:v>
      </x:c>
      <x:c r="F496" s="492" t="str">
        <x:v>Reviewed - keep</x:v>
      </x:c>
      <x:c r="G496" s="492" t="str">
        <x:v>Medium</x:v>
      </x:c>
      <x:c r="H496" s="492" t="str">
        <x:v>Keep Common for a clear recurring practice, not an undated copy of Egeria or a specific pilgrimage shrine.</x:v>
      </x:c>
      <x:c r="I496" s="492" t="str">
        <x:v>ECH-028 Egeria's Pilgrimage; ECH-026 Church of the Holy Sepulchre</x:v>
      </x:c>
      <x:c r="J496" s="492" t="str">
        <x:v>A few travelers move toward a sacred destination, with journey and shared purpose central.</x:v>
      </x:c>
      <x:c r="K496" s="492" t="str">
        <x:v>Longing and remembrance</x:v>
      </x:c>
      <x:c r="L496" s="492" t="str">
        <x:v>Proposed staging based on the catalog; not approved artwork</x:v>
      </x:c>
      <x:c r="M496" s="492" t="str">
        <x:v>No unresolved tier condition identified in this baseline review.</x:v>
      </x:c>
      <x:c r="N496" s="504" t="n">
        <x:v>6.5</x:v>
      </x:c>
      <x:c r="O496" s="504" t="n">
        <x:v>7</x:v>
      </x:c>
      <x:c r="P496" s="504" t="n">
        <x:v>6.5</x:v>
      </x:c>
      <x:c r="Q496" s="504" t="n">
        <x:v>6</x:v>
      </x:c>
      <x:c r="R496" s="505" t="n">
        <x:f>IF(COUNT(N496:Q496)&lt;COUNT('Rarity Calibration'!$B$4:$B$7),"",ROUND(('Rarity Calibration'!$B$11/'Rarity Calibration'!$B$9)*(N496*'Rarity Calibration'!$B$4+O496*'Rarity Calibration'!$B$5+P496*'Rarity Calibration'!$B$6+Q496*'Rarity Calibration'!$B$7),1))</x:f>
        <x:v>66</x:v>
      </x:c>
      <x:c r="S496" s="492" t="str">
        <x:f>IF(R496="","",IF(R496&gt;='Rarity Calibration'!$E$4,'Rarity Calibration'!$D$4,IF(R496&gt;='Rarity Calibration'!$E$5,'Rarity Calibration'!$D$5,IF(R496&gt;='Rarity Calibration'!$E$6,'Rarity Calibration'!$D$6,IF(R496&gt;='Rarity Calibration'!$E$7,'Rarity Calibration'!$D$7,'Rarity Calibration'!$D$8)))))</x:f>
        <x:v>Common</x:v>
      </x:c>
      <x:c r="T496" s="492" t="str"/>
      <x:c r="U496" s="505" t="n">
        <x:v>64.8</x:v>
      </x:c>
      <x:c r="V496" s="492" t="str">
        <x:v>5.5 / 8.4 / 5.4 / 6.8</x:v>
      </x:c>
      <x:c r="W496" s="492" t="str">
        <x:v>New review-only component estimates from catalog and stated premise; source inputs unchanged.</x:v>
      </x:c>
      <x:c r="X496" s="492" t="str">
        <x:v>Traditions &amp; Practices — Christian Life</x:v>
      </x:c>
      <x:c r="Y496" s="492" t="str">
        <x:v>fixed-v17: Final Card Catalog!A467:S467; Rarity Calibration!C371:S371. No external source verification.</x:v>
      </x:c>
      <x:c r="Z496" s="492" t="str">
        <x:v>Late antiquity onward | Catholic, Orthodox, Anglican and other traditions</x:v>
      </x:c>
      <x:c r="AA496" s="492" t="str">
        <x:v>Approved v20 baseline - applied to master</x:v>
      </x:c>
      <x:c r="AB496" s="492" t="str">
        <x:v>None</x:v>
      </x:c>
    </x:row>
    <x:row r="497" ht="122" customHeight="1">
      <x:c r="A497" s="492" t="str">
        <x:v>TP-002</x:v>
      </x:c>
      <x:c r="B497" s="492" t="str">
        <x:v>Use of Incense</x:v>
      </x:c>
      <x:c r="C497" s="492" t="str">
        <x:v>Common</x:v>
      </x:c>
      <x:c r="D497" s="500" t="str">
        <x:v>Common</x:v>
      </x:c>
      <x:c r="E497" s="492" t="str">
        <x:f>IF(F497="Fixed by approved decision","Fixed",IF(C497=D497,"Keep",IF(MATCH(D497,$A$12:$A$16,0)&lt;MATCH(C497,$A$12:$A$16,0),"Promote","Demote")))</x:f>
        <x:v>Keep</x:v>
      </x:c>
      <x:c r="F497" s="492" t="str">
        <x:v>Reviewed - keep</x:v>
      </x:c>
      <x:c r="G497" s="492" t="str">
        <x:v>Medium</x:v>
      </x:c>
      <x:c r="H497" s="492" t="str">
        <x:v>Common works as a tactile practice image; ornament and haze alone do not merit higher rarity.</x:v>
      </x:c>
      <x:c r="I497" s="492" t="str">
        <x:v>BI-013 Altar and Incense of the Tabernacle; TP-003 Liturgical Vestments</x:v>
      </x:c>
      <x:c r="J497" s="492" t="str">
        <x:v>A hand-held ritual action and restrained incense plume lead, without making smoke into a magical presence.</x:v>
      </x:c>
      <x:c r="K497" s="492" t="str">
        <x:v>Contemplative reverence</x:v>
      </x:c>
      <x:c r="L497" s="492" t="str">
        <x:v>Proposed staging based on the catalog; not approved artwork</x:v>
      </x:c>
      <x:c r="M497" s="492" t="str">
        <x:v>No unresolved tier condition identified in this baseline review.</x:v>
      </x:c>
      <x:c r="N497" s="504" t="n">
        <x:v>6.5</x:v>
      </x:c>
      <x:c r="O497" s="504" t="n">
        <x:v>7</x:v>
      </x:c>
      <x:c r="P497" s="504" t="n">
        <x:v>6.5</x:v>
      </x:c>
      <x:c r="Q497" s="504" t="n">
        <x:v>6</x:v>
      </x:c>
      <x:c r="R497" s="505" t="n">
        <x:f>IF(COUNT(N497:Q497)&lt;COUNT('Rarity Calibration'!$B$4:$B$7),"",ROUND(('Rarity Calibration'!$B$11/'Rarity Calibration'!$B$9)*(N497*'Rarity Calibration'!$B$4+O497*'Rarity Calibration'!$B$5+P497*'Rarity Calibration'!$B$6+Q497*'Rarity Calibration'!$B$7),1))</x:f>
        <x:v>66</x:v>
      </x:c>
      <x:c r="S497" s="492" t="str">
        <x:f>IF(R497="","",IF(R497&gt;='Rarity Calibration'!$E$4,'Rarity Calibration'!$D$4,IF(R497&gt;='Rarity Calibration'!$E$5,'Rarity Calibration'!$D$5,IF(R497&gt;='Rarity Calibration'!$E$6,'Rarity Calibration'!$D$6,IF(R497&gt;='Rarity Calibration'!$E$7,'Rarity Calibration'!$D$7,'Rarity Calibration'!$D$8)))))</x:f>
        <x:v>Common</x:v>
      </x:c>
      <x:c r="T497" s="492" t="str"/>
      <x:c r="U497" s="505" t="n">
        <x:v>64.8</x:v>
      </x:c>
      <x:c r="V497" s="492" t="str">
        <x:v>5.5 / 8.4 / 5.4 / 6.8</x:v>
      </x:c>
      <x:c r="W497" s="492" t="str">
        <x:v>New review-only component estimates from catalog and stated premise; source inputs unchanged.</x:v>
      </x:c>
      <x:c r="X497" s="492" t="str">
        <x:v>Traditions &amp; Practices — Christian Life</x:v>
      </x:c>
      <x:c r="Y497" s="492" t="str">
        <x:v>fixed-v17: Final Card Catalog!A468:S468; Rarity Calibration!C372:S372. No external source verification.</x:v>
      </x:c>
      <x:c r="Z497" s="492" t="str">
        <x:v>Ancient Church onward | Catholic, Orthodox, Anglican and some Lutheran traditions</x:v>
      </x:c>
      <x:c r="AA497" s="492" t="str">
        <x:v>Approved v20 baseline - applied to master</x:v>
      </x:c>
      <x:c r="AB497" s="492" t="str">
        <x:v>None</x:v>
      </x:c>
    </x:row>
    <x:row r="498" ht="122" customHeight="1">
      <x:c r="A498" s="492" t="str">
        <x:v>TP-003</x:v>
      </x:c>
      <x:c r="B498" s="492" t="str">
        <x:v>Liturgical Vestments</x:v>
      </x:c>
      <x:c r="C498" s="492" t="str">
        <x:v>Common</x:v>
      </x:c>
      <x:c r="D498" s="500" t="str">
        <x:v>Common</x:v>
      </x:c>
      <x:c r="E498" s="492" t="str">
        <x:f>IF(F498="Fixed by approved decision","Fixed",IF(C498=D498,"Keep",IF(MATCH(D498,$A$12:$A$16,0)&lt;MATCH(C498,$A$12:$A$16,0),"Promote","Demote")))</x:f>
        <x:v>Keep</x:v>
      </x:c>
      <x:c r="F498" s="492" t="str">
        <x:v>Reviewed - keep</x:v>
      </x:c>
      <x:c r="G498" s="492" t="str">
        <x:v>Medium</x:v>
      </x:c>
      <x:c r="H498" s="492" t="str">
        <x:v>Keep Common with clear role/season context, not a hybrid of every tradition's garments.</x:v>
      </x:c>
      <x:c r="I498" s="492" t="str">
        <x:v>BI-014 The High Priest's Ephod and Breastpiece; TP-017 The Divine Liturgy</x:v>
      </x:c>
      <x:c r="J498" s="492" t="str">
        <x:v>Vestments and a minister's preparing hands create a focused material/practice composition.</x:v>
      </x:c>
      <x:c r="K498" s="492" t="str">
        <x:v>Preparation and continuity</x:v>
      </x:c>
      <x:c r="L498" s="492" t="str">
        <x:v>Proposed staging based on the catalog; not approved artwork</x:v>
      </x:c>
      <x:c r="M498" s="492" t="str">
        <x:v>Choose a specific tradition and role before detailed clothing design.</x:v>
      </x:c>
      <x:c r="N498" s="504" t="n">
        <x:v>6.5</x:v>
      </x:c>
      <x:c r="O498" s="504" t="n">
        <x:v>7</x:v>
      </x:c>
      <x:c r="P498" s="504" t="n">
        <x:v>6</x:v>
      </x:c>
      <x:c r="Q498" s="504" t="n">
        <x:v>6.5</x:v>
      </x:c>
      <x:c r="R498" s="505" t="n">
        <x:f>IF(COUNT(N498:Q498)&lt;COUNT('Rarity Calibration'!$B$4:$B$7),"",ROUND(('Rarity Calibration'!$B$11/'Rarity Calibration'!$B$9)*(N498*'Rarity Calibration'!$B$4+O498*'Rarity Calibration'!$B$5+P498*'Rarity Calibration'!$B$6+Q498*'Rarity Calibration'!$B$7),1))</x:f>
        <x:v>65.5</x:v>
      </x:c>
      <x:c r="S498" s="492" t="str">
        <x:f>IF(R498="","",IF(R498&gt;='Rarity Calibration'!$E$4,'Rarity Calibration'!$D$4,IF(R498&gt;='Rarity Calibration'!$E$5,'Rarity Calibration'!$D$5,IF(R498&gt;='Rarity Calibration'!$E$6,'Rarity Calibration'!$D$6,IF(R498&gt;='Rarity Calibration'!$E$7,'Rarity Calibration'!$D$7,'Rarity Calibration'!$D$8)))))</x:f>
        <x:v>Common</x:v>
      </x:c>
      <x:c r="T498" s="492" t="str"/>
      <x:c r="U498" s="505" t="n">
        <x:v>64.8</x:v>
      </x:c>
      <x:c r="V498" s="492" t="str">
        <x:v>5.5 / 8.4 / 5.4 / 6.8</x:v>
      </x:c>
      <x:c r="W498" s="492" t="str">
        <x:v>New review-only component estimates from catalog and stated premise; source inputs unchanged.</x:v>
      </x:c>
      <x:c r="X498" s="492" t="str">
        <x:v>Traditions &amp; Practices — Christian Life</x:v>
      </x:c>
      <x:c r="Y498" s="492" t="str">
        <x:v>fixed-v17: Final Card Catalog!A469:S469; Rarity Calibration!C369:S369. No external source verification.</x:v>
      </x:c>
      <x:c r="Z498" s="492" t="str">
        <x:v>Late antiquity onward | Catholic, Orthodox, Anglican, Lutheran and others</x:v>
      </x:c>
      <x:c r="AA498" s="492" t="str">
        <x:v>Approved v20 baseline - applied to master</x:v>
      </x:c>
      <x:c r="AB498" s="492" t="str">
        <x:v>Production detail / source check</x:v>
      </x:c>
    </x:row>
    <x:row r="499" ht="122" customHeight="1">
      <x:c r="A499" s="492" t="str">
        <x:v>TP-004</x:v>
      </x:c>
      <x:c r="B499" s="492" t="str">
        <x:v>The Christian Liturgical Year</x:v>
      </x:c>
      <x:c r="C499" s="492" t="str">
        <x:v>Uncommon</x:v>
      </x:c>
      <x:c r="D499" s="500" t="str">
        <x:v>Uncommon</x:v>
      </x:c>
      <x:c r="E499" s="492" t="str">
        <x:f>IF(F499="Fixed by approved decision","Fixed",IF(C499=D499,"Keep",IF(MATCH(D499,$A$12:$A$16,0)&lt;MATCH(C499,$A$12:$A$16,0),"Promote","Demote")))</x:f>
        <x:v>Keep</x:v>
      </x:c>
      <x:c r="F499" s="492" t="str">
        <x:v>Reviewed - provisional</x:v>
      </x:c>
      <x:c r="G499" s="492" t="str">
        <x:v>Medium</x:v>
      </x:c>
      <x:c r="H499" s="492" t="str">
        <x:v>Retain Uncommon for an organized teaching image; the year itself is not one historical scene.</x:v>
      </x:c>
      <x:c r="I499" s="492" t="str">
        <x:v>TP-005 Lent / Great Lent; TP-022 Paschal Midnight Service</x:v>
      </x:c>
      <x:c r="J499" s="492" t="str">
        <x:v>An explicitly illustrative seasonal arrangement connects a few representative signs rather than a literal single celebration.</x:v>
      </x:c>
      <x:c r="K499" s="492" t="str">
        <x:v>Rhythm and anticipation</x:v>
      </x:c>
      <x:c r="L499" s="492" t="str">
        <x:v>Proposed staging based on the catalog; not approved artwork</x:v>
      </x:c>
      <x:c r="M499" s="492" t="str">
        <x:v>Agree representative symbols and tradition without combining incompatible calendars.</x:v>
      </x:c>
      <x:c r="N499" s="504" t="n">
        <x:v>7.5</x:v>
      </x:c>
      <x:c r="O499" s="504" t="n">
        <x:v>7.5</x:v>
      </x:c>
      <x:c r="P499" s="504" t="n">
        <x:v>6.5</x:v>
      </x:c>
      <x:c r="Q499" s="504" t="n">
        <x:v>7</x:v>
      </x:c>
      <x:c r="R499" s="505" t="n">
        <x:f>IF(COUNT(N499:Q499)&lt;COUNT('Rarity Calibration'!$B$4:$B$7),"",ROUND(('Rarity Calibration'!$B$11/'Rarity Calibration'!$B$9)*(N499*'Rarity Calibration'!$B$4+O499*'Rarity Calibration'!$B$5+P499*'Rarity Calibration'!$B$6+Q499*'Rarity Calibration'!$B$7),1))</x:f>
        <x:v>72.5</x:v>
      </x:c>
      <x:c r="S499" s="492" t="str">
        <x:f>IF(R499="","",IF(R499&gt;='Rarity Calibration'!$E$4,'Rarity Calibration'!$D$4,IF(R499&gt;='Rarity Calibration'!$E$5,'Rarity Calibration'!$D$5,IF(R499&gt;='Rarity Calibration'!$E$6,'Rarity Calibration'!$D$6,IF(R499&gt;='Rarity Calibration'!$E$7,'Rarity Calibration'!$D$7,'Rarity Calibration'!$D$8)))))</x:f>
        <x:v>Uncommon</x:v>
      </x:c>
      <x:c r="T499" s="492" t="str"/>
      <x:c r="U499" s="505" t="n">
        <x:v>74</x:v>
      </x:c>
      <x:c r="V499" s="492" t="str">
        <x:v>7.8 / 8.4 / 5.4 / 6.8</x:v>
      </x:c>
      <x:c r="W499" s="492" t="str">
        <x:v>New review-only component estimates from catalog and stated premise; source inputs unchanged.</x:v>
      </x:c>
      <x:c r="X499" s="492" t="str">
        <x:v>Traditions &amp; Practices — Christian Life</x:v>
      </x:c>
      <x:c r="Y499" s="492" t="str">
        <x:v>fixed-v17: Final Card Catalog!A470:S470; Rarity Calibration!C240:S240. No external source verification.</x:v>
      </x:c>
      <x:c r="Z499" s="492" t="str">
        <x:v>Late antiquity onward | Liturgical Christianity</x:v>
      </x:c>
      <x:c r="AA499" s="492" t="str">
        <x:v>Approved v20 working tier - original condition retained</x:v>
      </x:c>
      <x:c r="AB499" s="492" t="str">
        <x:v>Tier / interpretation condition</x:v>
      </x:c>
    </x:row>
    <x:row r="500" ht="122" customHeight="1">
      <x:c r="A500" s="492" t="str">
        <x:v>TP-005</x:v>
      </x:c>
      <x:c r="B500" s="492" t="str">
        <x:v>Lent / Great Lent</x:v>
      </x:c>
      <x:c r="C500" s="492" t="str">
        <x:v>Uncommon</x:v>
      </x:c>
      <x:c r="D500" s="500" t="str">
        <x:v>Uncommon</x:v>
      </x:c>
      <x:c r="E500" s="492" t="str">
        <x:f>IF(F500="Fixed by approved decision","Fixed",IF(C500=D500,"Keep",IF(MATCH(D500,$A$12:$A$16,0)&lt;MATCH(C500,$A$12:$A$16,0),"Promote","Demote")))</x:f>
        <x:v>Keep</x:v>
      </x:c>
      <x:c r="F500" s="492" t="str">
        <x:v>Reviewed - keep</x:v>
      </x:c>
      <x:c r="G500" s="492" t="str">
        <x:v>Medium</x:v>
      </x:c>
      <x:c r="H500" s="492" t="str">
        <x:v>Uncommon supports a season's emotional identity without equating austerity with low visual value.</x:v>
      </x:c>
      <x:c r="I500" s="492" t="str">
        <x:v>TP-021 Liturgy of the Presanctified Gifts; TP-026 Forgiveness Vespers</x:v>
      </x:c>
      <x:c r="J500" s="492" t="str">
        <x:v>A restrained prayer/preparation scene uses simplicity and attentive posture, not a montage of every fast or rite.</x:v>
      </x:c>
      <x:c r="K500" s="492" t="str">
        <x:v>Reflection and renewal</x:v>
      </x:c>
      <x:c r="L500" s="492" t="str">
        <x:v>Proposed staging based on the catalog; not approved artwork</x:v>
      </x:c>
      <x:c r="M500" s="492" t="str">
        <x:v>Specify which tradition's setting is pictured while retaining the combined educational scope.</x:v>
      </x:c>
      <x:c r="N500" s="504" t="n">
        <x:v>7.5</x:v>
      </x:c>
      <x:c r="O500" s="504" t="n">
        <x:v>7</x:v>
      </x:c>
      <x:c r="P500" s="504" t="n">
        <x:v>7</x:v>
      </x:c>
      <x:c r="Q500" s="504" t="n">
        <x:v>6.5</x:v>
      </x:c>
      <x:c r="R500" s="505" t="n">
        <x:f>IF(COUNT(N500:Q500)&lt;COUNT('Rarity Calibration'!$B$4:$B$7),"",ROUND(('Rarity Calibration'!$B$11/'Rarity Calibration'!$B$9)*(N500*'Rarity Calibration'!$B$4+O500*'Rarity Calibration'!$B$5+P500*'Rarity Calibration'!$B$6+Q500*'Rarity Calibration'!$B$7),1))</x:f>
        <x:v>71.5</x:v>
      </x:c>
      <x:c r="S500" s="492" t="str">
        <x:f>IF(R500="","",IF(R500&gt;='Rarity Calibration'!$E$4,'Rarity Calibration'!$D$4,IF(R500&gt;='Rarity Calibration'!$E$5,'Rarity Calibration'!$D$5,IF(R500&gt;='Rarity Calibration'!$E$6,'Rarity Calibration'!$D$6,IF(R500&gt;='Rarity Calibration'!$E$7,'Rarity Calibration'!$D$7,'Rarity Calibration'!$D$8)))))</x:f>
        <x:v>Uncommon</x:v>
      </x:c>
      <x:c r="T500" s="492" t="str"/>
      <x:c r="U500" s="505" t="n">
        <x:v>74</x:v>
      </x:c>
      <x:c r="V500" s="492" t="str">
        <x:v>7.8 / 8.4 / 5.4 / 6.8</x:v>
      </x:c>
      <x:c r="W500" s="492" t="str">
        <x:v>New review-only component estimates from catalog and stated premise; source inputs unchanged.</x:v>
      </x:c>
      <x:c r="X500" s="492" t="str">
        <x:v>Traditions &amp; Practices — Christian Life</x:v>
      </x:c>
      <x:c r="Y500" s="492" t="str">
        <x:v>fixed-v17: Final Card Catalog!A471:S471; Rarity Calibration!C239:S239. No external source verification.</x:v>
      </x:c>
      <x:c r="Z500" s="492" t="str">
        <x:v>Ancient Church onward | Catholic, Orthodox, Anglican, Lutheran and others</x:v>
      </x:c>
      <x:c r="AA500" s="492" t="str">
        <x:v>Approved v20 baseline - applied to master</x:v>
      </x:c>
      <x:c r="AB500" s="492" t="str">
        <x:v>Production detail / source check</x:v>
      </x:c>
    </x:row>
    <x:row r="501" ht="122" customHeight="1">
      <x:c r="A501" s="492" t="str">
        <x:v>TP-006</x:v>
      </x:c>
      <x:c r="B501" s="492" t="str">
        <x:v>The Rosary</x:v>
      </x:c>
      <x:c r="C501" s="492" t="str">
        <x:v>Rare</x:v>
      </x:c>
      <x:c r="D501" s="500" t="str">
        <x:v>Rare</x:v>
      </x:c>
      <x:c r="E501" s="492" t="str">
        <x:f>IF(F501="Fixed by approved decision","Fixed",IF(C501=D501,"Keep",IF(MATCH(D501,$A$12:$A$16,0)&lt;MATCH(C501,$A$12:$A$16,0),"Promote","Demote")))</x:f>
        <x:v>Keep</x:v>
      </x:c>
      <x:c r="F501" s="492" t="str">
        <x:v>Reviewed - keep</x:v>
      </x:c>
      <x:c r="G501" s="492" t="str">
        <x:v>High</x:v>
      </x:c>
      <x:c r="H501" s="492" t="str">
        <x:v>Retain Rare for a concrete tactile devotional brief distinct from the Chaplet's deeper image-oriented setting.</x:v>
      </x:c>
      <x:c r="I501" s="492" t="str">
        <x:v>TP-014 Divine Mercy Chaplet; TP-018 The Jesus Prayer &amp; Prayer Rope</x:v>
      </x:c>
      <x:c r="J501" s="492" t="str">
        <x:v>Create a close, tactile devotional composition of hands advancing beads and a hanging crucifix, with a restrained Marian setting beyond. Keep the human act of meditation central; avoid the deeper chapel-and-devotional-image composition assigned to the Divine Mercy Chaplet.</x:v>
      </x:c>
      <x:c r="K501" s="492" t="str">
        <x:v>Reassurance and contemplative peace; intimacy, sustained prayer and meditative stillness. Avoid theatrical supernatural effects or making the beads feel like magical objects.</x:v>
      </x:c>
      <x:c r="L501" s="492" t="str">
        <x:v>Existing master brief - retained verbatim</x:v>
      </x:c>
      <x:c r="M501" s="492" t="str">
        <x:v>No unresolved tier condition identified in this baseline review.</x:v>
      </x:c>
      <x:c r="N501" s="504" t="n">
        <x:v>8</x:v>
      </x:c>
      <x:c r="O501" s="504" t="n">
        <x:v>8</x:v>
      </x:c>
      <x:c r="P501" s="504" t="n">
        <x:v>7.5</x:v>
      </x:c>
      <x:c r="Q501" s="504" t="n">
        <x:v>8</x:v>
      </x:c>
      <x:c r="R501" s="505" t="n">
        <x:f>IF(COUNT(N501:Q501)&lt;COUNT('Rarity Calibration'!$B$4:$B$7),"",ROUND(('Rarity Calibration'!$B$11/'Rarity Calibration'!$B$9)*(N501*'Rarity Calibration'!$B$4+O501*'Rarity Calibration'!$B$5+P501*'Rarity Calibration'!$B$6+Q501*'Rarity Calibration'!$B$7),1))</x:f>
        <x:v>79</x:v>
      </x:c>
      <x:c r="S501" s="492" t="str">
        <x:f>IF(R501="","",IF(R501&gt;='Rarity Calibration'!$E$4,'Rarity Calibration'!$D$4,IF(R501&gt;='Rarity Calibration'!$E$5,'Rarity Calibration'!$D$5,IF(R501&gt;='Rarity Calibration'!$E$6,'Rarity Calibration'!$D$6,IF(R501&gt;='Rarity Calibration'!$E$7,'Rarity Calibration'!$D$7,'Rarity Calibration'!$D$8)))))</x:f>
        <x:v>Rare</x:v>
      </x:c>
      <x:c r="T501" s="492" t="str"/>
      <x:c r="U501" s="505" t="n">
        <x:v>82.2</x:v>
      </x:c>
      <x:c r="V501" s="492" t="str">
        <x:v>8.7 / 8.8 / 6.5 / 8.0</x:v>
      </x:c>
      <x:c r="W501" s="492" t="str">
        <x:v>New review-only component estimates from catalog and stated premise; source inputs unchanged.</x:v>
      </x:c>
      <x:c r="X501" s="492" t="str">
        <x:v>Traditions &amp; Practices — Christian Life</x:v>
      </x:c>
      <x:c r="Y501" s="492" t="str">
        <x:v>fixed-v17: Final Card Catalog!A472:S472; Rarity Calibration!C94:S94. No external source verification.</x:v>
      </x:c>
      <x:c r="Z501" s="492" t="str">
        <x:v>Medieval development onward | Roman Catholic</x:v>
      </x:c>
      <x:c r="AA501" s="492" t="str">
        <x:v>Approved v20 baseline - applied to master</x:v>
      </x:c>
      <x:c r="AB501" s="492" t="str">
        <x:v>None</x:v>
      </x:c>
    </x:row>
    <x:row r="502" ht="122" customHeight="1">
      <x:c r="A502" s="492" t="str">
        <x:v>TP-007</x:v>
      </x:c>
      <x:c r="B502" s="492" t="str">
        <x:v>Stations of the Cross</x:v>
      </x:c>
      <x:c r="C502" s="492" t="str">
        <x:v>Rare</x:v>
      </x:c>
      <x:c r="D502" s="500" t="str">
        <x:v>Rare</x:v>
      </x:c>
      <x:c r="E502" s="492" t="str">
        <x:f>IF(F502="Fixed by approved decision","Fixed",IF(C502=D502,"Keep",IF(MATCH(D502,$A$12:$A$16,0)&lt;MATCH(C502,$A$12:$A$16,0),"Promote","Demote")))</x:f>
        <x:v>Keep</x:v>
      </x:c>
      <x:c r="F502" s="492" t="str">
        <x:v>Reviewed - keep</x:v>
      </x:c>
      <x:c r="G502" s="492" t="str">
        <x:v>Medium</x:v>
      </x:c>
      <x:c r="H502" s="492" t="str">
        <x:v>Retain Rare for a specific devotional encounter; the event cards remain owners of the historical Passion scenes.</x:v>
      </x:c>
      <x:c r="I502" s="492" t="str">
        <x:v>BE-063 The Crucifixion; TP-001 Pilgrimage</x:v>
      </x:c>
      <x:c r="J502" s="492" t="str">
        <x:v>A participant's prayer before one clearly visible station anchors the wider sequence rather than a Passion montage.</x:v>
      </x:c>
      <x:c r="K502" s="492" t="str">
        <x:v>Compassionate reflection</x:v>
      </x:c>
      <x:c r="L502" s="492" t="str">
        <x:v>Proposed staging based on the catalog; not approved artwork</x:v>
      </x:c>
      <x:c r="M502" s="492" t="str">
        <x:v>No unresolved tier condition identified in this baseline review.</x:v>
      </x:c>
      <x:c r="N502" s="504" t="n">
        <x:v>8</x:v>
      </x:c>
      <x:c r="O502" s="504" t="n">
        <x:v>8</x:v>
      </x:c>
      <x:c r="P502" s="504" t="n">
        <x:v>8</x:v>
      </x:c>
      <x:c r="Q502" s="504" t="n">
        <x:v>7.5</x:v>
      </x:c>
      <x:c r="R502" s="505" t="n">
        <x:f>IF(COUNT(N502:Q502)&lt;COUNT('Rarity Calibration'!$B$4:$B$7),"",ROUND(('Rarity Calibration'!$B$11/'Rarity Calibration'!$B$9)*(N502*'Rarity Calibration'!$B$4+O502*'Rarity Calibration'!$B$5+P502*'Rarity Calibration'!$B$6+Q502*'Rarity Calibration'!$B$7),1))</x:f>
        <x:v>79.5</x:v>
      </x:c>
      <x:c r="S502" s="492" t="str">
        <x:f>IF(R502="","",IF(R502&gt;='Rarity Calibration'!$E$4,'Rarity Calibration'!$D$4,IF(R502&gt;='Rarity Calibration'!$E$5,'Rarity Calibration'!$D$5,IF(R502&gt;='Rarity Calibration'!$E$6,'Rarity Calibration'!$D$6,IF(R502&gt;='Rarity Calibration'!$E$7,'Rarity Calibration'!$D$7,'Rarity Calibration'!$D$8)))))</x:f>
        <x:v>Rare</x:v>
      </x:c>
      <x:c r="T502" s="492" t="str"/>
      <x:c r="U502" s="505" t="n">
        <x:v>78.4</x:v>
      </x:c>
      <x:c r="V502" s="492" t="str">
        <x:v>8.2 / 8.4 / 6.8 / 6.8</x:v>
      </x:c>
      <x:c r="W502" s="492" t="str">
        <x:v>New review-only component estimates from catalog and stated premise; source inputs unchanged.</x:v>
      </x:c>
      <x:c r="X502" s="492" t="str">
        <x:v>Traditions &amp; Practices — Christian Life</x:v>
      </x:c>
      <x:c r="Y502" s="492" t="str">
        <x:v>fixed-v17: Final Card Catalog!A473:S473; Rarity Calibration!C181:S181. No external source verification.</x:v>
      </x:c>
      <x:c r="Z502" s="492" t="str">
        <x:v>Medieval development onward | Roman Catholic; also some Anglican/Lutheran use</x:v>
      </x:c>
      <x:c r="AA502" s="492" t="str">
        <x:v>Approved v20 baseline - applied to master</x:v>
      </x:c>
      <x:c r="AB502" s="492" t="str">
        <x:v>None</x:v>
      </x:c>
    </x:row>
    <x:row r="503" ht="122" customHeight="1">
      <x:c r="A503" s="492" t="str">
        <x:v>TP-008</x:v>
      </x:c>
      <x:c r="B503" s="492" t="str">
        <x:v>Eucharistic Adoration</x:v>
      </x:c>
      <x:c r="C503" s="492" t="str">
        <x:v>Uncommon</x:v>
      </x:c>
      <x:c r="D503" s="500" t="str">
        <x:v>Rare</x:v>
      </x:c>
      <x:c r="E503" s="492" t="str">
        <x:f>IF(F503="Fixed by approved decision","Fixed",IF(C503=D503,"Keep",IF(MATCH(D503,$A$12:$A$16,0)&lt;MATCH(C503,$A$12:$A$16,0),"Promote","Demote")))</x:f>
        <x:v>Promote</x:v>
      </x:c>
      <x:c r="F503" s="492" t="str">
        <x:v>Reviewed - change proposed</x:v>
      </x:c>
      <x:c r="G503" s="492" t="str">
        <x:v>Medium</x:v>
      </x:c>
      <x:c r="H503" s="492" t="str">
        <x:v>Recommend Rare for a distinct relationship between worshipper and sacramental focus, without adding supernatural proof imagery.</x:v>
      </x:c>
      <x:c r="I503" s="492" t="str">
        <x:v>TP-012 Corpus Christi Eucharistic Procession; TP-017 The Divine Liturgy</x:v>
      </x:c>
      <x:c r="J503" s="492" t="str">
        <x:v>A worshipper's attentive posture faces the Eucharistic focal object within controlled sanctuary space.</x:v>
      </x:c>
      <x:c r="K503" s="492" t="str">
        <x:v>Adoration and stillness</x:v>
      </x:c>
      <x:c r="L503" s="492" t="str">
        <x:v>Proposed staging based on the catalog; not approved artwork</x:v>
      </x:c>
      <x:c r="M503" s="492" t="str">
        <x:v>Preserve the source's Catholic theological framing and choose a verified ritual setting.</x:v>
      </x:c>
      <x:c r="N503" s="504" t="n">
        <x:v>8</x:v>
      </x:c>
      <x:c r="O503" s="504" t="n">
        <x:v>8</x:v>
      </x:c>
      <x:c r="P503" s="504" t="n">
        <x:v>7.5</x:v>
      </x:c>
      <x:c r="Q503" s="504" t="n">
        <x:v>7.5</x:v>
      </x:c>
      <x:c r="R503" s="505" t="n">
        <x:f>IF(COUNT(N503:Q503)&lt;COUNT('Rarity Calibration'!$B$4:$B$7),"",ROUND(('Rarity Calibration'!$B$11/'Rarity Calibration'!$B$9)*(N503*'Rarity Calibration'!$B$4+O503*'Rarity Calibration'!$B$5+P503*'Rarity Calibration'!$B$6+Q503*'Rarity Calibration'!$B$7),1))</x:f>
        <x:v>78.5</x:v>
      </x:c>
      <x:c r="S503" s="492" t="str">
        <x:f>IF(R503="","",IF(R503&gt;='Rarity Calibration'!$E$4,'Rarity Calibration'!$D$4,IF(R503&gt;='Rarity Calibration'!$E$5,'Rarity Calibration'!$D$5,IF(R503&gt;='Rarity Calibration'!$E$6,'Rarity Calibration'!$D$6,IF(R503&gt;='Rarity Calibration'!$E$7,'Rarity Calibration'!$D$7,'Rarity Calibration'!$D$8)))))</x:f>
        <x:v>Rare</x:v>
      </x:c>
      <x:c r="T503" s="492" t="str"/>
      <x:c r="U503" s="505" t="n">
        <x:v>72</x:v>
      </x:c>
      <x:c r="V503" s="492" t="str">
        <x:v>8.0 / 7.8 / 5.4 / 5.8</x:v>
      </x:c>
      <x:c r="W503" s="492" t="str">
        <x:v>New review-only component estimates from catalog and stated premise; source inputs unchanged.</x:v>
      </x:c>
      <x:c r="X503" s="492" t="str">
        <x:v>Traditions &amp; Practices — Christian Life</x:v>
      </x:c>
      <x:c r="Y503" s="492" t="str">
        <x:v>fixed-v17: Final Card Catalog!A474:S474; Rarity Calibration!C260:S260. No external source verification.</x:v>
      </x:c>
      <x:c r="Z503" s="492" t="str">
        <x:v>Medieval development onward | Roman Catholic</x:v>
      </x:c>
      <x:c r="AA503" s="492" t="str">
        <x:v>Approved v20 baseline - applied to master</x:v>
      </x:c>
      <x:c r="AB503" s="492" t="str">
        <x:v>Production detail / source check</x:v>
      </x:c>
    </x:row>
    <x:row r="504" ht="122" customHeight="1">
      <x:c r="A504" s="492" t="str">
        <x:v>TP-009</x:v>
      </x:c>
      <x:c r="B504" s="492" t="str">
        <x:v>Liturgy of the Hours</x:v>
      </x:c>
      <x:c r="C504" s="492" t="str">
        <x:v>Common</x:v>
      </x:c>
      <x:c r="D504" s="500" t="str">
        <x:v>Common</x:v>
      </x:c>
      <x:c r="E504" s="492" t="str">
        <x:f>IF(F504="Fixed by approved decision","Fixed",IF(C504=D504,"Keep",IF(MATCH(D504,$A$12:$A$16,0)&lt;MATCH(C504,$A$12:$A$16,0),"Promote","Demote")))</x:f>
        <x:v>Keep</x:v>
      </x:c>
      <x:c r="F504" s="492" t="str">
        <x:v>Reviewed - keep</x:v>
      </x:c>
      <x:c r="G504" s="492" t="str">
        <x:v>Medium</x:v>
      </x:c>
      <x:c r="H504" s="492" t="str">
        <x:v>Keep Common for recurring prayer and sanctification of time; distinctness need not come from ornate books.</x:v>
      </x:c>
      <x:c r="I504" s="492" t="str">
        <x:v>TP-013 The Angelus; TP-028 Evensong</x:v>
      </x:c>
      <x:c r="J504" s="492" t="str">
        <x:v>A person praying from a text at a quiet daily interval, without grand choral or seasonal spectacle.</x:v>
      </x:c>
      <x:c r="K504" s="492" t="str">
        <x:v>Rhythm and attentiveness</x:v>
      </x:c>
      <x:c r="L504" s="492" t="str">
        <x:v>Proposed staging based on the catalog; not approved artwork</x:v>
      </x:c>
      <x:c r="M504" s="492" t="str">
        <x:v>No unresolved tier condition identified in this baseline review.</x:v>
      </x:c>
      <x:c r="N504" s="504" t="n">
        <x:v>6.5</x:v>
      </x:c>
      <x:c r="O504" s="504" t="n">
        <x:v>6.5</x:v>
      </x:c>
      <x:c r="P504" s="504" t="n">
        <x:v>6.5</x:v>
      </x:c>
      <x:c r="Q504" s="504" t="n">
        <x:v>6</x:v>
      </x:c>
      <x:c r="R504" s="505" t="n">
        <x:f>IF(COUNT(N504:Q504)&lt;COUNT('Rarity Calibration'!$B$4:$B$7),"",ROUND(('Rarity Calibration'!$B$11/'Rarity Calibration'!$B$9)*(N504*'Rarity Calibration'!$B$4+O504*'Rarity Calibration'!$B$5+P504*'Rarity Calibration'!$B$6+Q504*'Rarity Calibration'!$B$7),1))</x:f>
        <x:v>64.5</x:v>
      </x:c>
      <x:c r="S504" s="492" t="str">
        <x:f>IF(R504="","",IF(R504&gt;='Rarity Calibration'!$E$4,'Rarity Calibration'!$D$4,IF(R504&gt;='Rarity Calibration'!$E$5,'Rarity Calibration'!$D$5,IF(R504&gt;='Rarity Calibration'!$E$6,'Rarity Calibration'!$D$6,IF(R504&gt;='Rarity Calibration'!$E$7,'Rarity Calibration'!$D$7,'Rarity Calibration'!$D$8)))))</x:f>
        <x:v>Common</x:v>
      </x:c>
      <x:c r="T504" s="492" t="str"/>
      <x:c r="U504" s="505" t="n">
        <x:v>62.2</x:v>
      </x:c>
      <x:c r="V504" s="492" t="str">
        <x:v>6.6 / 6.4 / 5.4 / 5.8</x:v>
      </x:c>
      <x:c r="W504" s="492" t="str">
        <x:v>New review-only component estimates from catalog and stated premise; source inputs unchanged.</x:v>
      </x:c>
      <x:c r="X504" s="492" t="str">
        <x:v>Traditions &amp; Practices — Christian Life</x:v>
      </x:c>
      <x:c r="Y504" s="492" t="str">
        <x:v>fixed-v17: Final Card Catalog!A475:S475; Rarity Calibration!C404:S404. No external source verification.</x:v>
      </x:c>
      <x:c r="Z504" s="492" t="str">
        <x:v>Ancient office, modern Roman form | Roman Catholic</x:v>
      </x:c>
      <x:c r="AA504" s="492" t="str">
        <x:v>Approved v20 baseline - applied to master</x:v>
      </x:c>
      <x:c r="AB504" s="492" t="str">
        <x:v>None</x:v>
      </x:c>
    </x:row>
    <x:row r="505" ht="122" customHeight="1">
      <x:c r="A505" s="492" t="str">
        <x:v>TP-010</x:v>
      </x:c>
      <x:c r="B505" s="492" t="str">
        <x:v>Sacramental Confession</x:v>
      </x:c>
      <x:c r="C505" s="492" t="str">
        <x:v>Common</x:v>
      </x:c>
      <x:c r="D505" s="500" t="str">
        <x:v>Uncommon</x:v>
      </x:c>
      <x:c r="E505" s="492" t="str">
        <x:f>IF(F505="Fixed by approved decision","Fixed",IF(C505=D505,"Keep",IF(MATCH(D505,$A$12:$A$16,0)&lt;MATCH(C505,$A$12:$A$16,0),"Promote","Demote")))</x:f>
        <x:v>Promote</x:v>
      </x:c>
      <x:c r="F505" s="492" t="str">
        <x:v>Reviewed - change proposed</x:v>
      </x:c>
      <x:c r="G505" s="492" t="str">
        <x:v>Medium</x:v>
      </x:c>
      <x:c r="H505" s="492" t="str">
        <x:v>Recommend Uncommon for a strong human encounter and privacy-sensitive spatial premise rather than a flat ritual default.</x:v>
      </x:c>
      <x:c r="I505" s="492" t="str">
        <x:v>TP-026 Forgiveness Vespers; PDV-024 Parable of the Pharisee and the Tax Collector</x:v>
      </x:c>
      <x:c r="J505" s="492" t="str">
        <x:v>A confidential exchange centers lowered posture and attentive listening, not visible humiliation or disclosure of sins.</x:v>
      </x:c>
      <x:c r="K505" s="492" t="str">
        <x:v>Contrition and relief</x:v>
      </x:c>
      <x:c r="L505" s="492" t="str">
        <x:v>Proposed staging based on the catalog; not approved artwork</x:v>
      </x:c>
      <x:c r="M505" s="492" t="str">
        <x:v>Select Catholic or Orthodox customary form; the combined context does not make the settings interchangeable.</x:v>
      </x:c>
      <x:c r="N505" s="504" t="n">
        <x:v>7.5</x:v>
      </x:c>
      <x:c r="O505" s="504" t="n">
        <x:v>7.5</x:v>
      </x:c>
      <x:c r="P505" s="504" t="n">
        <x:v>8</x:v>
      </x:c>
      <x:c r="Q505" s="504" t="n">
        <x:v>7</x:v>
      </x:c>
      <x:c r="R505" s="505" t="n">
        <x:f>IF(COUNT(N505:Q505)&lt;COUNT('Rarity Calibration'!$B$4:$B$7),"",ROUND(('Rarity Calibration'!$B$11/'Rarity Calibration'!$B$9)*(N505*'Rarity Calibration'!$B$4+O505*'Rarity Calibration'!$B$5+P505*'Rarity Calibration'!$B$6+Q505*'Rarity Calibration'!$B$7),1))</x:f>
        <x:v>75.5</x:v>
      </x:c>
      <x:c r="S505" s="492" t="str">
        <x:f>IF(R505="","",IF(R505&gt;='Rarity Calibration'!$E$4,'Rarity Calibration'!$D$4,IF(R505&gt;='Rarity Calibration'!$E$5,'Rarity Calibration'!$D$5,IF(R505&gt;='Rarity Calibration'!$E$6,'Rarity Calibration'!$D$6,IF(R505&gt;='Rarity Calibration'!$E$7,'Rarity Calibration'!$D$7,'Rarity Calibration'!$D$8)))))</x:f>
        <x:v>Uncommon</x:v>
      </x:c>
      <x:c r="T505" s="492" t="str"/>
      <x:c r="U505" s="505" t="n">
        <x:v>65</x:v>
      </x:c>
      <x:c r="V505" s="492" t="str">
        <x:v>6.6 / 7.0 / 5.4 / 6.8</x:v>
      </x:c>
      <x:c r="W505" s="492" t="str">
        <x:v>New review-only component estimates from catalog and stated premise; source inputs unchanged.</x:v>
      </x:c>
      <x:c r="X505" s="492" t="str">
        <x:v>Traditions &amp; Practices — Christian Life</x:v>
      </x:c>
      <x:c r="Y505" s="492" t="str">
        <x:v>fixed-v17: Final Card Catalog!A476:S476; Rarity Calibration!C368:S368. No external source verification.</x:v>
      </x:c>
      <x:c r="Z505" s="492" t="str">
        <x:v>Ancient development; formal sacramental practice | Roman Catholic</x:v>
      </x:c>
      <x:c r="AA505" s="492" t="str">
        <x:v>Approved v20 baseline - applied to master</x:v>
      </x:c>
      <x:c r="AB505" s="492" t="str">
        <x:v>Production detail / source check</x:v>
      </x:c>
    </x:row>
    <x:row r="506" ht="122" customHeight="1">
      <x:c r="A506" s="492" t="str">
        <x:v>TP-011</x:v>
      </x:c>
      <x:c r="B506" s="492" t="str">
        <x:v>Veneration of Relics</x:v>
      </x:c>
      <x:c r="C506" s="492" t="str">
        <x:v>Uncommon</x:v>
      </x:c>
      <x:c r="D506" s="500" t="str">
        <x:v>Uncommon</x:v>
      </x:c>
      <x:c r="E506" s="492" t="str">
        <x:f>IF(F506="Fixed by approved decision","Fixed",IF(C506=D506,"Keep",IF(MATCH(D506,$A$12:$A$16,0)&lt;MATCH(C506,$A$12:$A$16,0),"Promote","Demote")))</x:f>
        <x:v>Keep</x:v>
      </x:c>
      <x:c r="F506" s="492" t="str">
        <x:v>Reviewed - keep</x:v>
      </x:c>
      <x:c r="G506" s="492" t="str">
        <x:v>Medium</x:v>
      </x:c>
      <x:c r="H506" s="492" t="str">
        <x:v>Retain Uncommon for a clearly tradition-specific devotional action, not treasure fascination or visible supernatural effects.</x:v>
      </x:c>
      <x:c r="I506" s="492" t="str">
        <x:v>TP-019 Icon Veneration; ECH-015 Rise of the Roman Catacombs</x:v>
      </x:c>
      <x:c r="J506" s="492" t="str">
        <x:v>A reverent visitor approaches a reliquary, the act of honoring primary and no grotesque bodily display.</x:v>
      </x:c>
      <x:c r="K506" s="492" t="str">
        <x:v>Remembrance and reverence</x:v>
      </x:c>
      <x:c r="L506" s="492" t="str">
        <x:v>Proposed staging based on the catalog; not approved artwork</x:v>
      </x:c>
      <x:c r="M506" s="492" t="str">
        <x:v>Source the chosen relic/reliquary context; avoid unsupported identification or claims of effects.</x:v>
      </x:c>
      <x:c r="N506" s="504" t="n">
        <x:v>7</x:v>
      </x:c>
      <x:c r="O506" s="504" t="n">
        <x:v>7.5</x:v>
      </x:c>
      <x:c r="P506" s="504" t="n">
        <x:v>7</x:v>
      </x:c>
      <x:c r="Q506" s="504" t="n">
        <x:v>7</x:v>
      </x:c>
      <x:c r="R506" s="505" t="n">
        <x:f>IF(COUNT(N506:Q506)&lt;COUNT('Rarity Calibration'!$B$4:$B$7),"",ROUND(('Rarity Calibration'!$B$11/'Rarity Calibration'!$B$9)*(N506*'Rarity Calibration'!$B$4+O506*'Rarity Calibration'!$B$5+P506*'Rarity Calibration'!$B$6+Q506*'Rarity Calibration'!$B$7),1))</x:f>
        <x:v>71.5</x:v>
      </x:c>
      <x:c r="S506" s="492" t="str">
        <x:f>IF(R506="","",IF(R506&gt;='Rarity Calibration'!$E$4,'Rarity Calibration'!$D$4,IF(R506&gt;='Rarity Calibration'!$E$5,'Rarity Calibration'!$D$5,IF(R506&gt;='Rarity Calibration'!$E$6,'Rarity Calibration'!$D$6,IF(R506&gt;='Rarity Calibration'!$E$7,'Rarity Calibration'!$D$7,'Rarity Calibration'!$D$8)))))</x:f>
        <x:v>Uncommon</x:v>
      </x:c>
      <x:c r="T506" s="492" t="str"/>
      <x:c r="U506" s="505" t="n">
        <x:v>67.6</x:v>
      </x:c>
      <x:c r="V506" s="492" t="str">
        <x:v>5.5 / 8.4 / 6.8 / 6.8</x:v>
      </x:c>
      <x:c r="W506" s="492" t="str">
        <x:v>New review-only component estimates from catalog and stated premise; source inputs unchanged.</x:v>
      </x:c>
      <x:c r="X506" s="492" t="str">
        <x:v>Traditions &amp; Practices — Christian Life</x:v>
      </x:c>
      <x:c r="Y506" s="492" t="str">
        <x:v>fixed-v17: Final Card Catalog!A477:S477; Rarity Calibration!C308:S308. No external source verification.</x:v>
      </x:c>
      <x:c r="Z506" s="492" t="str">
        <x:v>Ancient Church onward | Roman Catholic; also Orthodox</x:v>
      </x:c>
      <x:c r="AA506" s="492" t="str">
        <x:v>Approved v20 baseline - applied to master</x:v>
      </x:c>
      <x:c r="AB506" s="492" t="str">
        <x:v>Production detail / source check</x:v>
      </x:c>
    </x:row>
    <x:row r="507" ht="122" customHeight="1">
      <x:c r="A507" s="492" t="str">
        <x:v>TP-012</x:v>
      </x:c>
      <x:c r="B507" s="492" t="str">
        <x:v>Corpus Christi Eucharistic Procession</x:v>
      </x:c>
      <x:c r="C507" s="492" t="str">
        <x:v>Uncommon</x:v>
      </x:c>
      <x:c r="D507" s="500" t="str">
        <x:v>Rare</x:v>
      </x:c>
      <x:c r="E507" s="492" t="str">
        <x:f>IF(F507="Fixed by approved decision","Fixed",IF(C507=D507,"Keep",IF(MATCH(D507,$A$12:$A$16,0)&lt;MATCH(C507,$A$12:$A$16,0),"Promote","Demote")))</x:f>
        <x:v>Promote</x:v>
      </x:c>
      <x:c r="F507" s="492" t="str">
        <x:v>Reviewed - change proposed</x:v>
      </x:c>
      <x:c r="G507" s="492" t="str">
        <x:v>Medium</x:v>
      </x:c>
      <x:c r="H507" s="492" t="str">
        <x:v>Recommend Rare for a distinct public action and organized depth, different from stationary adoration.</x:v>
      </x:c>
      <x:c r="I507" s="492" t="str">
        <x:v>TP-008 Eucharistic Adoration; CHE-001 Triumph of Orthodoxy / Restoration of the Icons</x:v>
      </x:c>
      <x:c r="J507" s="492" t="str">
        <x:v>A coherent Eucharistic procession moves through public space, with one near worshipper and a clear sacramental focal point.</x:v>
      </x:c>
      <x:c r="K507" s="492" t="str">
        <x:v>Shared reverence</x:v>
      </x:c>
      <x:c r="L507" s="492" t="str">
        <x:v>Proposed staging based on the catalog; not approved artwork</x:v>
      </x:c>
      <x:c r="M507" s="492" t="str">
        <x:v>No unresolved tier condition identified in this baseline review.</x:v>
      </x:c>
      <x:c r="N507" s="504" t="n">
        <x:v>8</x:v>
      </x:c>
      <x:c r="O507" s="504" t="n">
        <x:v>8.5</x:v>
      </x:c>
      <x:c r="P507" s="504" t="n">
        <x:v>7.5</x:v>
      </x:c>
      <x:c r="Q507" s="504" t="n">
        <x:v>7.5</x:v>
      </x:c>
      <x:c r="R507" s="505" t="n">
        <x:f>IF(COUNT(N507:Q507)&lt;COUNT('Rarity Calibration'!$B$4:$B$7),"",ROUND(('Rarity Calibration'!$B$11/'Rarity Calibration'!$B$9)*(N507*'Rarity Calibration'!$B$4+O507*'Rarity Calibration'!$B$5+P507*'Rarity Calibration'!$B$6+Q507*'Rarity Calibration'!$B$7),1))</x:f>
        <x:v>80</x:v>
      </x:c>
      <x:c r="S507" s="492" t="str">
        <x:f>IF(R507="","",IF(R507&gt;='Rarity Calibration'!$E$4,'Rarity Calibration'!$D$4,IF(R507&gt;='Rarity Calibration'!$E$5,'Rarity Calibration'!$D$5,IF(R507&gt;='Rarity Calibration'!$E$6,'Rarity Calibration'!$D$6,IF(R507&gt;='Rarity Calibration'!$E$7,'Rarity Calibration'!$D$7,'Rarity Calibration'!$D$8)))))</x:f>
        <x:v>Rare</x:v>
      </x:c>
      <x:c r="T507" s="492" t="str"/>
      <x:c r="U507" s="505" t="n">
        <x:v>73.6</x:v>
      </x:c>
      <x:c r="V507" s="492" t="str">
        <x:v>8.1 / 8.2 / 5.4 / 5.8</x:v>
      </x:c>
      <x:c r="W507" s="492" t="str">
        <x:v>New review-only component estimates from catalog and stated premise; source inputs unchanged.</x:v>
      </x:c>
      <x:c r="X507" s="492" t="str">
        <x:v>Traditions &amp; Practices — Christian Life</x:v>
      </x:c>
      <x:c r="Y507" s="492" t="str">
        <x:v>fixed-v17: Final Card Catalog!A478:S478; Rarity Calibration!C246:S246. No external source verification.</x:v>
      </x:c>
      <x:c r="Z507" s="492" t="str">
        <x:v>Medieval development onward | Roman Catholic</x:v>
      </x:c>
      <x:c r="AA507" s="492" t="str">
        <x:v>Approved v20 baseline - applied to master</x:v>
      </x:c>
      <x:c r="AB507" s="492" t="str">
        <x:v>None</x:v>
      </x:c>
    </x:row>
    <x:row r="508" ht="122" customHeight="1">
      <x:c r="A508" s="492" t="str">
        <x:v>TP-013</x:v>
      </x:c>
      <x:c r="B508" s="492" t="str">
        <x:v>The Angelus</x:v>
      </x:c>
      <x:c r="C508" s="492" t="str">
        <x:v>Common</x:v>
      </x:c>
      <x:c r="D508" s="500" t="str">
        <x:v>Common</x:v>
      </x:c>
      <x:c r="E508" s="492" t="str">
        <x:f>IF(F508="Fixed by approved decision","Fixed",IF(C508=D508,"Keep",IF(MATCH(D508,$A$12:$A$16,0)&lt;MATCH(C508,$A$12:$A$16,0),"Promote","Demote")))</x:f>
        <x:v>Keep</x:v>
      </x:c>
      <x:c r="F508" s="492" t="str">
        <x:v>Reviewed - keep</x:v>
      </x:c>
      <x:c r="G508" s="492" t="str">
        <x:v>Medium</x:v>
      </x:c>
      <x:c r="H508" s="492" t="str">
        <x:v>Keep Common because the practice's clear daily-pause identity needs restraint, not a reenacted announcement.</x:v>
      </x:c>
      <x:c r="I508" s="492" t="str">
        <x:v>TP-009 Liturgy of the Hours; BE-038 The Annunciation</x:v>
      </x:c>
      <x:c r="J508" s="492" t="str">
        <x:v>An ordinary person pauses for prayer within daily life; Annunciation imagery stays secondary.</x:v>
      </x:c>
      <x:c r="K508" s="492" t="str">
        <x:v>Recollection and quiet rhythm</x:v>
      </x:c>
      <x:c r="L508" s="492" t="str">
        <x:v>Proposed staging based on the catalog; not approved artwork</x:v>
      </x:c>
      <x:c r="M508" s="492" t="str">
        <x:v>No unresolved tier condition identified in this baseline review.</x:v>
      </x:c>
      <x:c r="N508" s="504" t="n">
        <x:v>6.5</x:v>
      </x:c>
      <x:c r="O508" s="504" t="n">
        <x:v>6.5</x:v>
      </x:c>
      <x:c r="P508" s="504" t="n">
        <x:v>6.5</x:v>
      </x:c>
      <x:c r="Q508" s="504" t="n">
        <x:v>6</x:v>
      </x:c>
      <x:c r="R508" s="505" t="n">
        <x:f>IF(COUNT(N508:Q508)&lt;COUNT('Rarity Calibration'!$B$4:$B$7),"",ROUND(('Rarity Calibration'!$B$11/'Rarity Calibration'!$B$9)*(N508*'Rarity Calibration'!$B$4+O508*'Rarity Calibration'!$B$5+P508*'Rarity Calibration'!$B$6+Q508*'Rarity Calibration'!$B$7),1))</x:f>
        <x:v>64.5</x:v>
      </x:c>
      <x:c r="S508" s="492" t="str">
        <x:f>IF(R508="","",IF(R508&gt;='Rarity Calibration'!$E$4,'Rarity Calibration'!$D$4,IF(R508&gt;='Rarity Calibration'!$E$5,'Rarity Calibration'!$D$5,IF(R508&gt;='Rarity Calibration'!$E$6,'Rarity Calibration'!$D$6,IF(R508&gt;='Rarity Calibration'!$E$7,'Rarity Calibration'!$D$7,'Rarity Calibration'!$D$8)))))</x:f>
        <x:v>Common</x:v>
      </x:c>
      <x:c r="T508" s="492" t="str"/>
      <x:c r="U508" s="505" t="n">
        <x:v>60.6</x:v>
      </x:c>
      <x:c r="V508" s="492" t="str">
        <x:v>5.5 / 7.0 / 5.4 / 6.8</x:v>
      </x:c>
      <x:c r="W508" s="492" t="str">
        <x:v>New review-only component estimates from catalog and stated premise; source inputs unchanged.</x:v>
      </x:c>
      <x:c r="X508" s="492" t="str">
        <x:v>Traditions &amp; Practices — Christian Life</x:v>
      </x:c>
      <x:c r="Y508" s="492" t="str">
        <x:v>fixed-v17: Final Card Catalog!A479:S479; Rarity Calibration!C431:S431. No external source verification.</x:v>
      </x:c>
      <x:c r="Z508" s="492" t="str">
        <x:v>Medieval development onward | Roman Catholic</x:v>
      </x:c>
      <x:c r="AA508" s="492" t="str">
        <x:v>Approved v20 baseline - applied to master</x:v>
      </x:c>
      <x:c r="AB508" s="492" t="str">
        <x:v>None</x:v>
      </x:c>
    </x:row>
    <x:row r="509" ht="122" customHeight="1">
      <x:c r="A509" s="492" t="str">
        <x:v>TP-014</x:v>
      </x:c>
      <x:c r="B509" s="492" t="str">
        <x:v>Divine Mercy Chaplet</x:v>
      </x:c>
      <x:c r="C509" s="492" t="str">
        <x:v>Common</x:v>
      </x:c>
      <x:c r="D509" s="500" t="str">
        <x:v>Common</x:v>
      </x:c>
      <x:c r="E509" s="492" t="str">
        <x:f>IF(F509="Fixed by approved decision","Fixed",IF(C509=D509,"Keep",IF(MATCH(D509,$A$12:$A$16,0)&lt;MATCH(C509,$A$12:$A$16,0),"Promote","Demote")))</x:f>
        <x:v>Keep</x:v>
      </x:c>
      <x:c r="F509" s="492" t="str">
        <x:v>Reviewed - keep</x:v>
      </x:c>
      <x:c r="G509" s="492" t="str">
        <x:v>High</x:v>
      </x:c>
      <x:c r="H509" s="492" t="str">
        <x:v>Keep a strong Common with deliberate visual separation from the Rosary; no premium upgrade is needed simply for emotional warmth.</x:v>
      </x:c>
      <x:c r="I509" s="492" t="str">
        <x:v>TP-006 The Rosary; TP-015 Sacred Heart Devotion</x:v>
      </x:c>
      <x:c r="J509" s="492" t="str">
        <x:v>Show a praying person at middle distance, viewed from behind or in profile and oriented toward a Divine Mercy image; beads remain secondary. Keep any rays within the devotional image rather than emitting from the beads, and avoid the Rosary's close-up of hands and crucifix.</x:v>
      </x:c>
      <x:c r="K509" s="492" t="str">
        <x:v>Hopeful trust in mercy; vulnerability, reassurance and compassionate intercession. Avoid ominous judgment, triumphal spectacle or glowing magical beads.</x:v>
      </x:c>
      <x:c r="L509" s="492" t="str">
        <x:v>Existing master brief - retained verbatim</x:v>
      </x:c>
      <x:c r="M509" s="492" t="str">
        <x:v>No unresolved tier condition identified in this baseline review.</x:v>
      </x:c>
      <x:c r="N509" s="504" t="n">
        <x:v>6</x:v>
      </x:c>
      <x:c r="O509" s="504" t="n">
        <x:v>6.5</x:v>
      </x:c>
      <x:c r="P509" s="504" t="n">
        <x:v>6.5</x:v>
      </x:c>
      <x:c r="Q509" s="504" t="n">
        <x:v>6</x:v>
      </x:c>
      <x:c r="R509" s="505" t="n">
        <x:f>IF(COUNT(N509:Q509)&lt;COUNT('Rarity Calibration'!$B$4:$B$7),"",ROUND(('Rarity Calibration'!$B$11/'Rarity Calibration'!$B$9)*(N509*'Rarity Calibration'!$B$4+O509*'Rarity Calibration'!$B$5+P509*'Rarity Calibration'!$B$6+Q509*'Rarity Calibration'!$B$7),1))</x:f>
        <x:v>62.5</x:v>
      </x:c>
      <x:c r="S509" s="492" t="str">
        <x:f>IF(R509="","",IF(R509&gt;='Rarity Calibration'!$E$4,'Rarity Calibration'!$D$4,IF(R509&gt;='Rarity Calibration'!$E$5,'Rarity Calibration'!$D$5,IF(R509&gt;='Rarity Calibration'!$E$6,'Rarity Calibration'!$D$6,IF(R509&gt;='Rarity Calibration'!$E$7,'Rarity Calibration'!$D$7,'Rarity Calibration'!$D$8)))))</x:f>
        <x:v>Common</x:v>
      </x:c>
      <x:c r="T509" s="492" t="str"/>
      <x:c r="U509" s="505" t="n">
        <x:v>60.6</x:v>
      </x:c>
      <x:c r="V509" s="492" t="str">
        <x:v>5.5 / 7.0 / 5.4 / 6.8</x:v>
      </x:c>
      <x:c r="W509" s="492" t="str">
        <x:v>New review-only component estimates from catalog and stated premise; source inputs unchanged.</x:v>
      </x:c>
      <x:c r="X509" s="492" t="str">
        <x:v>Traditions &amp; Practices — Christian Life</x:v>
      </x:c>
      <x:c r="Y509" s="492" t="str">
        <x:v>fixed-v17: Final Card Catalog!A480:S480; Rarity Calibration!C430:S430. No external source verification.</x:v>
      </x:c>
      <x:c r="Z509" s="492" t="str">
        <x:v>20th century | Roman Catholic</x:v>
      </x:c>
      <x:c r="AA509" s="492" t="str">
        <x:v>Approved v20 baseline - applied to master</x:v>
      </x:c>
      <x:c r="AB509" s="492" t="str">
        <x:v>None</x:v>
      </x:c>
    </x:row>
    <x:row r="510" ht="122" customHeight="1">
      <x:c r="A510" s="492" t="str">
        <x:v>TP-015</x:v>
      </x:c>
      <x:c r="B510" s="492" t="str">
        <x:v>Sacred Heart Devotion</x:v>
      </x:c>
      <x:c r="C510" s="492" t="str">
        <x:v>Uncommon</x:v>
      </x:c>
      <x:c r="D510" s="500" t="str">
        <x:v>Uncommon</x:v>
      </x:c>
      <x:c r="E510" s="492" t="str">
        <x:f>IF(F510="Fixed by approved decision","Fixed",IF(C510=D510,"Keep",IF(MATCH(D510,$A$12:$A$16,0)&lt;MATCH(C510,$A$12:$A$16,0),"Promote","Demote")))</x:f>
        <x:v>Keep</x:v>
      </x:c>
      <x:c r="F510" s="492" t="str">
        <x:v>Reviewed - keep</x:v>
      </x:c>
      <x:c r="G510" s="492" t="str">
        <x:v>Medium</x:v>
      </x:c>
      <x:c r="H510" s="492" t="str">
        <x:v>Retain Uncommon conditionally; devotional representation and historical event must remain distinct.</x:v>
      </x:c>
      <x:c r="I510" s="492" t="str">
        <x:v>TP-014 Divine Mercy Chaplet; TP-019 Icon Veneration</x:v>
      </x:c>
      <x:c r="J510" s="492" t="str">
        <x:v>A praying person relates to a clearly devotional Sacred Heart image rather than literal divine anatomy.</x:v>
      </x:c>
      <x:c r="K510" s="492" t="str">
        <x:v>Love and response</x:v>
      </x:c>
      <x:c r="L510" s="492" t="str">
        <x:v>Proposed staging based on the catalog; not approved artwork</x:v>
      </x:c>
      <x:c r="M510" s="492" t="str">
        <x:v>Confirm the tradition-specific iconographic treatment without making it a literal physical claim.</x:v>
      </x:c>
      <x:c r="N510" s="504" t="n">
        <x:v>7.5</x:v>
      </x:c>
      <x:c r="O510" s="504" t="n">
        <x:v>8</x:v>
      </x:c>
      <x:c r="P510" s="504" t="n">
        <x:v>7</x:v>
      </x:c>
      <x:c r="Q510" s="504" t="n">
        <x:v>7.5</x:v>
      </x:c>
      <x:c r="R510" s="505" t="n">
        <x:f>IF(COUNT(N510:Q510)&lt;COUNT('Rarity Calibration'!$B$4:$B$7),"",ROUND(('Rarity Calibration'!$B$11/'Rarity Calibration'!$B$9)*(N510*'Rarity Calibration'!$B$4+O510*'Rarity Calibration'!$B$5+P510*'Rarity Calibration'!$B$6+Q510*'Rarity Calibration'!$B$7),1))</x:f>
        <x:v>75.5</x:v>
      </x:c>
      <x:c r="S510" s="492" t="str">
        <x:f>IF(R510="","",IF(R510&gt;='Rarity Calibration'!$E$4,'Rarity Calibration'!$D$4,IF(R510&gt;='Rarity Calibration'!$E$5,'Rarity Calibration'!$D$5,IF(R510&gt;='Rarity Calibration'!$E$6,'Rarity Calibration'!$D$6,IF(R510&gt;='Rarity Calibration'!$E$7,'Rarity Calibration'!$D$7,'Rarity Calibration'!$D$8)))))</x:f>
        <x:v>Uncommon</x:v>
      </x:c>
      <x:c r="T510" s="492" t="str"/>
      <x:c r="U510" s="505" t="n">
        <x:v>69.2</x:v>
      </x:c>
      <x:c r="V510" s="492" t="str">
        <x:v>6.6 / 8.4 / 5.4 / 6.8</x:v>
      </x:c>
      <x:c r="W510" s="492" t="str">
        <x:v>New review-only component estimates from catalog and stated premise; source inputs unchanged.</x:v>
      </x:c>
      <x:c r="X510" s="492" t="str">
        <x:v>Traditions &amp; Practices — Christian Life</x:v>
      </x:c>
      <x:c r="Y510" s="492" t="str">
        <x:v>fixed-v17: Final Card Catalog!A481:S481; Rarity Calibration!C295:S295. No external source verification.</x:v>
      </x:c>
      <x:c r="Z510" s="492" t="str">
        <x:v>Early modern period onward | Roman Catholic</x:v>
      </x:c>
      <x:c r="AA510" s="492" t="str">
        <x:v>Approved v20 baseline - applied to master</x:v>
      </x:c>
      <x:c r="AB510" s="492" t="str">
        <x:v>Production detail / source check</x:v>
      </x:c>
    </x:row>
    <x:row r="511" ht="122" customHeight="1">
      <x:c r="A511" s="492" t="str">
        <x:v>TP-016</x:v>
      </x:c>
      <x:c r="B511" s="492" t="str">
        <x:v>Anointing of the Sick / Holy Unction</x:v>
      </x:c>
      <x:c r="C511" s="492" t="str">
        <x:v>Uncommon</x:v>
      </x:c>
      <x:c r="D511" s="500" t="str">
        <x:v>Uncommon</x:v>
      </x:c>
      <x:c r="E511" s="492" t="str">
        <x:f>IF(F511="Fixed by approved decision","Fixed",IF(C511=D511,"Keep",IF(MATCH(D511,$A$12:$A$16,0)&lt;MATCH(C511,$A$12:$A$16,0),"Promote","Demote")))</x:f>
        <x:v>Keep</x:v>
      </x:c>
      <x:c r="F511" s="492" t="str">
        <x:v>Reviewed - keep</x:v>
      </x:c>
      <x:c r="G511" s="492" t="str">
        <x:v>Medium</x:v>
      </x:c>
      <x:c r="H511" s="492" t="str">
        <x:v>Retain Uncommon with a clear human premise; shared title does not make Catholic and Orthodox rites identical.</x:v>
      </x:c>
      <x:c r="I511" s="492" t="str">
        <x:v>ECH-019 Christian Care During the Plague of Cyprian; TP-010 Sacramental Confession</x:v>
      </x:c>
      <x:c r="J511" s="492" t="str">
        <x:v>A focused anointing gesture and recipient's attentive response create an intimate encounter without an instant-cure pose.</x:v>
      </x:c>
      <x:c r="K511" s="492" t="str">
        <x:v>Care and strengthening</x:v>
      </x:c>
      <x:c r="L511" s="492" t="str">
        <x:v>Proposed staging based on the catalog; not approved artwork</x:v>
      </x:c>
      <x:c r="M511" s="492" t="str">
        <x:v>Choose the pictured tradition and preserve related-form distinctions and non-guaranteed healing framing.</x:v>
      </x:c>
      <x:c r="N511" s="504" t="n">
        <x:v>7.5</x:v>
      </x:c>
      <x:c r="O511" s="504" t="n">
        <x:v>7.5</x:v>
      </x:c>
      <x:c r="P511" s="504" t="n">
        <x:v>8</x:v>
      </x:c>
      <x:c r="Q511" s="504" t="n">
        <x:v>7</x:v>
      </x:c>
      <x:c r="R511" s="505" t="n">
        <x:f>IF(COUNT(N511:Q511)&lt;COUNT('Rarity Calibration'!$B$4:$B$7),"",ROUND(('Rarity Calibration'!$B$11/'Rarity Calibration'!$B$9)*(N511*'Rarity Calibration'!$B$4+O511*'Rarity Calibration'!$B$5+P511*'Rarity Calibration'!$B$6+Q511*'Rarity Calibration'!$B$7),1))</x:f>
        <x:v>75.5</x:v>
      </x:c>
      <x:c r="S511" s="492" t="str">
        <x:f>IF(R511="","",IF(R511&gt;='Rarity Calibration'!$E$4,'Rarity Calibration'!$D$4,IF(R511&gt;='Rarity Calibration'!$E$5,'Rarity Calibration'!$D$5,IF(R511&gt;='Rarity Calibration'!$E$6,'Rarity Calibration'!$D$6,IF(R511&gt;='Rarity Calibration'!$E$7,'Rarity Calibration'!$D$7,'Rarity Calibration'!$D$8)))))</x:f>
        <x:v>Uncommon</x:v>
      </x:c>
      <x:c r="T511" s="492" t="str"/>
      <x:c r="U511" s="505" t="n">
        <x:v>69.2</x:v>
      </x:c>
      <x:c r="V511" s="492" t="str">
        <x:v>6.6 / 8.4 / 5.4 / 6.8</x:v>
      </x:c>
      <x:c r="W511" s="492" t="str">
        <x:v>New review-only component estimates from catalog and stated premise; source inputs unchanged.</x:v>
      </x:c>
      <x:c r="X511" s="492" t="str">
        <x:v>Traditions &amp; Practices — Christian Life</x:v>
      </x:c>
      <x:c r="Y511" s="492" t="str">
        <x:v>fixed-v17: Final Card Catalog!A482:S482; Rarity Calibration!C290:S290. No external source verification.</x:v>
      </x:c>
      <x:c r="Z511" s="492" t="str">
        <x:v>Ancient Church onward | Roman Catholic and Eastern Orthodox traditions</x:v>
      </x:c>
      <x:c r="AA511" s="492" t="str">
        <x:v>Approved v20 baseline - applied to master</x:v>
      </x:c>
      <x:c r="AB511" s="492" t="str">
        <x:v>Production detail / source check</x:v>
      </x:c>
    </x:row>
    <x:row r="512" ht="122" customHeight="1">
      <x:c r="A512" s="492" t="str">
        <x:v>TP-017</x:v>
      </x:c>
      <x:c r="B512" s="492" t="str">
        <x:v>The Divine Liturgy</x:v>
      </x:c>
      <x:c r="C512" s="492" t="str">
        <x:v>Rare</x:v>
      </x:c>
      <x:c r="D512" s="500" t="str">
        <x:v>Rare</x:v>
      </x:c>
      <x:c r="E512" s="492" t="str">
        <x:f>IF(F512="Fixed by approved decision","Fixed",IF(C512=D512,"Keep",IF(MATCH(D512,$A$12:$A$16,0)&lt;MATCH(C512,$A$12:$A$16,0),"Promote","Demote")))</x:f>
        <x:v>Keep</x:v>
      </x:c>
      <x:c r="F512" s="492" t="str">
        <x:v>Reviewed - keep</x:v>
      </x:c>
      <x:c r="G512" s="492" t="str">
        <x:v>Medium</x:v>
      </x:c>
      <x:c r="H512" s="492" t="str">
        <x:v>Retain Rare for a coherent liturgical scene distinct from Last Supper and generic council gatherings.</x:v>
      </x:c>
      <x:c r="I512" s="492" t="str">
        <x:v>BE-056 The Last Supper; TP-021 Liturgy of the Presanctified Gifts</x:v>
      </x:c>
      <x:c r="J512" s="492" t="str">
        <x:v>One moment of the Orthodox Eucharistic gathering has a clear focal action and human attention, not all rites at once.</x:v>
      </x:c>
      <x:c r="K512" s="492" t="str">
        <x:v>Communion and reverence</x:v>
      </x:c>
      <x:c r="L512" s="492" t="str">
        <x:v>Proposed staging based on the catalog; not approved artwork</x:v>
      </x:c>
      <x:c r="M512" s="492" t="str">
        <x:v>Select one source-informed moment and avoid mixing ceremonial phases.</x:v>
      </x:c>
      <x:c r="N512" s="504" t="n">
        <x:v>8.5</x:v>
      </x:c>
      <x:c r="O512" s="504" t="n">
        <x:v>8.5</x:v>
      </x:c>
      <x:c r="P512" s="504" t="n">
        <x:v>7.5</x:v>
      </x:c>
      <x:c r="Q512" s="504" t="n">
        <x:v>7.5</x:v>
      </x:c>
      <x:c r="R512" s="505" t="n">
        <x:f>IF(COUNT(N512:Q512)&lt;COUNT('Rarity Calibration'!$B$4:$B$7),"",ROUND(('Rarity Calibration'!$B$11/'Rarity Calibration'!$B$9)*(N512*'Rarity Calibration'!$B$4+O512*'Rarity Calibration'!$B$5+P512*'Rarity Calibration'!$B$6+Q512*'Rarity Calibration'!$B$7),1))</x:f>
        <x:v>82</x:v>
      </x:c>
      <x:c r="S512" s="492" t="str">
        <x:f>IF(R512="","",IF(R512&gt;='Rarity Calibration'!$E$4,'Rarity Calibration'!$D$4,IF(R512&gt;='Rarity Calibration'!$E$5,'Rarity Calibration'!$D$5,IF(R512&gt;='Rarity Calibration'!$E$6,'Rarity Calibration'!$D$6,IF(R512&gt;='Rarity Calibration'!$E$7,'Rarity Calibration'!$D$7,'Rarity Calibration'!$D$8)))))</x:f>
        <x:v>Rare</x:v>
      </x:c>
      <x:c r="T512" s="492" t="str"/>
      <x:c r="U512" s="505" t="n">
        <x:v>82.6</x:v>
      </x:c>
      <x:c r="V512" s="492" t="str">
        <x:v>8.8 / 8.8 / 6.5 / 8.0</x:v>
      </x:c>
      <x:c r="W512" s="492" t="str">
        <x:v>New review-only component estimates from catalog and stated premise; source inputs unchanged.</x:v>
      </x:c>
      <x:c r="X512" s="492" t="str">
        <x:v>Traditions &amp; Practices — Christian Life</x:v>
      </x:c>
      <x:c r="Y512" s="492" t="str">
        <x:v>fixed-v17: Final Card Catalog!A483:S483; Rarity Calibration!C87:S87. No external source verification.</x:v>
      </x:c>
      <x:c r="Z512" s="492" t="str">
        <x:v>Ancient Church onward | Eastern Orthodox</x:v>
      </x:c>
      <x:c r="AA512" s="492" t="str">
        <x:v>Approved v20 baseline - applied to master</x:v>
      </x:c>
      <x:c r="AB512" s="492" t="str">
        <x:v>Production detail / source check</x:v>
      </x:c>
    </x:row>
    <x:row r="513" ht="122" customHeight="1">
      <x:c r="A513" s="492" t="str">
        <x:v>TP-018</x:v>
      </x:c>
      <x:c r="B513" s="492" t="str">
        <x:v>The Jesus Prayer &amp; Prayer Rope</x:v>
      </x:c>
      <x:c r="C513" s="492" t="str">
        <x:v>Rare</x:v>
      </x:c>
      <x:c r="D513" s="500" t="str">
        <x:v>Rare</x:v>
      </x:c>
      <x:c r="E513" s="492" t="str">
        <x:f>IF(F513="Fixed by approved decision","Fixed",IF(C513=D513,"Keep",IF(MATCH(D513,$A$12:$A$16,0)&lt;MATCH(C513,$A$12:$A$16,0),"Promote","Demote")))</x:f>
        <x:v>Keep</x:v>
      </x:c>
      <x:c r="F513" s="492" t="str">
        <x:v>Reviewed - keep</x:v>
      </x:c>
      <x:c r="G513" s="492" t="str">
        <x:v>Medium</x:v>
      </x:c>
      <x:c r="H513" s="492" t="str">
        <x:v>Retain Rare for a specific tactile/contemplative premise; quietness does not diminish emotional impact.</x:v>
      </x:c>
      <x:c r="I513" s="492" t="str">
        <x:v>TP-006 The Rosary; TH-016 Gregory Palamas</x:v>
      </x:c>
      <x:c r="J513" s="492" t="str">
        <x:v>An attentive person and handled prayer rope occupy a quiet close frame; no energy radiates from the knots.</x:v>
      </x:c>
      <x:c r="K513" s="492" t="str">
        <x:v>Stillness and attentive prayer</x:v>
      </x:c>
      <x:c r="L513" s="492" t="str">
        <x:v>Proposed staging based on the catalog; not approved artwork</x:v>
      </x:c>
      <x:c r="M513" s="492" t="str">
        <x:v>No unresolved tier condition identified in this baseline review.</x:v>
      </x:c>
      <x:c r="N513" s="504" t="n">
        <x:v>8</x:v>
      </x:c>
      <x:c r="O513" s="504" t="n">
        <x:v>8</x:v>
      </x:c>
      <x:c r="P513" s="504" t="n">
        <x:v>8</x:v>
      </x:c>
      <x:c r="Q513" s="504" t="n">
        <x:v>8</x:v>
      </x:c>
      <x:c r="R513" s="505" t="n">
        <x:f>IF(COUNT(N513:Q513)&lt;COUNT('Rarity Calibration'!$B$4:$B$7),"",ROUND(('Rarity Calibration'!$B$11/'Rarity Calibration'!$B$9)*(N513*'Rarity Calibration'!$B$4+O513*'Rarity Calibration'!$B$5+P513*'Rarity Calibration'!$B$6+Q513*'Rarity Calibration'!$B$7),1))</x:f>
        <x:v>80</x:v>
      </x:c>
      <x:c r="S513" s="492" t="str">
        <x:f>IF(R513="","",IF(R513&gt;='Rarity Calibration'!$E$4,'Rarity Calibration'!$D$4,IF(R513&gt;='Rarity Calibration'!$E$5,'Rarity Calibration'!$D$5,IF(R513&gt;='Rarity Calibration'!$E$6,'Rarity Calibration'!$D$6,IF(R513&gt;='Rarity Calibration'!$E$7,'Rarity Calibration'!$D$7,'Rarity Calibration'!$D$8)))))</x:f>
        <x:v>Rare</x:v>
      </x:c>
      <x:c r="T513" s="492" t="str"/>
      <x:c r="U513" s="505" t="n">
        <x:v>82.8</x:v>
      </x:c>
      <x:c r="V513" s="492" t="str">
        <x:v>8.4 / 9.0 / 6.7 / 8.8</x:v>
      </x:c>
      <x:c r="W513" s="492" t="str">
        <x:v>New review-only component estimates from catalog and stated premise; source inputs unchanged.</x:v>
      </x:c>
      <x:c r="X513" s="492" t="str">
        <x:v>Traditions &amp; Practices — Christian Life</x:v>
      </x:c>
      <x:c r="Y513" s="492" t="str">
        <x:v>fixed-v17: Final Card Catalog!A484:S484; Rarity Calibration!C86:S86. No external source verification.</x:v>
      </x:c>
      <x:c r="Z513" s="492" t="str">
        <x:v>Monastic tradition onward | Eastern Orthodox and Eastern Christian</x:v>
      </x:c>
      <x:c r="AA513" s="492" t="str">
        <x:v>Approved v20 baseline - applied to master</x:v>
      </x:c>
      <x:c r="AB513" s="492" t="str">
        <x:v>None</x:v>
      </x:c>
    </x:row>
    <x:row r="514" ht="122" customHeight="1">
      <x:c r="A514" s="492" t="str">
        <x:v>TP-019</x:v>
      </x:c>
      <x:c r="B514" s="492" t="str">
        <x:v>Icon Veneration</x:v>
      </x:c>
      <x:c r="C514" s="492" t="str">
        <x:v>Rare</x:v>
      </x:c>
      <x:c r="D514" s="500" t="str">
        <x:v>Rare</x:v>
      </x:c>
      <x:c r="E514" s="492" t="str">
        <x:f>IF(F514="Fixed by approved decision","Fixed",IF(C514=D514,"Keep",IF(MATCH(D514,$A$12:$A$16,0)&lt;MATCH(C514,$A$12:$A$16,0),"Promote","Demote")))</x:f>
        <x:v>Keep</x:v>
      </x:c>
      <x:c r="F514" s="492" t="str">
        <x:v>Reviewed - keep</x:v>
      </x:c>
      <x:c r="G514" s="492" t="str">
        <x:v>Medium</x:v>
      </x:c>
      <x:c r="H514" s="492" t="str">
        <x:v>Retain Rare for a distinct devotional relation while preserving the source's distinction between veneration and worship.</x:v>
      </x:c>
      <x:c r="I514" s="492" t="str">
        <x:v>CHE-001 Triumph of Orthodoxy / Restoration of the Icons; TP-011 Veneration of Relics</x:v>
      </x:c>
      <x:c r="J514" s="492" t="str">
        <x:v>A worshipper's gesture toward a clearly depicted sacred image is primary, with icon and person both legible.</x:v>
      </x:c>
      <x:c r="K514" s="492" t="str">
        <x:v>Reverence and connection</x:v>
      </x:c>
      <x:c r="L514" s="492" t="str">
        <x:v>Proposed staging based on the catalog; not approved artwork</x:v>
      </x:c>
      <x:c r="M514" s="492" t="str">
        <x:v>No unresolved tier condition identified in this baseline review.</x:v>
      </x:c>
      <x:c r="N514" s="504" t="n">
        <x:v>8</x:v>
      </x:c>
      <x:c r="O514" s="504" t="n">
        <x:v>8.5</x:v>
      </x:c>
      <x:c r="P514" s="504" t="n">
        <x:v>7.5</x:v>
      </x:c>
      <x:c r="Q514" s="504" t="n">
        <x:v>7.5</x:v>
      </x:c>
      <x:c r="R514" s="505" t="n">
        <x:f>IF(COUNT(N514:Q514)&lt;COUNT('Rarity Calibration'!$B$4:$B$7),"",ROUND(('Rarity Calibration'!$B$11/'Rarity Calibration'!$B$9)*(N514*'Rarity Calibration'!$B$4+O514*'Rarity Calibration'!$B$5+P514*'Rarity Calibration'!$B$6+Q514*'Rarity Calibration'!$B$7),1))</x:f>
        <x:v>80</x:v>
      </x:c>
      <x:c r="S514" s="492" t="str">
        <x:f>IF(R514="","",IF(R514&gt;='Rarity Calibration'!$E$4,'Rarity Calibration'!$D$4,IF(R514&gt;='Rarity Calibration'!$E$5,'Rarity Calibration'!$D$5,IF(R514&gt;='Rarity Calibration'!$E$6,'Rarity Calibration'!$D$6,IF(R514&gt;='Rarity Calibration'!$E$7,'Rarity Calibration'!$D$7,'Rarity Calibration'!$D$8)))))</x:f>
        <x:v>Rare</x:v>
      </x:c>
      <x:c r="T514" s="492" t="str"/>
      <x:c r="U514" s="505" t="n">
        <x:v>82.5</x:v>
      </x:c>
      <x:c r="V514" s="492" t="str">
        <x:v>8.5 / 9.0 / 6.5 / 8.5</x:v>
      </x:c>
      <x:c r="W514" s="492" t="str">
        <x:v>New review-only component estimates from catalog and stated premise; source inputs unchanged.</x:v>
      </x:c>
      <x:c r="X514" s="492" t="str">
        <x:v>Traditions &amp; Practices — Christian Life</x:v>
      </x:c>
      <x:c r="Y514" s="492" t="str">
        <x:v>fixed-v17: Final Card Catalog!A485:S485; Rarity Calibration!C88:S88. No external source verification.</x:v>
      </x:c>
      <x:c r="Z514" s="492" t="str">
        <x:v>Ancient Church; doctrinally clarified at Nicaea II | Eastern Orthodox</x:v>
      </x:c>
      <x:c r="AA514" s="492" t="str">
        <x:v>Approved v20 baseline - applied to master</x:v>
      </x:c>
      <x:c r="AB514" s="492" t="str">
        <x:v>None</x:v>
      </x:c>
    </x:row>
    <x:row r="515" ht="122" customHeight="1">
      <x:c r="A515" s="492" t="str">
        <x:v>TP-020</x:v>
      </x:c>
      <x:c r="B515" s="492" t="str">
        <x:v>Akathist Hymn</x:v>
      </x:c>
      <x:c r="C515" s="492" t="str">
        <x:v>Common</x:v>
      </x:c>
      <x:c r="D515" s="500" t="str">
        <x:v>Common</x:v>
      </x:c>
      <x:c r="E515" s="492" t="str">
        <x:f>IF(F515="Fixed by approved decision","Fixed",IF(C515=D515,"Keep",IF(MATCH(D515,$A$12:$A$16,0)&lt;MATCH(C515,$A$12:$A$16,0),"Promote","Demote")))</x:f>
        <x:v>Keep</x:v>
      </x:c>
      <x:c r="F515" s="492" t="str">
        <x:v>Reviewed - keep</x:v>
      </x:c>
      <x:c r="G515" s="492" t="str">
        <x:v>Medium</x:v>
      </x:c>
      <x:c r="H515" s="492" t="str">
        <x:v>Keep Common for the specific standing-hymn practice; Paraklesis stays related context, not an equivalent rite.</x:v>
      </x:c>
      <x:c r="I515" s="492" t="str">
        <x:v>TP-028 Evensong; TP-030 Psalm Singing in Reformed Worship</x:v>
      </x:c>
      <x:c r="J515" s="492" t="str">
        <x:v>A small standing group participates in the hymn with attentive posture, rather than a vast generic choir.</x:v>
      </x:c>
      <x:c r="K515" s="492" t="str">
        <x:v>Praise and attentive participation</x:v>
      </x:c>
      <x:c r="L515" s="492" t="str">
        <x:v>Proposed staging based on the catalog; not approved artwork</x:v>
      </x:c>
      <x:c r="M515" s="492" t="str">
        <x:v>No unresolved tier condition identified in this baseline review.</x:v>
      </x:c>
      <x:c r="N515" s="504" t="n">
        <x:v>6.5</x:v>
      </x:c>
      <x:c r="O515" s="504" t="n">
        <x:v>7</x:v>
      </x:c>
      <x:c r="P515" s="504" t="n">
        <x:v>6.5</x:v>
      </x:c>
      <x:c r="Q515" s="504" t="n">
        <x:v>6.5</x:v>
      </x:c>
      <x:c r="R515" s="505" t="n">
        <x:f>IF(COUNT(N515:Q515)&lt;COUNT('Rarity Calibration'!$B$4:$B$7),"",ROUND(('Rarity Calibration'!$B$11/'Rarity Calibration'!$B$9)*(N515*'Rarity Calibration'!$B$4+O515*'Rarity Calibration'!$B$5+P515*'Rarity Calibration'!$B$6+Q515*'Rarity Calibration'!$B$7),1))</x:f>
        <x:v>66.5</x:v>
      </x:c>
      <x:c r="S515" s="492" t="str">
        <x:f>IF(R515="","",IF(R515&gt;='Rarity Calibration'!$E$4,'Rarity Calibration'!$D$4,IF(R515&gt;='Rarity Calibration'!$E$5,'Rarity Calibration'!$D$5,IF(R515&gt;='Rarity Calibration'!$E$6,'Rarity Calibration'!$D$6,IF(R515&gt;='Rarity Calibration'!$E$7,'Rarity Calibration'!$D$7,'Rarity Calibration'!$D$8)))))</x:f>
        <x:v>Common</x:v>
      </x:c>
      <x:c r="T515" s="492" t="str"/>
      <x:c r="U515" s="505" t="n">
        <x:v>62</x:v>
      </x:c>
      <x:c r="V515" s="492" t="str">
        <x:v>5.5 / 7.8 / 5.4 / 5.8</x:v>
      </x:c>
      <x:c r="W515" s="492" t="str">
        <x:v>New review-only component estimates from catalog and stated premise; source inputs unchanged.</x:v>
      </x:c>
      <x:c r="X515" s="492" t="str">
        <x:v>Traditions &amp; Practices — Christian Life</x:v>
      </x:c>
      <x:c r="Y515" s="492" t="str">
        <x:v>fixed-v17: Final Card Catalog!A486:S486; Rarity Calibration!C409:S409. No external source verification.</x:v>
      </x:c>
      <x:c r="Z515" s="492" t="str">
        <x:v>Byzantine tradition onward | Eastern Orthodox and Eastern Catholic</x:v>
      </x:c>
      <x:c r="AA515" s="492" t="str">
        <x:v>Approved v20 baseline - applied to master</x:v>
      </x:c>
      <x:c r="AB515" s="492" t="str">
        <x:v>None</x:v>
      </x:c>
    </x:row>
    <x:row r="516" ht="122" customHeight="1">
      <x:c r="A516" s="492" t="str">
        <x:v>TP-021</x:v>
      </x:c>
      <x:c r="B516" s="492" t="str">
        <x:v>Liturgy of the Presanctified Gifts</x:v>
      </x:c>
      <x:c r="C516" s="492" t="str">
        <x:v>Uncommon</x:v>
      </x:c>
      <x:c r="D516" s="500" t="str">
        <x:v>Uncommon</x:v>
      </x:c>
      <x:c r="E516" s="492" t="str">
        <x:f>IF(F516="Fixed by approved decision","Fixed",IF(C516=D516,"Keep",IF(MATCH(D516,$A$12:$A$16,0)&lt;MATCH(C516,$A$12:$A$16,0),"Promote","Demote")))</x:f>
        <x:v>Keep</x:v>
      </x:c>
      <x:c r="F516" s="492" t="str">
        <x:v>Reviewed - keep</x:v>
      </x:c>
      <x:c r="G516" s="492" t="str">
        <x:v>Medium</x:v>
      </x:c>
      <x:c r="H516" s="492" t="str">
        <x:v>Retain Uncommon for a distinguishable service if the ritual moment remains source-specific.</x:v>
      </x:c>
      <x:c r="I516" s="492" t="str">
        <x:v>TP-017 The Divine Liturgy; TP-005 Lent / Great Lent</x:v>
      </x:c>
      <x:c r="J516" s="492" t="str">
        <x:v>A restrained Lenten service moment emphasizes solemn participation, without restaging consecration from the Divine Liturgy.</x:v>
      </x:c>
      <x:c r="K516" s="492" t="str">
        <x:v>Solemn anticipation</x:v>
      </x:c>
      <x:c r="L516" s="492" t="str">
        <x:v>Proposed staging based on the catalog; not approved artwork</x:v>
      </x:c>
      <x:c r="M516" s="492" t="str">
        <x:v>Verify the chosen moment and the earlier-consecrated-gifts distinction before artwork.</x:v>
      </x:c>
      <x:c r="N516" s="504" t="n">
        <x:v>7.5</x:v>
      </x:c>
      <x:c r="O516" s="504" t="n">
        <x:v>7.5</x:v>
      </x:c>
      <x:c r="P516" s="504" t="n">
        <x:v>7</x:v>
      </x:c>
      <x:c r="Q516" s="504" t="n">
        <x:v>7</x:v>
      </x:c>
      <x:c r="R516" s="505" t="n">
        <x:f>IF(COUNT(N516:Q516)&lt;COUNT('Rarity Calibration'!$B$4:$B$7),"",ROUND(('Rarity Calibration'!$B$11/'Rarity Calibration'!$B$9)*(N516*'Rarity Calibration'!$B$4+O516*'Rarity Calibration'!$B$5+P516*'Rarity Calibration'!$B$6+Q516*'Rarity Calibration'!$B$7),1))</x:f>
        <x:v>73.5</x:v>
      </x:c>
      <x:c r="S516" s="492" t="str">
        <x:f>IF(R516="","",IF(R516&gt;='Rarity Calibration'!$E$4,'Rarity Calibration'!$D$4,IF(R516&gt;='Rarity Calibration'!$E$5,'Rarity Calibration'!$D$5,IF(R516&gt;='Rarity Calibration'!$E$6,'Rarity Calibration'!$D$6,IF(R516&gt;='Rarity Calibration'!$E$7,'Rarity Calibration'!$D$7,'Rarity Calibration'!$D$8)))))</x:f>
        <x:v>Uncommon</x:v>
      </x:c>
      <x:c r="T516" s="492" t="str"/>
      <x:c r="U516" s="505" t="n">
        <x:v>69.2</x:v>
      </x:c>
      <x:c r="V516" s="492" t="str">
        <x:v>6.6 / 8.4 / 5.4 / 6.8</x:v>
      </x:c>
      <x:c r="W516" s="492" t="str">
        <x:v>New review-only component estimates from catalog and stated premise; source inputs unchanged.</x:v>
      </x:c>
      <x:c r="X516" s="492" t="str">
        <x:v>Traditions &amp; Practices — Christian Life</x:v>
      </x:c>
      <x:c r="Y516" s="492" t="str">
        <x:v>fixed-v17: Final Card Catalog!A487:S487; Rarity Calibration!C292:S292. No external source verification.</x:v>
      </x:c>
      <x:c r="Z516" s="492" t="str">
        <x:v>Byzantine tradition onward | Eastern Orthodox</x:v>
      </x:c>
      <x:c r="AA516" s="492" t="str">
        <x:v>Approved v20 baseline - applied to master</x:v>
      </x:c>
      <x:c r="AB516" s="492" t="str">
        <x:v>Production detail / source check</x:v>
      </x:c>
    </x:row>
    <x:row r="517" ht="122" customHeight="1">
      <x:c r="A517" s="492" t="str">
        <x:v>TP-022</x:v>
      </x:c>
      <x:c r="B517" s="492" t="str">
        <x:v>Paschal Midnight Service</x:v>
      </x:c>
      <x:c r="C517" s="492" t="str">
        <x:v>Rare</x:v>
      </x:c>
      <x:c r="D517" s="500" t="str">
        <x:v>Extraordinary</x:v>
      </x:c>
      <x:c r="E517" s="492" t="str">
        <x:f>IF(F517="Fixed by approved decision","Fixed",IF(C517=D517,"Keep",IF(MATCH(D517,$A$12:$A$16,0)&lt;MATCH(C517,$A$12:$A$16,0),"Promote","Demote")))</x:f>
        <x:v>Promote</x:v>
      </x:c>
      <x:c r="F517" s="492" t="str">
        <x:v>Reviewed - change proposed</x:v>
      </x:c>
      <x:c r="G517" s="492" t="str">
        <x:v>Medium</x:v>
      </x:c>
      <x:c r="H517" s="492" t="str">
        <x:v>Recommend Extraordinary for a coherent night/light processional premise distinct from Hagia Sophia's monumental interior.</x:v>
      </x:c>
      <x:c r="I517" s="492" t="str">
        <x:v>CHE-004 Dedication of Hagia Sophia; TP-012 Corpus Christi Eucharistic Procession</x:v>
      </x:c>
      <x:c r="J517" s="492" t="str">
        <x:v>Night procession and shared festal light form a readable path through darkness, with human joy rather than architectural dominance.</x:v>
      </x:c>
      <x:c r="K517" s="492" t="str">
        <x:v>Joy and shared renewal</x:v>
      </x:c>
      <x:c r="L517" s="492" t="str">
        <x:v>Proposed staging based on the catalog; not approved artwork</x:v>
      </x:c>
      <x:c r="M517" s="492" t="str">
        <x:v>Select the exact Paschal moment; the All-Night Vigil remains related context rather than the same rite.</x:v>
      </x:c>
      <x:c r="N517" s="504" t="n">
        <x:v>8.5</x:v>
      </x:c>
      <x:c r="O517" s="504" t="n">
        <x:v>9</x:v>
      </x:c>
      <x:c r="P517" s="504" t="n">
        <x:v>8.5</x:v>
      </x:c>
      <x:c r="Q517" s="504" t="n">
        <x:v>8</x:v>
      </x:c>
      <x:c r="R517" s="505" t="n">
        <x:f>IF(COUNT(N517:Q517)&lt;COUNT('Rarity Calibration'!$B$4:$B$7),"",ROUND(('Rarity Calibration'!$B$11/'Rarity Calibration'!$B$9)*(N517*'Rarity Calibration'!$B$4+O517*'Rarity Calibration'!$B$5+P517*'Rarity Calibration'!$B$6+Q517*'Rarity Calibration'!$B$7),1))</x:f>
        <x:v>86</x:v>
      </x:c>
      <x:c r="S517" s="492" t="str">
        <x:f>IF(R517="","",IF(R517&gt;='Rarity Calibration'!$E$4,'Rarity Calibration'!$D$4,IF(R517&gt;='Rarity Calibration'!$E$5,'Rarity Calibration'!$D$5,IF(R517&gt;='Rarity Calibration'!$E$6,'Rarity Calibration'!$D$6,IF(R517&gt;='Rarity Calibration'!$E$7,'Rarity Calibration'!$D$7,'Rarity Calibration'!$D$8)))))</x:f>
        <x:v>Extraordinary</x:v>
      </x:c>
      <x:c r="T517" s="492" t="str"/>
      <x:c r="U517" s="505" t="n">
        <x:v>79.2</x:v>
      </x:c>
      <x:c r="V517" s="492" t="str">
        <x:v>8.4 / 8.4 / 6.8 / 6.8</x:v>
      </x:c>
      <x:c r="W517" s="492" t="str">
        <x:v>New review-only component estimates from catalog and stated premise; source inputs unchanged.</x:v>
      </x:c>
      <x:c r="X517" s="492" t="str">
        <x:v>Traditions &amp; Practices — Christian Life</x:v>
      </x:c>
      <x:c r="Y517" s="492" t="str">
        <x:v>fixed-v17: Final Card Catalog!A488:S488; Rarity Calibration!C164:S164. No external source verification.</x:v>
      </x:c>
      <x:c r="Z517" s="492" t="str">
        <x:v>Byzantine tradition onward | Eastern Orthodox</x:v>
      </x:c>
      <x:c r="AA517" s="492" t="str">
        <x:v>Approved v20 baseline - applied to master</x:v>
      </x:c>
      <x:c r="AB517" s="492" t="str">
        <x:v>Production detail / source check</x:v>
      </x:c>
    </x:row>
    <x:row r="518" ht="122" customHeight="1">
      <x:c r="A518" s="492" t="str">
        <x:v>TP-023</x:v>
      </x:c>
      <x:c r="B518" s="492" t="str">
        <x:v>Great Blessing of Waters</x:v>
      </x:c>
      <x:c r="C518" s="492" t="str">
        <x:v>Uncommon</x:v>
      </x:c>
      <x:c r="D518" s="500" t="str">
        <x:v>Rare</x:v>
      </x:c>
      <x:c r="E518" s="492" t="str">
        <x:f>IF(F518="Fixed by approved decision","Fixed",IF(C518=D518,"Keep",IF(MATCH(D518,$A$12:$A$16,0)&lt;MATCH(C518,$A$12:$A$16,0),"Promote","Demote")))</x:f>
        <x:v>Promote</x:v>
      </x:c>
      <x:c r="F518" s="492" t="str">
        <x:v>Reviewed - change proposed</x:v>
      </x:c>
      <x:c r="G518" s="492" t="str">
        <x:v>Medium</x:v>
      </x:c>
      <x:c r="H518" s="492" t="str">
        <x:v>Recommend Rare for a distinctive ritual/water composition, not because all water scenes deserve promotion.</x:v>
      </x:c>
      <x:c r="I518" s="492" t="str">
        <x:v>CHE-005 Baptism of the Rus'; BE-040 The Baptism of Jesus</x:v>
      </x:c>
      <x:c r="J518" s="492" t="str">
        <x:v>Water and the blessing gesture dominate, with attentive participants framing the action rather than entering for baptism.</x:v>
      </x:c>
      <x:c r="K518" s="492" t="str">
        <x:v>Reverence and renewal</x:v>
      </x:c>
      <x:c r="L518" s="492" t="str">
        <x:v>Proposed staging based on the catalog; not approved artwork</x:v>
      </x:c>
      <x:c r="M518" s="492" t="str">
        <x:v>Confirm the local form; no mass-baptism or invented miraculous-water effect.</x:v>
      </x:c>
      <x:c r="N518" s="504" t="n">
        <x:v>8</x:v>
      </x:c>
      <x:c r="O518" s="504" t="n">
        <x:v>8.5</x:v>
      </x:c>
      <x:c r="P518" s="504" t="n">
        <x:v>7.5</x:v>
      </x:c>
      <x:c r="Q518" s="504" t="n">
        <x:v>7.5</x:v>
      </x:c>
      <x:c r="R518" s="505" t="n">
        <x:f>IF(COUNT(N518:Q518)&lt;COUNT('Rarity Calibration'!$B$4:$B$7),"",ROUND(('Rarity Calibration'!$B$11/'Rarity Calibration'!$B$9)*(N518*'Rarity Calibration'!$B$4+O518*'Rarity Calibration'!$B$5+P518*'Rarity Calibration'!$B$6+Q518*'Rarity Calibration'!$B$7),1))</x:f>
        <x:v>80</x:v>
      </x:c>
      <x:c r="S518" s="492" t="str">
        <x:f>IF(R518="","",IF(R518&gt;='Rarity Calibration'!$E$4,'Rarity Calibration'!$D$4,IF(R518&gt;='Rarity Calibration'!$E$5,'Rarity Calibration'!$D$5,IF(R518&gt;='Rarity Calibration'!$E$6,'Rarity Calibration'!$D$6,IF(R518&gt;='Rarity Calibration'!$E$7,'Rarity Calibration'!$D$7,'Rarity Calibration'!$D$8)))))</x:f>
        <x:v>Rare</x:v>
      </x:c>
      <x:c r="T518" s="492" t="str"/>
      <x:c r="U518" s="505" t="n">
        <x:v>74</x:v>
      </x:c>
      <x:c r="V518" s="492" t="str">
        <x:v>7.8 / 8.4 / 5.4 / 6.8</x:v>
      </x:c>
      <x:c r="W518" s="492" t="str">
        <x:v>New review-only component estimates from catalog and stated premise; source inputs unchanged.</x:v>
      </x:c>
      <x:c r="X518" s="492" t="str">
        <x:v>Traditions &amp; Practices — Christian Life</x:v>
      </x:c>
      <x:c r="Y518" s="492" t="str">
        <x:v>fixed-v17: Final Card Catalog!A489:S489; Rarity Calibration!C238:S238. No external source verification.</x:v>
      </x:c>
      <x:c r="Z518" s="492" t="str">
        <x:v>Ancient/Byzantine tradition onward | Eastern Orthodox</x:v>
      </x:c>
      <x:c r="AA518" s="492" t="str">
        <x:v>Approved v20 baseline - applied to master</x:v>
      </x:c>
      <x:c r="AB518" s="492" t="str">
        <x:v>Production detail / source check</x:v>
      </x:c>
    </x:row>
    <x:row r="519" ht="122" customHeight="1">
      <x:c r="A519" s="492" t="str">
        <x:v>TP-024</x:v>
      </x:c>
      <x:c r="B519" s="492" t="str">
        <x:v>Panikhida / Memorial Service</x:v>
      </x:c>
      <x:c r="C519" s="492" t="str">
        <x:v>Common</x:v>
      </x:c>
      <x:c r="D519" s="500" t="str">
        <x:v>Uncommon</x:v>
      </x:c>
      <x:c r="E519" s="492" t="str">
        <x:f>IF(F519="Fixed by approved decision","Fixed",IF(C519=D519,"Keep",IF(MATCH(D519,$A$12:$A$16,0)&lt;MATCH(C519,$A$12:$A$16,0),"Promote","Demote")))</x:f>
        <x:v>Promote</x:v>
      </x:c>
      <x:c r="F519" s="492" t="str">
        <x:v>Reviewed - change proposed</x:v>
      </x:c>
      <x:c r="G519" s="492" t="str">
        <x:v>Medium</x:v>
      </x:c>
      <x:c r="H519" s="492" t="str">
        <x:v>Recommend Uncommon for a particular communal grief/care scene without making loss spectacular.</x:v>
      </x:c>
      <x:c r="I519" s="492" t="str">
        <x:v>ECH-015 Rise of the Roman Catacombs; TP-026 Forgiveness Vespers</x:v>
      </x:c>
      <x:c r="J519" s="492" t="str">
        <x:v>A small mourning group in attentive prayer, faces and shared posture primary over ritual objects.</x:v>
      </x:c>
      <x:c r="K519" s="492" t="str">
        <x:v>Remembrance and consolation</x:v>
      </x:c>
      <x:c r="L519" s="492" t="str">
        <x:v>Proposed staging based on the catalog; not approved artwork</x:v>
      </x:c>
      <x:c r="M519" s="492" t="str">
        <x:v>No unresolved tier condition identified in this baseline review.</x:v>
      </x:c>
      <x:c r="N519" s="504" t="n">
        <x:v>6.5</x:v>
      </x:c>
      <x:c r="O519" s="504" t="n">
        <x:v>7</x:v>
      </x:c>
      <x:c r="P519" s="504" t="n">
        <x:v>7.5</x:v>
      </x:c>
      <x:c r="Q519" s="504" t="n">
        <x:v>6.5</x:v>
      </x:c>
      <x:c r="R519" s="505" t="n">
        <x:f>IF(COUNT(N519:Q519)&lt;COUNT('Rarity Calibration'!$B$4:$B$7),"",ROUND(('Rarity Calibration'!$B$11/'Rarity Calibration'!$B$9)*(N519*'Rarity Calibration'!$B$4+O519*'Rarity Calibration'!$B$5+P519*'Rarity Calibration'!$B$6+Q519*'Rarity Calibration'!$B$7),1))</x:f>
        <x:v>68.5</x:v>
      </x:c>
      <x:c r="S519" s="492" t="str">
        <x:f>IF(R519="","",IF(R519&gt;='Rarity Calibration'!$E$4,'Rarity Calibration'!$D$4,IF(R519&gt;='Rarity Calibration'!$E$5,'Rarity Calibration'!$D$5,IF(R519&gt;='Rarity Calibration'!$E$6,'Rarity Calibration'!$D$6,IF(R519&gt;='Rarity Calibration'!$E$7,'Rarity Calibration'!$D$7,'Rarity Calibration'!$D$8)))))</x:f>
        <x:v>Uncommon</x:v>
      </x:c>
      <x:c r="T519" s="492" t="str"/>
      <x:c r="U519" s="505" t="n">
        <x:v>64.8</x:v>
      </x:c>
      <x:c r="V519" s="492" t="str">
        <x:v>5.5 / 8.4 / 5.4 / 6.8</x:v>
      </x:c>
      <x:c r="W519" s="492" t="str">
        <x:v>New review-only component estimates from catalog and stated premise; source inputs unchanged.</x:v>
      </x:c>
      <x:c r="X519" s="492" t="str">
        <x:v>Traditions &amp; Practices — Christian Life</x:v>
      </x:c>
      <x:c r="Y519" s="492" t="str">
        <x:v>fixed-v17: Final Card Catalog!A490:S490; Rarity Calibration!C370:S370. No external source verification.</x:v>
      </x:c>
      <x:c r="Z519" s="492" t="str">
        <x:v>Byzantine tradition onward | Eastern Orthodox</x:v>
      </x:c>
      <x:c r="AA519" s="492" t="str">
        <x:v>Approved v20 baseline - applied to master</x:v>
      </x:c>
      <x:c r="AB519" s="492" t="str">
        <x:v>None</x:v>
      </x:c>
    </x:row>
    <x:row r="520" ht="122" customHeight="1">
      <x:c r="A520" s="492" t="str">
        <x:v>TP-025</x:v>
      </x:c>
      <x:c r="B520" s="492" t="str">
        <x:v>Prosphora and Antidoron</x:v>
      </x:c>
      <x:c r="C520" s="492" t="str">
        <x:v>Uncommon</x:v>
      </x:c>
      <x:c r="D520" s="500" t="str">
        <x:v>Uncommon</x:v>
      </x:c>
      <x:c r="E520" s="492" t="str">
        <x:f>IF(F520="Fixed by approved decision","Fixed",IF(C520=D520,"Keep",IF(MATCH(D520,$A$12:$A$16,0)&lt;MATCH(C520,$A$12:$A$16,0),"Promote","Demote")))</x:f>
        <x:v>Keep</x:v>
      </x:c>
      <x:c r="F520" s="492" t="str">
        <x:v>Reviewed - provisional</x:v>
      </x:c>
      <x:c r="G520" s="492" t="str">
        <x:v>Medium</x:v>
      </x:c>
      <x:c r="H520" s="492" t="str">
        <x:v>Retain Uncommon for a tactile practice; the source distinction between prosphora and antidoron must stay explicit.</x:v>
      </x:c>
      <x:c r="I520" s="492" t="str">
        <x:v>BI-007 Unleavened Bread; TP-017 The Divine Liturgy</x:v>
      </x:c>
      <x:c r="J520" s="492" t="str">
        <x:v>Offering and receiving bread are treated as related stages or one selected action, with hands carrying the image.</x:v>
      </x:c>
      <x:c r="K520" s="492" t="str">
        <x:v>Offering and shared care</x:v>
      </x:c>
      <x:c r="L520" s="492" t="str">
        <x:v>Proposed staging based on the catalog; not approved artwork</x:v>
      </x:c>
      <x:c r="M520" s="492" t="str">
        <x:v>Choose the depicted stage and avoid implying all shown bread is consecrated Eucharist.</x:v>
      </x:c>
      <x:c r="N520" s="504" t="n">
        <x:v>7</x:v>
      </x:c>
      <x:c r="O520" s="504" t="n">
        <x:v>7.5</x:v>
      </x:c>
      <x:c r="P520" s="504" t="n">
        <x:v>7</x:v>
      </x:c>
      <x:c r="Q520" s="504" t="n">
        <x:v>7</x:v>
      </x:c>
      <x:c r="R520" s="505" t="n">
        <x:f>IF(COUNT(N520:Q520)&lt;COUNT('Rarity Calibration'!$B$4:$B$7),"",ROUND(('Rarity Calibration'!$B$11/'Rarity Calibration'!$B$9)*(N520*'Rarity Calibration'!$B$4+O520*'Rarity Calibration'!$B$5+P520*'Rarity Calibration'!$B$6+Q520*'Rarity Calibration'!$B$7),1))</x:f>
        <x:v>71.5</x:v>
      </x:c>
      <x:c r="S520" s="492" t="str">
        <x:f>IF(R520="","",IF(R520&gt;='Rarity Calibration'!$E$4,'Rarity Calibration'!$D$4,IF(R520&gt;='Rarity Calibration'!$E$5,'Rarity Calibration'!$D$5,IF(R520&gt;='Rarity Calibration'!$E$6,'Rarity Calibration'!$D$6,IF(R520&gt;='Rarity Calibration'!$E$7,'Rarity Calibration'!$D$7,'Rarity Calibration'!$D$8)))))</x:f>
        <x:v>Uncommon</x:v>
      </x:c>
      <x:c r="T520" s="492" t="str"/>
      <x:c r="U520" s="505" t="n">
        <x:v>69.2</x:v>
      </x:c>
      <x:c r="V520" s="492" t="str">
        <x:v>6.6 / 8.4 / 5.4 / 6.8</x:v>
      </x:c>
      <x:c r="W520" s="492" t="str">
        <x:v>New review-only component estimates from catalog and stated premise; source inputs unchanged.</x:v>
      </x:c>
      <x:c r="X520" s="492" t="str">
        <x:v>Traditions &amp; Practices — Christian Life</x:v>
      </x:c>
      <x:c r="Y520" s="492" t="str">
        <x:v>fixed-v17: Final Card Catalog!A491:S491; Rarity Calibration!C294:S294. No external source verification.</x:v>
      </x:c>
      <x:c r="Z520" s="492" t="str">
        <x:v>Ancient Church onward | Eastern Orthodox</x:v>
      </x:c>
      <x:c r="AA520" s="492" t="str">
        <x:v>Approved v20 working tier - original condition retained</x:v>
      </x:c>
      <x:c r="AB520" s="492" t="str">
        <x:v>Tier / interpretation condition</x:v>
      </x:c>
    </x:row>
    <x:row r="521" ht="122" customHeight="1">
      <x:c r="A521" s="492" t="str">
        <x:v>TP-026</x:v>
      </x:c>
      <x:c r="B521" s="492" t="str">
        <x:v>Forgiveness Vespers</x:v>
      </x:c>
      <x:c r="C521" s="492" t="str">
        <x:v>Common</x:v>
      </x:c>
      <x:c r="D521" s="500" t="str">
        <x:v>Uncommon</x:v>
      </x:c>
      <x:c r="E521" s="492" t="str">
        <x:f>IF(F521="Fixed by approved decision","Fixed",IF(C521=D521,"Keep",IF(MATCH(D521,$A$12:$A$16,0)&lt;MATCH(C521,$A$12:$A$16,0),"Promote","Demote")))</x:f>
        <x:v>Promote</x:v>
      </x:c>
      <x:c r="F521" s="492" t="str">
        <x:v>Reviewed - change proposed</x:v>
      </x:c>
      <x:c r="G521" s="492" t="str">
        <x:v>Medium</x:v>
      </x:c>
      <x:c r="H521" s="492" t="str">
        <x:v>Recommend Uncommon because mutual forgiveness provides a clear emotional/action premise beyond a generic prayer template.</x:v>
      </x:c>
      <x:c r="I521" s="492" t="str">
        <x:v>TP-010 Sacramental Confession; PDV-009 Parable of the Prodigal Son</x:v>
      </x:c>
      <x:c r="J521" s="492" t="str">
        <x:v>Two participants ask one another's forgiveness within a wider community, reciprocal gestures primary.</x:v>
      </x:c>
      <x:c r="K521" s="492" t="str">
        <x:v>Humility and reconciliation</x:v>
      </x:c>
      <x:c r="L521" s="492" t="str">
        <x:v>Proposed staging based on the catalog; not approved artwork</x:v>
      </x:c>
      <x:c r="M521" s="492" t="str">
        <x:v>No unresolved tier condition identified in this baseline review.</x:v>
      </x:c>
      <x:c r="N521" s="504" t="n">
        <x:v>6.5</x:v>
      </x:c>
      <x:c r="O521" s="504" t="n">
        <x:v>7</x:v>
      </x:c>
      <x:c r="P521" s="504" t="n">
        <x:v>8</x:v>
      </x:c>
      <x:c r="Q521" s="504" t="n">
        <x:v>7</x:v>
      </x:c>
      <x:c r="R521" s="505" t="n">
        <x:f>IF(COUNT(N521:Q521)&lt;COUNT('Rarity Calibration'!$B$4:$B$7),"",ROUND(('Rarity Calibration'!$B$11/'Rarity Calibration'!$B$9)*(N521*'Rarity Calibration'!$B$4+O521*'Rarity Calibration'!$B$5+P521*'Rarity Calibration'!$B$6+Q521*'Rarity Calibration'!$B$7),1))</x:f>
        <x:v>70</x:v>
      </x:c>
      <x:c r="S521" s="492" t="str">
        <x:f>IF(R521="","",IF(R521&gt;='Rarity Calibration'!$E$4,'Rarity Calibration'!$D$4,IF(R521&gt;='Rarity Calibration'!$E$5,'Rarity Calibration'!$D$5,IF(R521&gt;='Rarity Calibration'!$E$6,'Rarity Calibration'!$D$6,IF(R521&gt;='Rarity Calibration'!$E$7,'Rarity Calibration'!$D$7,'Rarity Calibration'!$D$8)))))</x:f>
        <x:v>Uncommon</x:v>
      </x:c>
      <x:c r="T521" s="492" t="str"/>
      <x:c r="U521" s="505" t="n">
        <x:v>66.4</x:v>
      </x:c>
      <x:c r="V521" s="492" t="str">
        <x:v>6.6 / 7.8 / 5.4 / 5.8</x:v>
      </x:c>
      <x:c r="W521" s="492" t="str">
        <x:v>New review-only component estimates from catalog and stated premise; source inputs unchanged.</x:v>
      </x:c>
      <x:c r="X521" s="492" t="str">
        <x:v>Traditions &amp; Practices — Christian Life</x:v>
      </x:c>
      <x:c r="Y521" s="492" t="str">
        <x:v>fixed-v17: Final Card Catalog!A492:S492; Rarity Calibration!C336:S336. No external source verification.</x:v>
      </x:c>
      <x:c r="Z521" s="492" t="str">
        <x:v>Byzantine tradition onward | Eastern Orthodox</x:v>
      </x:c>
      <x:c r="AA521" s="492" t="str">
        <x:v>Approved v20 baseline - applied to master</x:v>
      </x:c>
      <x:c r="AB521" s="492" t="str">
        <x:v>None</x:v>
      </x:c>
    </x:row>
    <x:row r="522" ht="122" customHeight="1">
      <x:c r="A522" s="492" t="str">
        <x:v>TP-027</x:v>
      </x:c>
      <x:c r="B522" s="492" t="str">
        <x:v>The Book of Common Prayer</x:v>
      </x:c>
      <x:c r="C522" s="492" t="str">
        <x:v>Rare</x:v>
      </x:c>
      <x:c r="D522" s="500" t="str">
        <x:v>Uncommon</x:v>
      </x:c>
      <x:c r="E522" s="492" t="str">
        <x:f>IF(F522="Fixed by approved decision","Fixed",IF(C522=D522,"Keep",IF(MATCH(D522,$A$12:$A$16,0)&lt;MATCH(C522,$A$12:$A$16,0),"Promote","Demote")))</x:f>
        <x:v>Demote</x:v>
      </x:c>
      <x:c r="F522" s="492" t="str">
        <x:v>Reviewed - change proposed</x:v>
      </x:c>
      <x:c r="G522" s="492" t="str">
        <x:v>Medium</x:v>
      </x:c>
      <x:c r="H522" s="492" t="str">
        <x:v>Recommend Uncommon for the current text-led premise, consistent with the codices and Vulgate rather than automatic Rare from influence.</x:v>
      </x:c>
      <x:c r="I522" s="492" t="str">
        <x:v>ECH-030 Codex Sinaiticus and Codex Vaticanus; ECH-041 The Latin Vulgate Tradition</x:v>
      </x:c>
      <x:c r="J522" s="492" t="str">
        <x:v>A book in active liturgical use, with modest material detail and a participant's hand rather than a grand historical montage.</x:v>
      </x:c>
      <x:c r="K522" s="492" t="str">
        <x:v>Continuity and shared language</x:v>
      </x:c>
      <x:c r="L522" s="492" t="str">
        <x:v>Proposed staging based on the catalog; not approved artwork</x:v>
      </x:c>
      <x:c r="M522" s="492" t="str">
        <x:v>No unresolved tier condition identified in this baseline review.</x:v>
      </x:c>
      <x:c r="N522" s="504" t="n">
        <x:v>8</x:v>
      </x:c>
      <x:c r="O522" s="504" t="n">
        <x:v>7.5</x:v>
      </x:c>
      <x:c r="P522" s="504" t="n">
        <x:v>6.5</x:v>
      </x:c>
      <x:c r="Q522" s="504" t="n">
        <x:v>7</x:v>
      </x:c>
      <x:c r="R522" s="505" t="n">
        <x:f>IF(COUNT(N522:Q522)&lt;COUNT('Rarity Calibration'!$B$4:$B$7),"",ROUND(('Rarity Calibration'!$B$11/'Rarity Calibration'!$B$9)*(N522*'Rarity Calibration'!$B$4+O522*'Rarity Calibration'!$B$5+P522*'Rarity Calibration'!$B$6+Q522*'Rarity Calibration'!$B$7),1))</x:f>
        <x:v>74.5</x:v>
      </x:c>
      <x:c r="S522" s="492" t="str">
        <x:f>IF(R522="","",IF(R522&gt;='Rarity Calibration'!$E$4,'Rarity Calibration'!$D$4,IF(R522&gt;='Rarity Calibration'!$E$5,'Rarity Calibration'!$D$5,IF(R522&gt;='Rarity Calibration'!$E$6,'Rarity Calibration'!$D$6,IF(R522&gt;='Rarity Calibration'!$E$7,'Rarity Calibration'!$D$7,'Rarity Calibration'!$D$8)))))</x:f>
        <x:v>Uncommon</x:v>
      </x:c>
      <x:c r="T522" s="492" t="str"/>
      <x:c r="U522" s="505" t="n">
        <x:v>79</x:v>
      </x:c>
      <x:c r="V522" s="492" t="str">
        <x:v>8.4 / 8.4 / 6.2 / 7.8</x:v>
      </x:c>
      <x:c r="W522" s="492" t="str">
        <x:v>New review-only component estimates from catalog and stated premise; source inputs unchanged.</x:v>
      </x:c>
      <x:c r="X522" s="492" t="str">
        <x:v>Traditions &amp; Practices — Christian Life</x:v>
      </x:c>
      <x:c r="Y522" s="492" t="str">
        <x:v>fixed-v17: Final Card Catalog!A493:S493; Rarity Calibration!C174:S174. No external source verification.</x:v>
      </x:c>
      <x:c r="Z522" s="492" t="str">
        <x:v>1549 onward; classic 1662 form | Anglican</x:v>
      </x:c>
      <x:c r="AA522" s="492" t="str">
        <x:v>Approved v20 baseline - applied to master</x:v>
      </x:c>
      <x:c r="AB522" s="492" t="str">
        <x:v>None</x:v>
      </x:c>
    </x:row>
    <x:row r="523" ht="122" customHeight="1">
      <x:c r="A523" s="492" t="str">
        <x:v>TP-028</x:v>
      </x:c>
      <x:c r="B523" s="492" t="str">
        <x:v>Evensong</x:v>
      </x:c>
      <x:c r="C523" s="492" t="str">
        <x:v>Uncommon</x:v>
      </x:c>
      <x:c r="D523" s="500" t="str">
        <x:v>Uncommon</x:v>
      </x:c>
      <x:c r="E523" s="492" t="str">
        <x:f>IF(F523="Fixed by approved decision","Fixed",IF(C523=D523,"Keep",IF(MATCH(D523,$A$12:$A$16,0)&lt;MATCH(C523,$A$12:$A$16,0),"Promote","Demote")))</x:f>
        <x:v>Keep</x:v>
      </x:c>
      <x:c r="F523" s="492" t="str">
        <x:v>Reviewed - keep</x:v>
      </x:c>
      <x:c r="G523" s="492" t="str">
        <x:v>Medium</x:v>
      </x:c>
      <x:c r="H523" s="492" t="str">
        <x:v>Retain Uncommon for a clear choral practice; beautiful architecture alone should not create Extraordinary.</x:v>
      </x:c>
      <x:c r="I523" s="492" t="str">
        <x:v>TP-020 Akathist Hymn; CHE-004 Dedication of Hagia Sophia</x:v>
      </x:c>
      <x:c r="J523" s="492" t="str">
        <x:v>A choir and listening space form a rhythmic evening composition, not a replica of a cathedral dedication.</x:v>
      </x:c>
      <x:c r="K523" s="492" t="str">
        <x:v>Contemplative harmony</x:v>
      </x:c>
      <x:c r="L523" s="492" t="str">
        <x:v>Proposed staging based on the catalog; not approved artwork</x:v>
      </x:c>
      <x:c r="M523" s="492" t="str">
        <x:v>No unresolved tier condition identified in this baseline review.</x:v>
      </x:c>
      <x:c r="N523" s="504" t="n">
        <x:v>7.5</x:v>
      </x:c>
      <x:c r="O523" s="504" t="n">
        <x:v>8</x:v>
      </x:c>
      <x:c r="P523" s="504" t="n">
        <x:v>7.5</x:v>
      </x:c>
      <x:c r="Q523" s="504" t="n">
        <x:v>7</x:v>
      </x:c>
      <x:c r="R523" s="505" t="n">
        <x:f>IF(COUNT(N523:Q523)&lt;COUNT('Rarity Calibration'!$B$4:$B$7),"",ROUND(('Rarity Calibration'!$B$11/'Rarity Calibration'!$B$9)*(N523*'Rarity Calibration'!$B$4+O523*'Rarity Calibration'!$B$5+P523*'Rarity Calibration'!$B$6+Q523*'Rarity Calibration'!$B$7),1))</x:f>
        <x:v>76</x:v>
      </x:c>
      <x:c r="S523" s="492" t="str">
        <x:f>IF(R523="","",IF(R523&gt;='Rarity Calibration'!$E$4,'Rarity Calibration'!$D$4,IF(R523&gt;='Rarity Calibration'!$E$5,'Rarity Calibration'!$D$5,IF(R523&gt;='Rarity Calibration'!$E$6,'Rarity Calibration'!$D$6,IF(R523&gt;='Rarity Calibration'!$E$7,'Rarity Calibration'!$D$7,'Rarity Calibration'!$D$8)))))</x:f>
        <x:v>Uncommon</x:v>
      </x:c>
      <x:c r="T523" s="492" t="str"/>
      <x:c r="U523" s="505" t="n">
        <x:v>70.4</x:v>
      </x:c>
      <x:c r="V523" s="492" t="str">
        <x:v>7.6 / 7.8 / 5.4 / 5.8</x:v>
      </x:c>
      <x:c r="W523" s="492" t="str">
        <x:v>New review-only component estimates from catalog and stated premise; source inputs unchanged.</x:v>
      </x:c>
      <x:c r="X523" s="492" t="str">
        <x:v>Traditions &amp; Practices — Christian Life</x:v>
      </x:c>
      <x:c r="Y523" s="492" t="str">
        <x:v>fixed-v17: Final Card Catalog!A494:S494; Rarity Calibration!C278:S278. No external source verification.</x:v>
      </x:c>
      <x:c r="Z523" s="492" t="str">
        <x:v>Reformation-era Anglican tradition onward | Anglican</x:v>
      </x:c>
      <x:c r="AA523" s="492" t="str">
        <x:v>Approved v20 baseline - applied to master</x:v>
      </x:c>
      <x:c r="AB523" s="492" t="str">
        <x:v>None</x:v>
      </x:c>
    </x:row>
    <x:row r="524" ht="122" customHeight="1">
      <x:c r="A524" s="492" t="str">
        <x:v>TP-029</x:v>
      </x:c>
      <x:c r="B524" s="492" t="str">
        <x:v>The Lutheran Divine Service</x:v>
      </x:c>
      <x:c r="C524" s="492" t="str">
        <x:v>Uncommon</x:v>
      </x:c>
      <x:c r="D524" s="500" t="str">
        <x:v>Uncommon</x:v>
      </x:c>
      <x:c r="E524" s="492" t="str">
        <x:f>IF(F524="Fixed by approved decision","Fixed",IF(C524=D524,"Keep",IF(MATCH(D524,$A$12:$A$16,0)&lt;MATCH(C524,$A$12:$A$16,0),"Promote","Demote")))</x:f>
        <x:v>Keep</x:v>
      </x:c>
      <x:c r="F524" s="492" t="str">
        <x:v>Reviewed - keep</x:v>
      </x:c>
      <x:c r="G524" s="492" t="str">
        <x:v>Medium</x:v>
      </x:c>
      <x:c r="H524" s="492" t="str">
        <x:v>Retain Uncommon for a source-specific Lutheran practice rather than a generic church interior.</x:v>
      </x:c>
      <x:c r="I524" s="492" t="str">
        <x:v>TP-017 The Divine Liturgy; TP-009 Liturgy of the Hours</x:v>
      </x:c>
      <x:c r="J524" s="492" t="str">
        <x:v>One Word-and-Sacrament moment with a small human focal group, not all listed elements in a synthetic service.</x:v>
      </x:c>
      <x:c r="K524" s="492" t="str">
        <x:v>Receiving and attentiveness</x:v>
      </x:c>
      <x:c r="L524" s="492" t="str">
        <x:v>Proposed staging based on the catalog; not approved artwork</x:v>
      </x:c>
      <x:c r="M524" s="492" t="str">
        <x:v>Choose one ritual moment and source the corresponding setting.</x:v>
      </x:c>
      <x:c r="N524" s="504" t="n">
        <x:v>7.5</x:v>
      </x:c>
      <x:c r="O524" s="504" t="n">
        <x:v>7.5</x:v>
      </x:c>
      <x:c r="P524" s="504" t="n">
        <x:v>7</x:v>
      </x:c>
      <x:c r="Q524" s="504" t="n">
        <x:v>6.5</x:v>
      </x:c>
      <x:c r="R524" s="505" t="n">
        <x:f>IF(COUNT(N524:Q524)&lt;COUNT('Rarity Calibration'!$B$4:$B$7),"",ROUND(('Rarity Calibration'!$B$11/'Rarity Calibration'!$B$9)*(N524*'Rarity Calibration'!$B$4+O524*'Rarity Calibration'!$B$5+P524*'Rarity Calibration'!$B$6+Q524*'Rarity Calibration'!$B$7),1))</x:f>
        <x:v>73</x:v>
      </x:c>
      <x:c r="S524" s="492" t="str">
        <x:f>IF(R524="","",IF(R524&gt;='Rarity Calibration'!$E$4,'Rarity Calibration'!$D$4,IF(R524&gt;='Rarity Calibration'!$E$5,'Rarity Calibration'!$D$5,IF(R524&gt;='Rarity Calibration'!$E$6,'Rarity Calibration'!$D$6,IF(R524&gt;='Rarity Calibration'!$E$7,'Rarity Calibration'!$D$7,'Rarity Calibration'!$D$8)))))</x:f>
        <x:v>Uncommon</x:v>
      </x:c>
      <x:c r="T524" s="492" t="str"/>
      <x:c r="U524" s="505" t="n">
        <x:v>69.2</x:v>
      </x:c>
      <x:c r="V524" s="492" t="str">
        <x:v>6.6 / 8.4 / 5.4 / 6.8</x:v>
      </x:c>
      <x:c r="W524" s="492" t="str">
        <x:v>New review-only component estimates from catalog and stated premise; source inputs unchanged.</x:v>
      </x:c>
      <x:c r="X524" s="492" t="str">
        <x:v>Traditions &amp; Practices — Christian Life</x:v>
      </x:c>
      <x:c r="Y524" s="492" t="str">
        <x:v>fixed-v17: Final Card Catalog!A495:S495; Rarity Calibration!C296:S296. No external source verification.</x:v>
      </x:c>
      <x:c r="Z524" s="492" t="str">
        <x:v>16th century onward | Lutheran</x:v>
      </x:c>
      <x:c r="AA524" s="492" t="str">
        <x:v>Approved v20 baseline - applied to master</x:v>
      </x:c>
      <x:c r="AB524" s="492" t="str">
        <x:v>Production detail / source check</x:v>
      </x:c>
    </x:row>
    <x:row r="525" ht="122" customHeight="1">
      <x:c r="A525" s="492" t="str">
        <x:v>TP-030</x:v>
      </x:c>
      <x:c r="B525" s="492" t="str">
        <x:v>Psalm Singing in Reformed Worship</x:v>
      </x:c>
      <x:c r="C525" s="492" t="str">
        <x:v>Common</x:v>
      </x:c>
      <x:c r="D525" s="500" t="str">
        <x:v>Common</x:v>
      </x:c>
      <x:c r="E525" s="492" t="str">
        <x:f>IF(F525="Fixed by approved decision","Fixed",IF(C525=D525,"Keep",IF(MATCH(D525,$A$12:$A$16,0)&lt;MATCH(C525,$A$12:$A$16,0),"Promote","Demote")))</x:f>
        <x:v>Keep</x:v>
      </x:c>
      <x:c r="F525" s="492" t="str">
        <x:v>Reviewed - keep</x:v>
      </x:c>
      <x:c r="G525" s="492" t="str">
        <x:v>Medium</x:v>
      </x:c>
      <x:c r="H525" s="492" t="str">
        <x:v>Keep Common for a restrained, participatory image; collective meaning need not imply premium spectacle.</x:v>
      </x:c>
      <x:c r="I525" s="492" t="str">
        <x:v>TP-020 Akathist Hymn; TP-028 Evensong</x:v>
      </x:c>
      <x:c r="J525" s="492" t="str">
        <x:v>A congregation sharing psalm text and song through readable postures, without a theatrical performance focus.</x:v>
      </x:c>
      <x:c r="K525" s="492" t="str">
        <x:v>Shared voice and attentiveness</x:v>
      </x:c>
      <x:c r="L525" s="492" t="str">
        <x:v>Proposed staging based on the catalog; not approved artwork</x:v>
      </x:c>
      <x:c r="M525" s="492" t="str">
        <x:v>No unresolved tier condition identified in this baseline review.</x:v>
      </x:c>
      <x:c r="N525" s="504" t="n">
        <x:v>6.5</x:v>
      </x:c>
      <x:c r="O525" s="504" t="n">
        <x:v>6.5</x:v>
      </x:c>
      <x:c r="P525" s="504" t="n">
        <x:v>6.5</x:v>
      </x:c>
      <x:c r="Q525" s="504" t="n">
        <x:v>6</x:v>
      </x:c>
      <x:c r="R525" s="505" t="n">
        <x:f>IF(COUNT(N525:Q525)&lt;COUNT('Rarity Calibration'!$B$4:$B$7),"",ROUND(('Rarity Calibration'!$B$11/'Rarity Calibration'!$B$9)*(N525*'Rarity Calibration'!$B$4+O525*'Rarity Calibration'!$B$5+P525*'Rarity Calibration'!$B$6+Q525*'Rarity Calibration'!$B$7),1))</x:f>
        <x:v>64.5</x:v>
      </x:c>
      <x:c r="S525" s="492" t="str">
        <x:f>IF(R525="","",IF(R525&gt;='Rarity Calibration'!$E$4,'Rarity Calibration'!$D$4,IF(R525&gt;='Rarity Calibration'!$E$5,'Rarity Calibration'!$D$5,IF(R525&gt;='Rarity Calibration'!$E$6,'Rarity Calibration'!$D$6,IF(R525&gt;='Rarity Calibration'!$E$7,'Rarity Calibration'!$D$7,'Rarity Calibration'!$D$8)))))</x:f>
        <x:v>Common</x:v>
      </x:c>
      <x:c r="T525" s="492" t="str"/>
      <x:c r="U525" s="505" t="n">
        <x:v>65</x:v>
      </x:c>
      <x:c r="V525" s="492" t="str">
        <x:v>6.6 / 7.0 / 5.4 / 6.8</x:v>
      </x:c>
      <x:c r="W525" s="492" t="str">
        <x:v>New review-only component estimates from catalog and stated premise; source inputs unchanged.</x:v>
      </x:c>
      <x:c r="X525" s="492" t="str">
        <x:v>Traditions &amp; Practices — Christian Life</x:v>
      </x:c>
      <x:c r="Y525" s="492" t="str">
        <x:v>fixed-v17: Final Card Catalog!A496:S496; Rarity Calibration!C367:S367. No external source verification.</x:v>
      </x:c>
      <x:c r="Z525" s="492" t="str">
        <x:v>16th century onward | Reformed</x:v>
      </x:c>
      <x:c r="AA525" s="492" t="str">
        <x:v>Approved v20 baseline - applied to master</x:v>
      </x:c>
      <x:c r="AB525" s="492" t="str">
        <x:v>None</x:v>
      </x:c>
    </x:row>
    <x:row r="526" ht="122" customHeight="1">
      <x:c r="A526" s="492" t="str">
        <x:v>TP-031</x:v>
      </x:c>
      <x:c r="B526" s="492" t="str">
        <x:v>Methodist Class Meeting</x:v>
      </x:c>
      <x:c r="C526" s="492" t="str">
        <x:v>Uncommon</x:v>
      </x:c>
      <x:c r="D526" s="500" t="str">
        <x:v>Uncommon</x:v>
      </x:c>
      <x:c r="E526" s="492" t="str">
        <x:f>IF(F526="Fixed by approved decision","Fixed",IF(C526=D526,"Keep",IF(MATCH(D526,$A$12:$A$16,0)&lt;MATCH(C526,$A$12:$A$16,0),"Promote","Demote")))</x:f>
        <x:v>Keep</x:v>
      </x:c>
      <x:c r="F526" s="492" t="str">
        <x:v>Reviewed - keep</x:v>
      </x:c>
      <x:c r="G526" s="492" t="str">
        <x:v>Medium</x:v>
      </x:c>
      <x:c r="H526" s="492" t="str">
        <x:v>Retain Uncommon for an intimate communal-learning premise distinct from formal worship.</x:v>
      </x:c>
      <x:c r="I526" s="492" t="str">
        <x:v>CM-021 Pietism; TH-019 John Wesley</x:v>
      </x:c>
      <x:c r="J526" s="492" t="str">
        <x:v>A small circle listens to one speaker in a domestic meeting, no platform or revival crowd.</x:v>
      </x:c>
      <x:c r="K526" s="492" t="str">
        <x:v>Accountability and encouragement</x:v>
      </x:c>
      <x:c r="L526" s="492" t="str">
        <x:v>Proposed staging based on the catalog; not approved artwork</x:v>
      </x:c>
      <x:c r="M526" s="492" t="str">
        <x:v>No unresolved tier condition identified in this baseline review.</x:v>
      </x:c>
      <x:c r="N526" s="504" t="n">
        <x:v>6.5</x:v>
      </x:c>
      <x:c r="O526" s="504" t="n">
        <x:v>7</x:v>
      </x:c>
      <x:c r="P526" s="504" t="n">
        <x:v>7</x:v>
      </x:c>
      <x:c r="Q526" s="504" t="n">
        <x:v>6.5</x:v>
      </x:c>
      <x:c r="R526" s="505" t="n">
        <x:f>IF(COUNT(N526:Q526)&lt;COUNT('Rarity Calibration'!$B$4:$B$7),"",ROUND(('Rarity Calibration'!$B$11/'Rarity Calibration'!$B$9)*(N526*'Rarity Calibration'!$B$4+O526*'Rarity Calibration'!$B$5+P526*'Rarity Calibration'!$B$6+Q526*'Rarity Calibration'!$B$7),1))</x:f>
        <x:v>67.5</x:v>
      </x:c>
      <x:c r="S526" s="492" t="str">
        <x:f>IF(R526="","",IF(R526&gt;='Rarity Calibration'!$E$4,'Rarity Calibration'!$D$4,IF(R526&gt;='Rarity Calibration'!$E$5,'Rarity Calibration'!$D$5,IF(R526&gt;='Rarity Calibration'!$E$6,'Rarity Calibration'!$D$6,IF(R526&gt;='Rarity Calibration'!$E$7,'Rarity Calibration'!$D$7,'Rarity Calibration'!$D$8)))))</x:f>
        <x:v>Uncommon</x:v>
      </x:c>
      <x:c r="T526" s="492" t="str"/>
      <x:c r="U526" s="505" t="n">
        <x:v>69.2</x:v>
      </x:c>
      <x:c r="V526" s="492" t="str">
        <x:v>6.6 / 8.4 / 5.4 / 6.8</x:v>
      </x:c>
      <x:c r="W526" s="492" t="str">
        <x:v>New review-only component estimates from catalog and stated premise; source inputs unchanged.</x:v>
      </x:c>
      <x:c r="X526" s="492" t="str">
        <x:v>Traditions &amp; Practices — Christian Life</x:v>
      </x:c>
      <x:c r="Y526" s="492" t="str">
        <x:v>fixed-v17: Final Card Catalog!A497:S497; Rarity Calibration!C293:S293. No external source verification.</x:v>
      </x:c>
      <x:c r="Z526" s="492" t="str">
        <x:v>18th century onward | Methodist / Wesleyan</x:v>
      </x:c>
      <x:c r="AA526" s="492" t="str">
        <x:v>Approved v20 baseline - applied to master</x:v>
      </x:c>
      <x:c r="AB526" s="492" t="str">
        <x:v>None</x:v>
      </x:c>
    </x:row>
    <x:row r="527" ht="122" customHeight="1">
      <x:c r="A527" s="492" t="str">
        <x:v>TP-032</x:v>
      </x:c>
      <x:c r="B527" s="492" t="str">
        <x:v>Covenant Renewal / Watch Night</x:v>
      </x:c>
      <x:c r="C527" s="492" t="str">
        <x:v>Uncommon</x:v>
      </x:c>
      <x:c r="D527" s="500" t="str">
        <x:v>Uncommon</x:v>
      </x:c>
      <x:c r="E527" s="492" t="str">
        <x:f>IF(F527="Fixed by approved decision","Fixed",IF(C527=D527,"Keep",IF(MATCH(D527,$A$12:$A$16,0)&lt;MATCH(C527,$A$12:$A$16,0),"Promote","Demote")))</x:f>
        <x:v>Keep</x:v>
      </x:c>
      <x:c r="F527" s="492" t="str">
        <x:v>Reviewed - keep</x:v>
      </x:c>
      <x:c r="G527" s="492" t="str">
        <x:v>Medium</x:v>
      </x:c>
      <x:c r="H527" s="492" t="str">
        <x:v>Retain Uncommon for a bounded covenant-prayer scene; later Watch Night associations require period selection.</x:v>
      </x:c>
      <x:c r="I527" s="492" t="str">
        <x:v>TP-031 Methodist Class Meeting; TP-004 The Christian Liturgical Year</x:v>
      </x:c>
      <x:c r="J527" s="492" t="str">
        <x:v>A reflective gathering at a transition in time, prayer and mutual attention rather than a generic celebration.</x:v>
      </x:c>
      <x:c r="K527" s="492" t="str">
        <x:v>Commitment and renewal</x:v>
      </x:c>
      <x:c r="L527" s="492" t="str">
        <x:v>Proposed staging based on the catalog; not approved artwork</x:v>
      </x:c>
      <x:c r="M527" s="492" t="str">
        <x:v>Choose the pictured tradition/date context without treating all covenant services as New Year's scenes.</x:v>
      </x:c>
      <x:c r="N527" s="504" t="n">
        <x:v>7</x:v>
      </x:c>
      <x:c r="O527" s="504" t="n">
        <x:v>7.5</x:v>
      </x:c>
      <x:c r="P527" s="504" t="n">
        <x:v>7</x:v>
      </x:c>
      <x:c r="Q527" s="504" t="n">
        <x:v>6.5</x:v>
      </x:c>
      <x:c r="R527" s="505" t="n">
        <x:f>IF(COUNT(N527:Q527)&lt;COUNT('Rarity Calibration'!$B$4:$B$7),"",ROUND(('Rarity Calibration'!$B$11/'Rarity Calibration'!$B$9)*(N527*'Rarity Calibration'!$B$4+O527*'Rarity Calibration'!$B$5+P527*'Rarity Calibration'!$B$6+Q527*'Rarity Calibration'!$B$7),1))</x:f>
        <x:v>71</x:v>
      </x:c>
      <x:c r="S527" s="492" t="str">
        <x:f>IF(R527="","",IF(R527&gt;='Rarity Calibration'!$E$4,'Rarity Calibration'!$D$4,IF(R527&gt;='Rarity Calibration'!$E$5,'Rarity Calibration'!$D$5,IF(R527&gt;='Rarity Calibration'!$E$6,'Rarity Calibration'!$D$6,IF(R527&gt;='Rarity Calibration'!$E$7,'Rarity Calibration'!$D$7,'Rarity Calibration'!$D$8)))))</x:f>
        <x:v>Uncommon</x:v>
      </x:c>
      <x:c r="T527" s="492" t="str"/>
      <x:c r="U527" s="505" t="n">
        <x:v>69.2</x:v>
      </x:c>
      <x:c r="V527" s="492" t="str">
        <x:v>6.6 / 8.4 / 5.4 / 6.8</x:v>
      </x:c>
      <x:c r="W527" s="492" t="str">
        <x:v>New review-only component estimates from catalog and stated premise; source inputs unchanged.</x:v>
      </x:c>
      <x:c r="X527" s="492" t="str">
        <x:v>Traditions &amp; Practices — Christian Life</x:v>
      </x:c>
      <x:c r="Y527" s="492" t="str">
        <x:v>fixed-v17: Final Card Catalog!A498:S498; Rarity Calibration!C291:S291. No external source verification.</x:v>
      </x:c>
      <x:c r="Z527" s="492" t="str">
        <x:v>18th century onward | Methodist / Wesleyan; wider adoption</x:v>
      </x:c>
      <x:c r="AA527" s="492" t="str">
        <x:v>Approved v20 baseline - applied to master</x:v>
      </x:c>
      <x:c r="AB527" s="492" t="str">
        <x:v>Production detail / source check</x:v>
      </x:c>
    </x:row>
    <x:row r="528" ht="122" customHeight="1">
      <x:c r="A528" s="492" t="str">
        <x:v>TP-033</x:v>
      </x:c>
      <x:c r="B528" s="492" t="str">
        <x:v>Believers' Baptism by Immersion</x:v>
      </x:c>
      <x:c r="C528" s="492" t="str">
        <x:v>Uncommon</x:v>
      </x:c>
      <x:c r="D528" s="500" t="str">
        <x:v>Rare</x:v>
      </x:c>
      <x:c r="E528" s="492" t="str">
        <x:f>IF(F528="Fixed by approved decision","Fixed",IF(C528=D528,"Keep",IF(MATCH(D528,$A$12:$A$16,0)&lt;MATCH(C528,$A$12:$A$16,0),"Promote","Demote")))</x:f>
        <x:v>Promote</x:v>
      </x:c>
      <x:c r="F528" s="492" t="str">
        <x:v>Reviewed - change proposed</x:v>
      </x:c>
      <x:c r="G528" s="492" t="str">
        <x:v>Medium</x:v>
      </x:c>
      <x:c r="H528" s="492" t="str">
        <x:v>Provisional Rare reflects a defined human-scale immersion action, conditional on distinction from Jesus' baptism and the Rus' rather than familiar ritual alone.</x:v>
      </x:c>
      <x:c r="I528" s="492" t="str">
        <x:v>BE-040 The Baptism of Jesus; CHE-005 Baptism of the Rus'</x:v>
      </x:c>
      <x:c r="J528" s="492" t="str">
        <x:v>A professing participant and minister form a clear immersion action, community response secondary.</x:v>
      </x:c>
      <x:c r="K528" s="492" t="str">
        <x:v>Commitment and belonging</x:v>
      </x:c>
      <x:c r="L528" s="492" t="str">
        <x:v>Proposed staging based on the catalog; not approved artwork</x:v>
      </x:c>
      <x:c r="M528" s="492" t="str">
        <x:v>Confirm the tradition-specific setting and a human-scale act rather than copying a mass-baptism composition.</x:v>
      </x:c>
      <x:c r="N528" s="504" t="n">
        <x:v>8</x:v>
      </x:c>
      <x:c r="O528" s="504" t="n">
        <x:v>8</x:v>
      </x:c>
      <x:c r="P528" s="504" t="n">
        <x:v>7.5</x:v>
      </x:c>
      <x:c r="Q528" s="504" t="n">
        <x:v>7</x:v>
      </x:c>
      <x:c r="R528" s="505" t="n">
        <x:f>IF(COUNT(N528:Q528)&lt;COUNT('Rarity Calibration'!$B$4:$B$7),"",ROUND(('Rarity Calibration'!$B$11/'Rarity Calibration'!$B$9)*(N528*'Rarity Calibration'!$B$4+O528*'Rarity Calibration'!$B$5+P528*'Rarity Calibration'!$B$6+Q528*'Rarity Calibration'!$B$7),1))</x:f>
        <x:v>78</x:v>
      </x:c>
      <x:c r="S528" s="492" t="str">
        <x:f>IF(R528="","",IF(R528&gt;='Rarity Calibration'!$E$4,'Rarity Calibration'!$D$4,IF(R528&gt;='Rarity Calibration'!$E$5,'Rarity Calibration'!$D$5,IF(R528&gt;='Rarity Calibration'!$E$6,'Rarity Calibration'!$D$6,IF(R528&gt;='Rarity Calibration'!$E$7,'Rarity Calibration'!$D$7,'Rarity Calibration'!$D$8)))))</x:f>
        <x:v>Rare</x:v>
      </x:c>
      <x:c r="T528" s="492" t="str"/>
      <x:c r="U528" s="505" t="n">
        <x:v>74</x:v>
      </x:c>
      <x:c r="V528" s="492" t="str">
        <x:v>7.8 / 8.4 / 5.4 / 6.8</x:v>
      </x:c>
      <x:c r="W528" s="492" t="str">
        <x:v>New review-only component estimates from catalog and stated premise; source inputs unchanged.</x:v>
      </x:c>
      <x:c r="X528" s="492" t="str">
        <x:v>Traditions &amp; Practices — Christian Life</x:v>
      </x:c>
      <x:c r="Y528" s="492" t="str">
        <x:v>fixed-v17: Final Card Catalog!A499:S499; Rarity Calibration!C237:S237. No external source verification.</x:v>
      </x:c>
      <x:c r="Z528" s="492" t="str">
        <x:v>Reformation era onward | Baptist, Anabaptist, Pentecostal, evangelical</x:v>
      </x:c>
      <x:c r="AA528" s="492" t="str">
        <x:v>Approved v20 baseline - applied to master</x:v>
      </x:c>
      <x:c r="AB528" s="492" t="str">
        <x:v>Production detail / source check</x:v>
      </x:c>
    </x:row>
    <x:row r="529" ht="122" customHeight="1">
      <x:c r="A529" s="492" t="str">
        <x:v>TP-034</x:v>
      </x:c>
      <x:c r="B529" s="492" t="str">
        <x:v>Prayer in Tongues</x:v>
      </x:c>
      <x:c r="C529" s="492" t="str">
        <x:v>Uncommon</x:v>
      </x:c>
      <x:c r="D529" s="500" t="str">
        <x:v>Uncommon</x:v>
      </x:c>
      <x:c r="E529" s="492" t="str">
        <x:f>IF(F529="Fixed by approved decision","Fixed",IF(C529=D529,"Keep",IF(MATCH(D529,$A$12:$A$16,0)&lt;MATCH(C529,$A$12:$A$16,0),"Promote","Demote")))</x:f>
        <x:v>Keep</x:v>
      </x:c>
      <x:c r="F529" s="492" t="str">
        <x:v>Reviewed - provisional</x:v>
      </x:c>
      <x:c r="G529" s="492" t="str">
        <x:v>Medium</x:v>
      </x:c>
      <x:c r="H529" s="492" t="str">
        <x:v>Retain Uncommon provisionally; the spoken practice is not directly visible and must not be exaggerated through spectacle.</x:v>
      </x:c>
      <x:c r="I529" s="492" t="str">
        <x:v>BE-071 Pentecost; CHE-003 Azusa Street Revival</x:v>
      </x:c>
      <x:c r="J529" s="492" t="str">
        <x:v>A respectful shared-prayer setting shows varied human attentiveness without flames or visible language magic.</x:v>
      </x:c>
      <x:c r="K529" s="492" t="str">
        <x:v>Prayerful attention</x:v>
      </x:c>
      <x:c r="L529" s="492" t="str">
        <x:v>Proposed staging based on the catalog; not approved artwork</x:v>
      </x:c>
      <x:c r="M529" s="492" t="str">
        <x:v>Distinguish the tradition-specific prayer practice from Pentecost; the image alone cannot prove what is being spoken.</x:v>
      </x:c>
      <x:c r="N529" s="504" t="n">
        <x:v>7.5</x:v>
      </x:c>
      <x:c r="O529" s="504" t="n">
        <x:v>7</x:v>
      </x:c>
      <x:c r="P529" s="504" t="n">
        <x:v>7</x:v>
      </x:c>
      <x:c r="Q529" s="504" t="n">
        <x:v>6.5</x:v>
      </x:c>
      <x:c r="R529" s="505" t="n">
        <x:f>IF(COUNT(N529:Q529)&lt;COUNT('Rarity Calibration'!$B$4:$B$7),"",ROUND(('Rarity Calibration'!$B$11/'Rarity Calibration'!$B$9)*(N529*'Rarity Calibration'!$B$4+O529*'Rarity Calibration'!$B$5+P529*'Rarity Calibration'!$B$6+Q529*'Rarity Calibration'!$B$7),1))</x:f>
        <x:v>71.5</x:v>
      </x:c>
      <x:c r="S529" s="492" t="str">
        <x:f>IF(R529="","",IF(R529&gt;='Rarity Calibration'!$E$4,'Rarity Calibration'!$D$4,IF(R529&gt;='Rarity Calibration'!$E$5,'Rarity Calibration'!$D$5,IF(R529&gt;='Rarity Calibration'!$E$6,'Rarity Calibration'!$D$6,IF(R529&gt;='Rarity Calibration'!$E$7,'Rarity Calibration'!$D$7,'Rarity Calibration'!$D$8)))))</x:f>
        <x:v>Uncommon</x:v>
      </x:c>
      <x:c r="T529" s="492" t="str"/>
      <x:c r="U529" s="505" t="n">
        <x:v>70.8</x:v>
      </x:c>
      <x:c r="V529" s="492" t="str">
        <x:v>7.7 / 7.8 / 5.4 / 5.8</x:v>
      </x:c>
      <x:c r="W529" s="492" t="str">
        <x:v>New review-only component estimates from catalog and stated premise; source inputs unchanged.</x:v>
      </x:c>
      <x:c r="X529" s="492" t="str">
        <x:v>Traditions &amp; Practices — Christian Life</x:v>
      </x:c>
      <x:c r="Y529" s="492" t="str">
        <x:v>fixed-v17: Final Card Catalog!A500:S500; Rarity Calibration!C270:S270. No external source verification.</x:v>
      </x:c>
      <x:c r="Z529" s="492" t="str">
        <x:v>20th century onward | Pentecostal / Charismatic</x:v>
      </x:c>
      <x:c r="AA529" s="492" t="str">
        <x:v>Approved v20 working tier - original condition retained</x:v>
      </x:c>
      <x:c r="AB529" s="492" t="str">
        <x:v>Tier / interpretation condition</x:v>
      </x:c>
    </x:row>
    <x:row r="530" ht="136" customHeight="1">
      <x:c r="A530" s="492" t="str">
        <x:v>BE-122</x:v>
      </x:c>
      <x:c r="B530" s="492" t="str">
        <x:v>Battle with Amalek</x:v>
      </x:c>
      <x:c r="C530" s="492" t="str">
        <x:v>Uncommon</x:v>
      </x:c>
      <x:c r="D530" s="500" t="str">
        <x:v>Rare</x:v>
      </x:c>
      <x:c r="E530" s="492" t="str">
        <x:f>IF(F530="Fixed by approved decision","Fixed",IF(C530=D530,"Keep",IF(MATCH(D530,$A$12:$A$16,0)&lt;MATCH(C530,$A$12:$A$16,0),"Promote","Demote")))</x:f>
        <x:v>Promote</x:v>
      </x:c>
      <x:c r="F530" s="492" t="str">
        <x:v>Reviewed - change proposed</x:v>
      </x:c>
      <x:c r="G530" s="492" t="str">
        <x:v>High</x:v>
      </x:c>
      <x:c r="H530" s="492" t="str">
        <x:v>Recommend Rare for a specific supported-body composition; the military outcome should not supply borrowed spectacle.</x:v>
      </x:c>
      <x:c r="I530" s="492" t="str">
        <x:v>BE-120 Jonathan's Victory at Michmash; BP-001 Moses</x:v>
      </x:c>
      <x:c r="J530" s="492" t="str">
        <x:v>Moses sits heavily on a rock, with Aaron and Hur close on either side supporting his raised arms; their interlocking bodies form the main silhouette. Keep the battle far below and subordinate so physical burden and shared support read first. Avoid a solitary, invincible Moses, foreground combat, or beams of power from his hands.</x:v>
      </x:c>
      <x:c r="K530" s="492" t="str">
        <x:v>Endurance and dependence, supported by solidarity and trust. The viewer should feel a weary person sustained by others; avoid invincible-hero swagger or celebration of violence.</x:v>
      </x:c>
      <x:c r="L530" s="492" t="str">
        <x:v>Existing master brief - retained verbatim</x:v>
      </x:c>
      <x:c r="M530" s="492" t="str">
        <x:v>No unresolved tier condition identified in this baseline review.</x:v>
      </x:c>
      <x:c r="N530" s="504" t="n">
        <x:v>7.5</x:v>
      </x:c>
      <x:c r="O530" s="504" t="n">
        <x:v>8.5</x:v>
      </x:c>
      <x:c r="P530" s="504" t="n">
        <x:v>8</x:v>
      </x:c>
      <x:c r="Q530" s="504" t="n">
        <x:v>8</x:v>
      </x:c>
      <x:c r="R530" s="505" t="n">
        <x:f>IF(COUNT(N530:Q530)&lt;COUNT('Rarity Calibration'!$B$4:$B$7),"",ROUND(('Rarity Calibration'!$B$11/'Rarity Calibration'!$B$9)*(N530*'Rarity Calibration'!$B$4+O530*'Rarity Calibration'!$B$5+P530*'Rarity Calibration'!$B$6+Q530*'Rarity Calibration'!$B$7),1))</x:f>
        <x:v>79.5</x:v>
      </x:c>
      <x:c r="S530" s="492" t="str">
        <x:f>IF(R530="","",IF(R530&gt;='Rarity Calibration'!$E$4,'Rarity Calibration'!$D$4,IF(R530&gt;='Rarity Calibration'!$E$5,'Rarity Calibration'!$D$5,IF(R530&gt;='Rarity Calibration'!$E$6,'Rarity Calibration'!$D$6,IF(R530&gt;='Rarity Calibration'!$E$7,'Rarity Calibration'!$D$7,'Rarity Calibration'!$D$8)))))</x:f>
        <x:v>Rare</x:v>
      </x:c>
      <x:c r="T530" s="492" t="str"/>
      <x:c r="U530" s="505"/>
      <x:c r="V530" s="492" t="str">
        <x:v>blank / blank / blank / blank</x:v>
      </x:c>
      <x:c r="W530" s="492" t="str">
        <x:v>First proposed component estimates for a previously unscored identity; subjective, not measured.</x:v>
      </x:c>
      <x:c r="X530" s="492" t="str">
        <x:v>Biblical Events — Shared Canon</x:v>
      </x:c>
      <x:c r="Y530" s="492" t="str">
        <x:v>fixed-v17: Final Card Catalog!A501:S501; Rarity Calibration!C504:S504. No external source verification.</x:v>
      </x:c>
      <x:c r="Z530" s="492" t="str">
        <x:v>Exodus 17:8–16 | Wilderness period | Shared canon</x:v>
      </x:c>
      <x:c r="AA530" s="492" t="str">
        <x:v>Approved v20 baseline - applied to master</x:v>
      </x:c>
      <x:c r="AB530" s="492" t="str">
        <x:v>None</x:v>
      </x:c>
    </x:row>
    <x:row r="531" ht="136" customHeight="1">
      <x:c r="A531" s="492" t="str">
        <x:v>BE-123</x:v>
      </x:c>
      <x:c r="B531" s="492" t="str">
        <x:v>The Boy Jesus in the Temple</x:v>
      </x:c>
      <x:c r="C531" s="492" t="str">
        <x:v>Uncommon</x:v>
      </x:c>
      <x:c r="D531" s="500" t="str">
        <x:v>Uncommon</x:v>
      </x:c>
      <x:c r="E531" s="492" t="str">
        <x:f>IF(F531="Fixed by approved decision","Fixed",IF(C531=D531,"Keep",IF(MATCH(D531,$A$12:$A$16,0)&lt;MATCH(C531,$A$12:$A$16,0),"Promote","Demote")))</x:f>
        <x:v>Keep</x:v>
      </x:c>
      <x:c r="F531" s="492" t="str">
        <x:v>Reviewed - keep</x:v>
      </x:c>
      <x:c r="G531" s="492" t="str">
        <x:v>High</x:v>
      </x:c>
      <x:c r="H531" s="492" t="str">
        <x:v>Retain Uncommon: a differentiated scholarly scene is strong without becoming a grand council or miniature enthronement.</x:v>
      </x:c>
      <x:c r="I531" s="492" t="str">
        <x:v>BE-045 Jesus and Nicodemus; BE-117 Jesus Blesses the Children</x:v>
      </x:c>
      <x:c r="J531" s="492" t="str">
        <x:v>The young Jesus sits among a loose semicircle of older teachers, their listening postures and considering gestures directing attention inward. Frame faces and the exchange of attention more closely than the Temple architecture. Avoid a miniature adult enthroned over foolish teachers, a hostile tribunal, or the adult-welcoming-children composition.</x:v>
      </x:c>
      <x:c r="K531" s="492" t="str">
        <x:v>Intellectual wonder and reverent curiosity, with an attentive scholarly atmosphere. Convey thoughtful exchange and discovery rather than confrontation, condescension, or spectacle.</x:v>
      </x:c>
      <x:c r="L531" s="492" t="str">
        <x:v>Existing master brief - retained verbatim</x:v>
      </x:c>
      <x:c r="M531" s="492" t="str">
        <x:v>No unresolved tier condition identified in this baseline review.</x:v>
      </x:c>
      <x:c r="N531" s="504" t="n">
        <x:v>7.5</x:v>
      </x:c>
      <x:c r="O531" s="504" t="n">
        <x:v>8</x:v>
      </x:c>
      <x:c r="P531" s="504" t="n">
        <x:v>7.5</x:v>
      </x:c>
      <x:c r="Q531" s="504" t="n">
        <x:v>7.5</x:v>
      </x:c>
      <x:c r="R531" s="505" t="n">
        <x:f>IF(COUNT(N531:Q531)&lt;COUNT('Rarity Calibration'!$B$4:$B$7),"",ROUND(('Rarity Calibration'!$B$11/'Rarity Calibration'!$B$9)*(N531*'Rarity Calibration'!$B$4+O531*'Rarity Calibration'!$B$5+P531*'Rarity Calibration'!$B$6+Q531*'Rarity Calibration'!$B$7),1))</x:f>
        <x:v>76.5</x:v>
      </x:c>
      <x:c r="S531" s="492" t="str">
        <x:f>IF(R531="","",IF(R531&gt;='Rarity Calibration'!$E$4,'Rarity Calibration'!$D$4,IF(R531&gt;='Rarity Calibration'!$E$5,'Rarity Calibration'!$D$5,IF(R531&gt;='Rarity Calibration'!$E$6,'Rarity Calibration'!$D$6,IF(R531&gt;='Rarity Calibration'!$E$7,'Rarity Calibration'!$D$7,'Rarity Calibration'!$D$8)))))</x:f>
        <x:v>Uncommon</x:v>
      </x:c>
      <x:c r="T531" s="492" t="str"/>
      <x:c r="U531" s="505"/>
      <x:c r="V531" s="492" t="str">
        <x:v>blank / blank / blank / blank</x:v>
      </x:c>
      <x:c r="W531" s="492" t="str">
        <x:v>First proposed component estimates for a previously unscored identity; subjective, not measured.</x:v>
      </x:c>
      <x:c r="X531" s="492" t="str">
        <x:v>Biblical Events — Shared Canon</x:v>
      </x:c>
      <x:c r="Y531" s="492" t="str">
        <x:v>fixed-v17: Final Card Catalog!A502:S502; Rarity Calibration!C505:S505. No external source verification.</x:v>
      </x:c>
      <x:c r="Z531" s="492" t="str">
        <x:v>Luke 2:41–52 | First century AD | Shared canon</x:v>
      </x:c>
      <x:c r="AA531" s="492" t="str">
        <x:v>Approved v20 baseline - applied to master</x:v>
      </x:c>
      <x:c r="AB531" s="492" t="str">
        <x:v>None</x:v>
      </x:c>
    </x:row>
    <x:row r="532" ht="136" customHeight="1">
      <x:c r="A532" s="492" t="str">
        <x:v>BE-124</x:v>
      </x:c>
      <x:c r="B532" s="492" t="str">
        <x:v>Jeremiah's Rescue from the Cistern</x:v>
      </x:c>
      <x:c r="C532" s="492" t="str">
        <x:v>Rare</x:v>
      </x:c>
      <x:c r="D532" s="500" t="str">
        <x:v>Rare</x:v>
      </x:c>
      <x:c r="E532" s="492" t="str">
        <x:f>IF(F532="Fixed by approved decision","Fixed",IF(C532=D532,"Keep",IF(MATCH(D532,$A$12:$A$16,0)&lt;MATCH(C532,$A$12:$A$16,0),"Promote","Demote")))</x:f>
        <x:v>Keep</x:v>
      </x:c>
      <x:c r="F532" s="492" t="str">
        <x:v>Reviewed - keep</x:v>
      </x:c>
      <x:c r="G532" s="492" t="str">
        <x:v>High</x:v>
      </x:c>
      <x:c r="H532" s="492" t="str">
        <x:v>Retain Rare with provisional component estimates now possible from the specific approved vertical-rescue brief.</x:v>
      </x:c>
      <x:c r="I532" s="492" t="str">
        <x:v>BE-085 Healing of the Paralytic Lowered Through the Roof; BE-108 Peter Escapes from Prison</x:v>
      </x:c>
      <x:c r="J532" s="492" t="str">
        <x:v>View upward from inside the cistern: Jeremiah is lifted on ropes from the muddy darkness toward a small opening of daylight and his helpers above. Make the protective worn cloth between his body and the ropes legible as a gesture of care. Keep the rescue enclosed and upward, not an exterior basket descent, magical deliverance, or a triumphant action pose.</x:v>
      </x:c>
      <x:c r="K532" s="492" t="str">
        <x:v>Relief beginning to overcome despair, with vulnerability and compassionate courage. Emphasize careful human help and the return of hope rather than shock, humiliation, or effortless rescue.</x:v>
      </x:c>
      <x:c r="L532" s="492" t="str">
        <x:v>Existing master brief - retained verbatim</x:v>
      </x:c>
      <x:c r="M532" s="492" t="str">
        <x:v>No unresolved tier condition identified in this baseline review.</x:v>
      </x:c>
      <x:c r="N532" s="504" t="n">
        <x:v>7.5</x:v>
      </x:c>
      <x:c r="O532" s="504" t="n">
        <x:v>8.5</x:v>
      </x:c>
      <x:c r="P532" s="504" t="n">
        <x:v>8</x:v>
      </x:c>
      <x:c r="Q532" s="504" t="n">
        <x:v>8</x:v>
      </x:c>
      <x:c r="R532" s="505" t="n">
        <x:f>IF(COUNT(N532:Q532)&lt;COUNT('Rarity Calibration'!$B$4:$B$7),"",ROUND(('Rarity Calibration'!$B$11/'Rarity Calibration'!$B$9)*(N532*'Rarity Calibration'!$B$4+O532*'Rarity Calibration'!$B$5+P532*'Rarity Calibration'!$B$6+Q532*'Rarity Calibration'!$B$7),1))</x:f>
        <x:v>79.5</x:v>
      </x:c>
      <x:c r="S532" s="492" t="str">
        <x:f>IF(R532="","",IF(R532&gt;='Rarity Calibration'!$E$4,'Rarity Calibration'!$D$4,IF(R532&gt;='Rarity Calibration'!$E$5,'Rarity Calibration'!$D$5,IF(R532&gt;='Rarity Calibration'!$E$6,'Rarity Calibration'!$D$6,IF(R532&gt;='Rarity Calibration'!$E$7,'Rarity Calibration'!$D$7,'Rarity Calibration'!$D$8)))))</x:f>
        <x:v>Rare</x:v>
      </x:c>
      <x:c r="T532" s="492" t="str"/>
      <x:c r="U532" s="505"/>
      <x:c r="V532" s="492" t="str">
        <x:v>blank / blank / blank / blank</x:v>
      </x:c>
      <x:c r="W532" s="492" t="str">
        <x:v>First proposed component estimates for a previously unscored identity; subjective, not measured.</x:v>
      </x:c>
      <x:c r="X532" s="492" t="str">
        <x:v>Biblical Events — Shared Canon</x:v>
      </x:c>
      <x:c r="Y532" s="492" t="str">
        <x:v>fixed-v17: Final Card Catalog!A503:S503; Rarity Calibration!C506:S506. No external source verification.</x:v>
      </x:c>
      <x:c r="Z532" s="492" t="str">
        <x:v>Jeremiah 38:1–13 | Late kingdom of Judah, before Jerusalem's fall | Shared canon</x:v>
      </x:c>
      <x:c r="AA532" s="492" t="str">
        <x:v>Approved v20 baseline - applied to master</x:v>
      </x:c>
      <x:c r="AB532" s="492" t="str">
        <x:v>None</x:v>
      </x:c>
    </x:row>
  </x:sheetData>
  <x:mergeCells>
    <x:mergeCell ref="A1:H1"/>
    <x:mergeCell ref="A2:H2"/>
    <x:mergeCell ref="A4:B4"/>
    <x:mergeCell ref="A5:B6"/>
    <x:mergeCell ref="C4:D4"/>
    <x:mergeCell ref="C5:D6"/>
    <x:mergeCell ref="E4:F4"/>
    <x:mergeCell ref="E5:F6"/>
    <x:mergeCell ref="G4:H4"/>
    <x:mergeCell ref="G5:H6"/>
    <x:mergeCell ref="A8:H9"/>
    <x:mergeCell ref="A19:H20"/>
    <x:mergeCell ref="A21:H22"/>
    <x:mergeCell ref="A23:H24"/>
    <x:mergeCell ref="A25:H26"/>
    <x:mergeCell ref="A27:H28"/>
    <x:mergeCell ref="A29:H30"/>
  </x:mergeCells>
  <x:conditionalFormatting sqref="A20:A50">
    <x:cfRule type="expression" dxfId="10" priority="1">
      <x:formula>$A20="High"</x:formula>
    </x:cfRule>
    <x:cfRule type="expression" dxfId="11" priority="2">
      <x:formula>$A20="Keep"</x:formula>
    </x:cfRule>
  </x:conditionalFormatting>
  <x:conditionalFormatting sqref="A33:AB532">
    <x:cfRule type="expression" dxfId="12" priority="3">
      <x:formula>MOD(ROW(),2)=0</x:formula>
    </x:cfRule>
  </x:conditionalFormatting>
  <x:conditionalFormatting sqref="E33:E532">
    <x:cfRule type="expression" dxfId="13" priority="4">
      <x:formula>E33="Promote"</x:formula>
    </x:cfRule>
    <x:cfRule type="expression" dxfId="14" priority="5">
      <x:formula>E33="Demote"</x:formula>
    </x:cfRule>
    <x:cfRule type="expression" dxfId="15" priority="6">
      <x:formula>E33="Fixed"</x:formula>
    </x:cfRule>
  </x:conditionalFormatting>
  <x:conditionalFormatting sqref="F33:G532">
    <x:cfRule type="expression" dxfId="16" priority="7">
      <x:formula>$F33="Reviewed - provisional"</x:formula>
    </x:cfRule>
  </x:conditionalFormatting>
  <x:dataValidations count="1">
    <x:dataValidation type="list" sqref="D33:D532">
      <x:formula1>"Common,Uncommon,Rare,Extraordinary,Legendary"</x:formula1>
    </x:dataValidation>
  </x:dataValidations>
  <x:pageMargins left="0.7" right="0.7" top="0.75" bottom="0.75" header="0.3" footer="0.3"/>
  <x:tableParts count="1">
    <x:tablePart xmlns:r="http://schemas.openxmlformats.org/officeDocument/2006/relationships" r:id="R7033bfb3190b49de"/>
  </x:tableParts>
</x:worksheet>
</file>

<file path=xl/worksheets/sheet10.xml><?xml version="1.0" encoding="utf-8"?>
<x:worksheet xmlns:x="http://schemas.openxmlformats.org/spreadsheetml/2006/main">
  <x:sheetFormatPr defaultRowHeight="15"/>
  <x:cols>
    <x:col min="1" max="1" width="18" hidden="0" customWidth="1"/>
    <x:col min="2" max="2" width="13" hidden="0" customWidth="1"/>
    <x:col min="3" max="3" width="40" hidden="0" customWidth="1"/>
    <x:col min="4" max="4" width="18" hidden="0" customWidth="1"/>
    <x:col min="5" max="5" width="14" hidden="0" customWidth="1"/>
    <x:col min="6" max="6" width="35" hidden="0" customWidth="1"/>
    <x:col min="7" max="7" width="40" hidden="0" customWidth="1"/>
    <x:col min="8" max="8" width="40" hidden="0" customWidth="1"/>
    <x:col min="9" max="9" width="40" hidden="0" customWidth="1"/>
    <x:col min="10" max="10" width="40" hidden="0" customWidth="1"/>
  </x:cols>
  <x:sheetData>
    <x:row r="1">
      <x:c r="A1" t="str">
        <x:v>ARCHIVE — V17 RARITY QUEUE &amp; APPROVALS</x:v>
      </x:c>
      <x:c r="B1"/>
      <x:c r="C1"/>
      <x:c r="D1"/>
      <x:c r="E1"/>
      <x:c r="F1"/>
      <x:c r="G1"/>
      <x:c r="H1"/>
      <x:c r="I1"/>
      <x:c r="J1"/>
    </x:row>
    <x:row r="2">
      <x:c r="A2"/>
      <x:c r="B2"/>
      <x:c r="C2"/>
      <x:c r="D2"/>
      <x:c r="E2"/>
      <x:c r="F2"/>
      <x:c r="G2"/>
      <x:c r="H2"/>
      <x:c r="I2"/>
      <x:c r="J2"/>
    </x:row>
    <x:row r="3">
      <x:c r="A3" t="str">
        <x:v>Completed / locked</x:v>
      </x:c>
      <x:c r="B3"/>
      <x:c r="C3" t="str">
        <x:v>Open for review</x:v>
      </x:c>
      <x:c r="D3"/>
      <x:c r="E3" t="str">
        <x:v>Open, unscored</x:v>
      </x:c>
      <x:c r="F3"/>
      <x:c r="G3" t="str">
        <x:v>Open, no written composition</x:v>
      </x:c>
      <x:c r="H3"/>
      <x:c r="I3" t="str">
        <x:v>Near a rarity cutoff</x:v>
      </x:c>
      <x:c r="J3"/>
    </x:row>
    <x:row r="4">
      <x:c r="A4" t="n">
        <x:v>5</x:v>
      </x:c>
      <x:c r="B4"/>
      <x:c r="C4" t="n">
        <x:v>495</x:v>
      </x:c>
      <x:c r="D4"/>
      <x:c r="E4" t="n">
        <x:v>12</x:v>
      </x:c>
      <x:c r="F4"/>
      <x:c r="G4" t="n">
        <x:v>464</x:v>
      </x:c>
      <x:c r="H4"/>
      <x:c r="I4" t="n">
        <x:v>64</x:v>
      </x:c>
      <x:c r="J4"/>
    </x:row>
    <x:row r="5">
      <x:c r="A5"/>
      <x:c r="B5"/>
      <x:c r="C5"/>
      <x:c r="D5"/>
      <x:c r="E5"/>
      <x:c r="F5"/>
      <x:c r="G5"/>
      <x:c r="H5"/>
      <x:c r="I5"/>
      <x:c r="J5"/>
    </x:row>
    <x:row r="6">
      <x:c r="A6" t="str">
        <x:v>v16 approvals remain in force except for the v17 rarity-only swap: The Exodus is Extraordinary and The Ten Commandments at Mount Sinai is Legendary. Five completed cards and all existing score inputs and art notes are unchanged.</x:v>
      </x:c>
      <x:c r="B6"/>
      <x:c r="C6"/>
      <x:c r="D6"/>
      <x:c r="E6"/>
      <x:c r="F6"/>
      <x:c r="G6"/>
      <x:c r="H6"/>
      <x:c r="I6"/>
      <x:c r="J6"/>
    </x:row>
    <x:row r="7">
      <x:c r="A7"/>
      <x:c r="B7"/>
      <x:c r="C7"/>
      <x:c r="D7"/>
      <x:c r="E7"/>
      <x:c r="F7"/>
      <x:c r="G7"/>
      <x:c r="H7"/>
      <x:c r="I7"/>
      <x:c r="J7"/>
    </x:row>
    <x:row r="8">
      <x:c r="A8" t="str">
        <x:v>Tier order</x:v>
      </x:c>
      <x:c r="B8" t="str">
        <x:v>ID</x:v>
      </x:c>
      <x:c r="C8" t="str">
        <x:v>Locked finished card</x:v>
      </x:c>
      <x:c r="D8" t="str">
        <x:v>Final rarity</x:v>
      </x:c>
      <x:c r="E8" t="str">
        <x:v>Legacy score</x:v>
      </x:c>
      <x:c r="F8" t="str">
        <x:v>Completion basis</x:v>
      </x:c>
      <x:c r="G8" t="str">
        <x:v>How to use the five examples</x:v>
      </x:c>
      <x:c r="H8"/>
      <x:c r="I8"/>
      <x:c r="J8"/>
    </x:row>
    <x:row r="9">
      <x:c r="A9" t="n">
        <x:v>1</x:v>
      </x:c>
      <x:c r="B9" t="str">
        <x:v>BP-045</x:v>
      </x:c>
      <x:c r="C9" t="str">
        <x:v>Timothy</x:v>
      </x:c>
      <x:c r="D9" t="str">
        <x:v>Common</x:v>
      </x:c>
      <x:c r="E9" t="n">
        <x:v>55.6</x:v>
      </x:c>
      <x:c r="F9" t="str">
        <x:v>User reports finished art and card; images not inspected in this update.</x:v>
      </x:c>
      <x:c r="G9" t="str">
        <x:v>These are fixed production decisions, not new image-quality ratings. Preserve identity, artwork, card design and final rarity. Legacy component scores remain an audit trail; do not alter them to force a perfect mathematical fit. Use the completed designs as visual tier benchmarks when the assets are available. A powerful biblical subject may be Rare; calm or scholarly art may be premium. Hero budgeting remains deferred.</x:v>
      </x:c>
      <x:c r="H9"/>
      <x:c r="I9"/>
      <x:c r="J9"/>
    </x:row>
    <x:row r="10">
      <x:c r="A10" t="n">
        <x:v>2</x:v>
      </x:c>
      <x:c r="B10" t="str">
        <x:v>BE-042</x:v>
      </x:c>
      <x:c r="C10" t="str">
        <x:v>Calling of the First Disciples</x:v>
      </x:c>
      <x:c r="D10" t="str">
        <x:v>Uncommon</x:v>
      </x:c>
      <x:c r="E10" t="n">
        <x:v>74.8</x:v>
      </x:c>
      <x:c r="F10" t="str">
        <x:v>User reports finished art and card; images not inspected in this update.</x:v>
      </x:c>
      <x:c r="G10"/>
      <x:c r="H10"/>
      <x:c r="I10"/>
      <x:c r="J10"/>
    </x:row>
    <x:row r="11">
      <x:c r="A11" t="n">
        <x:v>3</x:v>
      </x:c>
      <x:c r="B11" t="str">
        <x:v>BE-010</x:v>
      </x:c>
      <x:c r="C11" t="str">
        <x:v>The Burning Bush</x:v>
      </x:c>
      <x:c r="D11" t="str">
        <x:v>Rare</x:v>
      </x:c>
      <x:c r="E11" t="n">
        <x:v>82.3</x:v>
      </x:c>
      <x:c r="F11" t="str">
        <x:v>User reports finished art and card; images not inspected in this update.</x:v>
      </x:c>
      <x:c r="G11"/>
      <x:c r="H11"/>
      <x:c r="I11"/>
      <x:c r="J11"/>
    </x:row>
    <x:row r="12">
      <x:c r="A12" t="n">
        <x:v>4</x:v>
      </x:c>
      <x:c r="B12" t="str">
        <x:v>BE-002</x:v>
      </x:c>
      <x:c r="C12" t="str">
        <x:v>The Fall</x:v>
      </x:c>
      <x:c r="D12" t="str">
        <x:v>Extraordinary</x:v>
      </x:c>
      <x:c r="E12" t="n">
        <x:v>86.4</x:v>
      </x:c>
      <x:c r="F12" t="str">
        <x:v>User reports finished art and card; images not inspected in this update.</x:v>
      </x:c>
      <x:c r="G12"/>
      <x:c r="H12"/>
      <x:c r="I12"/>
      <x:c r="J12"/>
    </x:row>
    <x:row r="13">
      <x:c r="A13" t="n">
        <x:v>5</x:v>
      </x:c>
      <x:c r="B13" t="str">
        <x:v>BP-002</x:v>
      </x:c>
      <x:c r="C13" t="str">
        <x:v>David</x:v>
      </x:c>
      <x:c r="D13" t="str">
        <x:v>Legendary</x:v>
      </x:c>
      <x:c r="E13" t="n">
        <x:v>91.4</x:v>
      </x:c>
      <x:c r="F13" t="str">
        <x:v>User reports finished art and card; images not inspected in this update.</x:v>
      </x:c>
      <x:c r="G13"/>
      <x:c r="H13"/>
      <x:c r="I13"/>
      <x:c r="J13"/>
    </x:row>
    <x:row r="14">
      <x:c r="A14"/>
      <x:c r="B14"/>
      <x:c r="C14"/>
      <x:c r="D14"/>
      <x:c r="E14"/>
      <x:c r="F14"/>
      <x:c r="G14"/>
      <x:c r="H14"/>
      <x:c r="I14"/>
      <x:c r="J14"/>
    </x:row>
    <x:row r="15">
      <x:c r="A15" t="str">
        <x:v>The numeric thresholds remain 67 / 77 / 83 / 89. A proposal may change for an open card; a locked card's production decision does not.</x:v>
      </x:c>
      <x:c r="B15"/>
      <x:c r="C15"/>
      <x:c r="D15"/>
      <x:c r="E15"/>
      <x:c r="F15"/>
      <x:c r="G15"/>
      <x:c r="H15"/>
      <x:c r="I15"/>
      <x:c r="J15"/>
    </x:row>
    <x:row r="16">
      <x:c r="A16" t="str">
        <x:v>Boundary flag tolerance (score points)</x:v>
      </x:c>
      <x:c r="B16"/>
      <x:c r="C16"/>
      <x:c r="D16" t="n">
        <x:v>0.5</x:v>
      </x:c>
      <x:c r="E16" t="str">
        <x:v>Review trigger only—not statistical uncertainty or a direction to change rarity.</x:v>
      </x:c>
      <x:c r="F16"/>
      <x:c r="G16"/>
      <x:c r="H16"/>
      <x:c r="I16"/>
      <x:c r="J16"/>
    </x:row>
    <x:row r="17">
      <x:c r="A17"/>
      <x:c r="B17"/>
      <x:c r="C17"/>
      <x:c r="D17"/>
      <x:c r="E17"/>
      <x:c r="F17"/>
      <x:c r="G17"/>
      <x:c r="H17"/>
      <x:c r="I17"/>
      <x:c r="J17"/>
    </x:row>
    <x:row r="18">
      <x:c r="A18"/>
      <x:c r="B18"/>
      <x:c r="C18"/>
      <x:c r="D18"/>
      <x:c r="E18"/>
      <x:c r="F18"/>
      <x:c r="G18"/>
      <x:c r="H18"/>
      <x:c r="I18"/>
      <x:c r="J18"/>
    </x:row>
    <x:row r="19">
      <x:c r="A19" t="str">
        <x:v>Priority</x:v>
      </x:c>
      <x:c r="B19" t="str">
        <x:v>ID</x:v>
      </x:c>
      <x:c r="C19" t="str">
        <x:v>Card</x:v>
      </x:c>
      <x:c r="D19" t="str">
        <x:v>Current final rarity</x:v>
      </x:c>
      <x:c r="E19" t="str">
        <x:v>Current score</x:v>
      </x:c>
      <x:c r="F19" t="str">
        <x:v>Review action</x:v>
      </x:c>
      <x:c r="G19" t="str">
        <x:v>Proposal / approved decision</x:v>
      </x:c>
      <x:c r="H19" t="str">
        <x:v>Compare with</x:v>
      </x:c>
      <x:c r="I19" t="str">
        <x:v>Why this is in the queue</x:v>
      </x:c>
      <x:c r="J19" t="str">
        <x:v>Composition / interpretation condition</x:v>
      </x:c>
    </x:row>
    <x:row r="20">
      <x:c r="A20" t="str">
        <x:v>High</x:v>
      </x:c>
      <x:c r="B20" t="str">
        <x:v>BE-092</x:v>
      </x:c>
      <x:c r="C20" t="str">
        <x:v>The Sun Stands Still</x:v>
      </x:c>
      <x:c r="D20" t="str">
        <x:v>Rare</x:v>
      </x:c>
      <x:c r="E20"/>
      <x:c r="F20" t="str">
        <x:v>Complete missing inputs</x:v>
      </x:c>
      <x:c r="G20" t="str">
        <x:v>Retain Rare until scored</x:v>
      </x:c>
      <x:c r="H20" t="str">
        <x:v>BE-004 Tower of Babel; BE-022 Fall of Jericho</x:v>
      </x:c>
      <x:c r="I20" t="str">
        <x:v>The master has a card and a final rarity, but all four scoring inputs remain blank. The score cannot be validated by copying an unrelated record.</x:v>
      </x:c>
      <x:c r="J20" t="str">
        <x:v>Choose a readable prolonged-daylight/battle composition before assigning scores; do not invent a precise number to fill a cell.</x:v>
      </x:c>
    </x:row>
    <x:row r="21">
      <x:c r="A21" t="str">
        <x:v>High</x:v>
      </x:c>
      <x:c r="B21" t="str">
        <x:v>BPL-083</x:v>
      </x:c>
      <x:c r="C21" t="str">
        <x:v>The New Jerusalem</x:v>
      </x:c>
      <x:c r="D21" t="str">
        <x:v>Uncommon</x:v>
      </x:c>
      <x:c r="E21" t="n">
        <x:v>74.7</x:v>
      </x:c>
      <x:c r="F21" t="str">
        <x:v>Reassess emotional impact</x:v>
      </x:c>
      <x:c r="G21" t="str">
        <x:v>Extraordinary candidate</x:v>
      </x:c>
      <x:c r="H21" t="str">
        <x:v>PDV-043 Ezekiel's New Temple Vision; PDV-051 Heavenly Throne Room (deferred; historical reference only)</x:v>
      </x:c>
      <x:c r="I21" t="str">
        <x:v>The master calls this a descending visionary city, yet emotional impact is 4.5 and uniqueness 5.0, the same low-variation geography scoring pattern.</x:v>
      </x:c>
      <x:c r="J21" t="str">
        <x:v>Resolve interpretation boundaries and a restrained symbolic composition before any rarity change. Current Uncommon remains unchanged; the previous Extraordinary suggestion is unapproved.</x:v>
      </x:c>
    </x:row>
    <x:row r="22">
      <x:c r="A22" t="str">
        <x:v>High</x:v>
      </x:c>
      <x:c r="B22" t="str">
        <x:v>BE-077</x:v>
      </x:c>
      <x:c r="C22" t="str">
        <x:v>Paul and Silas in the Philippian Prison</x:v>
      </x:c>
      <x:c r="D22" t="str">
        <x:v>Uncommon</x:v>
      </x:c>
      <x:c r="E22" t="n">
        <x:v>74.8</x:v>
      </x:c>
      <x:c r="F22" t="str">
        <x:v>Compare older/newer delivery scenes</x:v>
      </x:c>
      <x:c r="G22" t="str">
        <x:v>Rare / Extraordinary review</x:v>
      </x:c>
      <x:c r="H22" t="str">
        <x:v>BE-108 Peter Escapes from Prison</x:v>
      </x:c>
      <x:c r="I22" t="str">
        <x:v>The prison, singing, earthquake and jailer's conversion currently score 74.8 versus 83.9 for Peter's escape. Compare the two scenes directly instead of accepting batch defaults.</x:v>
      </x:c>
      <x:c r="J22" t="str">
        <x:v>Pick singing before release or the opened prison and jailer; avoid another angel-led corridor. The distinction should support the chosen tier.</x:v>
      </x:c>
    </x:row>
    <x:row r="23">
      <x:c r="A23" t="str">
        <x:v>High</x:v>
      </x:c>
      <x:c r="B23" t="str">
        <x:v>ECH-007</x:v>
      </x:c>
      <x:c r="C23" t="str">
        <x:v>Martyrdom of Polycarp</x:v>
      </x:c>
      <x:c r="D23" t="str">
        <x:v>Uncommon</x:v>
      </x:c>
      <x:c r="E23" t="n">
        <x:v>73.8</x:v>
      </x:c>
      <x:c r="F23" t="str">
        <x:v>Compare earlier/later martyr cards</x:v>
      </x:c>
      <x:c r="G23" t="str">
        <x:v>Rare candidate</x:v>
      </x:c>
      <x:c r="H23" t="str">
        <x:v>ECH-005 Ignatius; ECH-043 Scillitan Martyrs</x:v>
      </x:c>
      <x:c r="I23" t="str">
        <x:v>Polycarp scores 73.8 with emotional impact 6.2 while recent martyr entries have 7.7–7.9. The master describes a major martyr account; the gap needs explicit reasoning.</x:v>
      </x:c>
      <x:c r="J23" t="str">
        <x:v>Choose witness and resolve rather than automatically rewarding violence. Verify historical art detail later; no new factual reconstruction is implied.</x:v>
      </x:c>
    </x:row>
    <x:row r="24">
      <x:c r="A24" t="str">
        <x:v>Decided v16</x:v>
      </x:c>
      <x:c r="B24" t="str">
        <x:v>BI-008</x:v>
      </x:c>
      <x:c r="C24" t="str">
        <x:v>Ark of the Covenant</x:v>
      </x:c>
      <x:c r="D24" t="str">
        <x:v>Legendary</x:v>
      </x:c>
      <x:c r="E24" t="n">
        <x:v>88.2</x:v>
      </x:c>
      <x:c r="F24" t="str">
        <x:v>Final tier approved; score reconciliation pending</x:v>
      </x:c>
      <x:c r="G24" t="str">
        <x:v>Legendary — approved v16</x:v>
      </x:c>
      <x:c r="H24" t="str">
        <x:v>BP-002 David (locked); CHE-004 Hagia Sophia; BE-071 Pentecost</x:v>
      </x:c>
      <x:c r="I24" t="str">
        <x:v>A distinct object-centered Legendary was approved; preserve the separation from Ark narrative scenes. Earlier possible outcomes are superseded by the v16 decision.</x:v>
      </x:c>
      <x:c r="J24" t="str">
        <x:v>Close three-quarter view at near object height; readable poles, gilded chest and cover within deep sanctuary shadow. Reverent awe and stillness, not a procession, visible divine figure, electric effects or a treasure-chest reveal. Exact reconstruction is not claimed.</x:v>
      </x:c>
    </x:row>
    <x:row r="25">
      <x:c r="A25" t="str">
        <x:v>Decided v16</x:v>
      </x:c>
      <x:c r="B25" t="str">
        <x:v>CM-014</x:v>
      </x:c>
      <x:c r="C25" t="str">
        <x:v>Protestant Reformation</x:v>
      </x:c>
      <x:c r="D25" t="str">
        <x:v>Extraordinary</x:v>
      </x:c>
      <x:c r="E25" t="n">
        <x:v>89.4</x:v>
      </x:c>
      <x:c r="F25" t="str">
        <x:v>Final tier approved; score reconciliation pending</x:v>
      </x:c>
      <x:c r="G25" t="str">
        <x:v>Extraordinary — approved v16</x:v>
      </x:c>
      <x:c r="H25" t="str">
        <x:v>BP-002 David (locked); TH-017 Luther; CHE-008 Worms</x:v>
      </x:c>
      <x:c r="I25" t="str">
        <x:v>User chose Extraordinary rather than Legendary for the broad movement's planned art treatment. Earlier possible outcomes are superseded by the v16 decision.</x:v>
      </x:c>
      <x:c r="J25" t="str">
        <x:v>Compare finished-style hierarchy to David without copying his portrait. Keep the public document primary and Luther's face secondary.</x:v>
      </x:c>
    </x:row>
    <x:row r="26">
      <x:c r="A26" t="str">
        <x:v>High</x:v>
      </x:c>
      <x:c r="B26" t="str">
        <x:v>BE-115</x:v>
      </x:c>
      <x:c r="C26" t="str">
        <x:v>Death of Absalom</x:v>
      </x:c>
      <x:c r="D26" t="str">
        <x:v>Extraordinary</x:v>
      </x:c>
      <x:c r="E26" t="n">
        <x:v>83.1</x:v>
      </x:c>
      <x:c r="F26" t="str">
        <x:v>Validate boundary decision</x:v>
      </x:c>
      <x:c r="G26" t="str">
        <x:v>Rare / Extraordinary review</x:v>
      </x:c>
      <x:c r="H26" t="str">
        <x:v>BE-002 The Fall (locked); ECH-002 Saint Peter</x:v>
      </x:c>
      <x:c r="I26" t="str">
        <x:v>The score is 83.1, only 0.1 above Extraordinary. The strong tragic brief is a reason to consider the tier, but decimal precision is not certainty.</x:v>
      </x:c>
      <x:c r="J26" t="str">
        <x:v>Keep the suspended figure, dread and irreversible consequence; do not increase gore or triumph merely to justify a higher rarity.</x:v>
      </x:c>
    </x:row>
    <x:row r="27">
      <x:c r="A27" t="str">
        <x:v>High</x:v>
      </x:c>
      <x:c r="B27" t="str">
        <x:v>TH-017</x:v>
      </x:c>
      <x:c r="C27" t="str">
        <x:v>Martin Luther</x:v>
      </x:c>
      <x:c r="D27" t="str">
        <x:v>Extraordinary</x:v>
      </x:c>
      <x:c r="E27" t="n">
        <x:v>83</x:v>
      </x:c>
      <x:c r="F27" t="str">
        <x:v>Compare scholarly portraits</x:v>
      </x:c>
      <x:c r="G27" t="str">
        <x:v>Keep Extraordinary provisionally</x:v>
      </x:c>
      <x:c r="H27" t="str">
        <x:v>TH-007 Augustine; TH-013 Aquinas; BP-002 David (locked)</x:v>
      </x:c>
      <x:c r="I27" t="str">
        <x:v>Luther sits exactly at 83.0. His individualized inputs differ from the template used for many theologians. Compare actual portrait concepts rather than granting a named exception.</x:v>
      </x:c>
      <x:c r="J27" t="str">
        <x:v>Preserve the intimate translation/study portrait, distinct from the Reformation doorway and Worms assembly.</x:v>
      </x:c>
    </x:row>
    <x:row r="28">
      <x:c r="A28" t="str">
        <x:v>Medium</x:v>
      </x:c>
      <x:c r="B28" t="str">
        <x:v>BE-108</x:v>
      </x:c>
      <x:c r="C28" t="str">
        <x:v>Peter Escapes from Prison</x:v>
      </x:c>
      <x:c r="D28" t="str">
        <x:v>Extraordinary</x:v>
      </x:c>
      <x:c r="E28" t="n">
        <x:v>83.9</x:v>
      </x:c>
      <x:c r="F28" t="str">
        <x:v>Compare counterpart, not only promote it</x:v>
      </x:c>
      <x:c r="G28" t="str">
        <x:v>Keep Extraordinary provisionally</x:v>
      </x:c>
      <x:c r="H28" t="str">
        <x:v>BE-077 Paul and Silas in prison</x:v>
      </x:c>
      <x:c r="I28" t="str">
        <x:v>The recent 83.9 score is a useful comparator, not proof that every prison narrative needs promotion. Test both cards under one standard.</x:v>
      </x:c>
      <x:c r="J28" t="str">
        <x:v>Require a distinct angel-led liberation scene; do not duplicate the earthquake, singing, or jailer of the Philippian prison.</x:v>
      </x:c>
    </x:row>
    <x:row r="29">
      <x:c r="A29" t="str">
        <x:v>Medium</x:v>
      </x:c>
      <x:c r="B29" t="str">
        <x:v>BE-081</x:v>
      </x:c>
      <x:c r="C29" t="str">
        <x:v>Paul Arrives in Rome</x:v>
      </x:c>
      <x:c r="D29" t="str">
        <x:v>Rare</x:v>
      </x:c>
      <x:c r="E29" t="n">
        <x:v>80</x:v>
      </x:c>
      <x:c r="F29" t="str">
        <x:v>Test potentially over-weighted older event</x:v>
      </x:c>
      <x:c r="G29" t="str">
        <x:v>Uncommon / Rare review</x:v>
      </x:c>
      <x:c r="H29" t="str">
        <x:v>BE-042 Calling (locked); BE-111 Paul Arrested in Jerusalem</x:v>
      </x:c>
      <x:c r="I29" t="str">
        <x:v>The 80.0 score is high for an entry whose strongest standalone image is not yet recorded. This is a candidate for restraint, not another automatic upgrade.</x:v>
      </x:c>
      <x:c r="J29" t="str">
        <x:v>Find a specific arrival/encounter focal moment. Do not borrow shipwreck, prison or martyrdom imagery already allocated elsewhere.</x:v>
      </x:c>
    </x:row>
    <x:row r="30">
      <x:c r="A30" t="str">
        <x:v>Medium</x:v>
      </x:c>
      <x:c r="B30" t="str">
        <x:v>BE-018</x:v>
      </x:c>
      <x:c r="C30" t="str">
        <x:v>The Twelve Spies</x:v>
      </x:c>
      <x:c r="D30" t="str">
        <x:v>Rare</x:v>
      </x:c>
      <x:c r="E30" t="n">
        <x:v>79.2</x:v>
      </x:c>
      <x:c r="F30" t="str">
        <x:v>Replace template score with a clear premise</x:v>
      </x:c>
      <x:c r="G30" t="str">
        <x:v>Uncommon / Rare review</x:v>
      </x:c>
      <x:c r="H30" t="str">
        <x:v>BE-042 Calling (locked); BE-100 Deborah and Barak</x:v>
      </x:c>
      <x:c r="I30" t="str">
        <x:v>Its 7.6/9.1/7.0/7.5 tuple is shared by many older events. A shared tuple is a review signal, not evidence that all those events are equal.</x:v>
      </x:c>
      <x:c r="J30" t="str">
        <x:v>Define one image for exploration, evidence of the land or the report; do not combine the whole episode into a crowded montage.</x:v>
      </x:c>
    </x:row>
    <x:row r="31">
      <x:c r="A31" t="str">
        <x:v>Medium</x:v>
      </x:c>
      <x:c r="B31" t="str">
        <x:v>BP-009</x:v>
      </x:c>
      <x:c r="C31" t="str">
        <x:v>Jacob (Israel)</x:v>
      </x:c>
      <x:c r="D31" t="str">
        <x:v>Uncommon</x:v>
      </x:c>
      <x:c r="E31" t="n">
        <x:v>73.7</x:v>
      </x:c>
      <x:c r="F31" t="str">
        <x:v>Review inherited portrait defaults</x:v>
      </x:c>
      <x:c r="G31" t="str">
        <x:v>Rare candidate</x:v>
      </x:c>
      <x:c r="H31" t="str">
        <x:v>BP-010 Joseph; BP-002 David (locked)</x:v>
      </x:c>
      <x:c r="I31" t="str">
        <x:v>Jacob's significance is 8.9, but emotion and uniqueness are both 5.7. Those repeated portrait defaults may underrate a defined character concept.</x:v>
      </x:c>
      <x:c r="J31" t="str">
        <x:v>His own portrait must differ from Jacob Wrestles and Jacob's Dream at Bethel; do not inflate the person by borrowing their finished scenes.</x:v>
      </x:c>
    </x:row>
    <x:row r="32">
      <x:c r="A32" t="str">
        <x:v>Medium</x:v>
      </x:c>
      <x:c r="B32" t="str">
        <x:v>BP-031</x:v>
      </x:c>
      <x:c r="C32" t="str">
        <x:v>Samson</x:v>
      </x:c>
      <x:c r="D32" t="str">
        <x:v>Uncommon</x:v>
      </x:c>
      <x:c r="E32" t="n">
        <x:v>69.5</x:v>
      </x:c>
      <x:c r="F32" t="str">
        <x:v>Separate person from dramatic episodes</x:v>
      </x:c>
      <x:c r="G32" t="str">
        <x:v>Retain Uncommon pending brief</x:v>
      </x:c>
      <x:c r="H32" t="str">
        <x:v>BE-093 Lion; BE-094 Delilah; BE-095 Death of Samson</x:v>
      </x:c>
      <x:c r="I32" t="str">
        <x:v>The action scenes already carry major drama. The person need not rise just because the combined biography has many striking options.</x:v>
      </x:c>
      <x:c r="J32" t="str">
        <x:v>Require an independent Samson portrait concept before considering Rare. Avoid duplicating the lion, betrayal or collapsing temple.</x:v>
      </x:c>
    </x:row>
    <x:row r="33">
      <x:c r="A33" t="str">
        <x:v>Medium</x:v>
      </x:c>
      <x:c r="B33" t="str">
        <x:v>TH-022</x:v>
      </x:c>
      <x:c r="C33" t="str">
        <x:v>Dietrich Bonhoeffer</x:v>
      </x:c>
      <x:c r="D33" t="str">
        <x:v>Common</x:v>
      </x:c>
      <x:c r="E33" t="n">
        <x:v>57.8</x:v>
      </x:c>
      <x:c r="F33" t="str">
        <x:v>Review low inherited prominence input</x:v>
      </x:c>
      <x:c r="G33" t="str">
        <x:v>Uncommon / Rare review</x:v>
      </x:c>
      <x:c r="H33" t="str">
        <x:v>TH-017 Luther; TH-020 Newman; BP-045 Timothy (locked)</x:v>
      </x:c>
      <x:c r="I33" t="str">
        <x:v>The current significance input is 4.7 and emotional impact 4.8. Review whether the specific identity described by the catalog warrants those low inputs rather than inheriting a set default.</x:v>
      </x:c>
      <x:c r="J33" t="str">
        <x:v>A distinct scholarly/witness portrait is needed; do not claim a premium execution scene without a source-based art brief.</x:v>
      </x:c>
    </x:row>
    <x:row r="34">
      <x:c r="A34" t="str">
        <x:v>Medium</x:v>
      </x:c>
      <x:c r="B34" t="str">
        <x:v>TH-007</x:v>
      </x:c>
      <x:c r="C34" t="str">
        <x:v>Augustine of Hippo</x:v>
      </x:c>
      <x:c r="D34" t="str">
        <x:v>Rare</x:v>
      </x:c>
      <x:c r="E34" t="n">
        <x:v>81.7</x:v>
      </x:c>
      <x:c r="F34" t="str">
        <x:v>Compare intellectual/emotional treatment</x:v>
      </x:c>
      <x:c r="G34" t="str">
        <x:v>Rare / Extraordinary review</x:v>
      </x:c>
      <x:c r="H34" t="str">
        <x:v>TH-017 Martin Luther</x:v>
      </x:c>
      <x:c r="I34" t="str">
        <x:v>Augustine's 81.7 lies below Luther's 83.0. The difference may be reasonable, but both need the same standard for an intimate intellectual portrait.</x:v>
      </x:c>
      <x:c r="J34" t="str">
        <x:v>Choose a person-centered concept that is not another anonymous reader or floating book. Retain Rare until the brief justifies a change.</x:v>
      </x:c>
    </x:row>
    <x:row r="35">
      <x:c r="A35" t="str">
        <x:v>Medium</x:v>
      </x:c>
      <x:c r="B35" t="str">
        <x:v>TH-013</x:v>
      </x:c>
      <x:c r="C35" t="str">
        <x:v>Thomas Aquinas</x:v>
      </x:c>
      <x:c r="D35" t="str">
        <x:v>Rare</x:v>
      </x:c>
      <x:c r="E35" t="n">
        <x:v>80.7</x:v>
      </x:c>
      <x:c r="F35" t="str">
        <x:v>Compare intellectual/emotional treatment</x:v>
      </x:c>
      <x:c r="G35" t="str">
        <x:v>Retain Rare; compare with Luther</x:v>
      </x:c>
      <x:c r="H35" t="str">
        <x:v>TH-017 Martin Luther; TH-007 Augustine</x:v>
      </x:c>
      <x:c r="I35" t="str">
        <x:v>The 80.7 score need not match other theologians. A side-by-side comparison should explain the difference without setting denominational quotas.</x:v>
      </x:c>
      <x:c r="J35" t="str">
        <x:v>Use a distinct scholarly setting or organizing gesture; quiet concentration can have strong emotional impact.</x:v>
      </x:c>
    </x:row>
    <x:row r="36">
      <x:c r="A36" t="str">
        <x:v>Medium</x:v>
      </x:c>
      <x:c r="B36" t="str">
        <x:v>ECH-019</x:v>
      </x:c>
      <x:c r="C36" t="str">
        <x:v>Christian Care During the Plague of Cyprian</x:v>
      </x:c>
      <x:c r="D36" t="str">
        <x:v>Common</x:v>
      </x:c>
      <x:c r="E36" t="n">
        <x:v>66.2</x:v>
      </x:c>
      <x:c r="F36" t="str">
        <x:v>Check calm/empathy penalty</x:v>
      </x:c>
      <x:c r="G36" t="str">
        <x:v>Uncommon candidate</x:v>
      </x:c>
      <x:c r="H36" t="str">
        <x:v>BE-117 Jesus Blesses the Children; ECH-033 Pachomian Communities</x:v>
      </x:c>
      <x:c r="I36" t="str">
        <x:v>The master describes care during an epidemic, yet emotional impact is 5.4. Intimate compassion can be consequential without being spectacular.</x:v>
      </x:c>
      <x:c r="J36" t="str">
        <x:v>Favor a specific act of care and human connection; do not add disaster-scale spectacle just to reach a higher tier.</x:v>
      </x:c>
    </x:row>
    <x:row r="37">
      <x:c r="A37" t="str">
        <x:v>Medium</x:v>
      </x:c>
      <x:c r="B37" t="str">
        <x:v>TP-022</x:v>
      </x:c>
      <x:c r="C37" t="str">
        <x:v>Paschal Midnight Service</x:v>
      </x:c>
      <x:c r="D37" t="str">
        <x:v>Rare</x:v>
      </x:c>
      <x:c r="E37" t="n">
        <x:v>79.2</x:v>
      </x:c>
      <x:c r="F37" t="str">
        <x:v>Compare documented ceremonial spectacle</x:v>
      </x:c>
      <x:c r="G37" t="str">
        <x:v>Rare / Extraordinary review</x:v>
      </x:c>
      <x:c r="H37" t="str">
        <x:v>CHE-004 Hagia Sophia; TP-023 Great Blessing of Waters</x:v>
      </x:c>
      <x:c r="I37" t="str">
        <x:v>Its 79.2 currently uses lower emotional/uniqueness inputs than newer church-history scenes. Check whether that is justified by a distinct Paschal brief.</x:v>
      </x:c>
      <x:c r="J37" t="str">
        <x:v>Reserve darkness, procession and shared festal light; distinguish the recurring service from a dated imperial dedication.</x:v>
      </x:c>
    </x:row>
    <x:row r="38">
      <x:c r="A38" t="str">
        <x:v>Medium</x:v>
      </x:c>
      <x:c r="B38" t="str">
        <x:v>TP-023</x:v>
      </x:c>
      <x:c r="C38" t="str">
        <x:v>Great Blessing of Waters</x:v>
      </x:c>
      <x:c r="D38" t="str">
        <x:v>Uncommon</x:v>
      </x:c>
      <x:c r="E38" t="n">
        <x:v>74</x:v>
      </x:c>
      <x:c r="F38" t="str">
        <x:v>Review ritual default inputs</x:v>
      </x:c>
      <x:c r="G38" t="str">
        <x:v>Rare candidate</x:v>
      </x:c>
      <x:c r="H38" t="str">
        <x:v>CHE-005 Baptism of the Rus'; BE-040 Baptism of Jesus</x:v>
      </x:c>
      <x:c r="I38" t="str">
        <x:v>The 74.0 includes the generic practice emotion of 5.4. Ritual action and setting may support a stronger but still bounded individual concept.</x:v>
      </x:c>
      <x:c r="J38" t="str">
        <x:v>Water blessing, not baptism of a person or a mass conversion. Make the ritual action legible and avoid copying the other water cards.</x:v>
      </x:c>
    </x:row>
    <x:row r="39">
      <x:c r="A39" t="str">
        <x:v>Medium</x:v>
      </x:c>
      <x:c r="B39" t="str">
        <x:v>BP-008</x:v>
      </x:c>
      <x:c r="C39" t="str">
        <x:v>Noah</x:v>
      </x:c>
      <x:c r="D39" t="str">
        <x:v>Extraordinary</x:v>
      </x:c>
      <x:c r="E39" t="n">
        <x:v>88.9</x:v>
      </x:c>
      <x:c r="F39" t="str">
        <x:v>Check boundary sensitivity</x:v>
      </x:c>
      <x:c r="G39" t="str">
        <x:v>Retain Extraordinary pending comparison</x:v>
      </x:c>
      <x:c r="H39" t="str">
        <x:v>BP-003 Abraham; BP-002 David (locked)</x:v>
      </x:c>
      <x:c r="I39" t="str">
        <x:v>Noah is 88.9 and Abraham 89.2. A 0.3-point gap is not a reliable production distinction by itself.</x:v>
      </x:c>
      <x:c r="J39" t="str">
        <x:v>Compare the two planned person cards. Do not promote Noah merely to round a number or demote Abraham just to maintain a quota.</x:v>
      </x:c>
    </x:row>
    <x:row r="40">
      <x:c r="A40" t="str">
        <x:v>Medium</x:v>
      </x:c>
      <x:c r="B40" t="str">
        <x:v>BP-003</x:v>
      </x:c>
      <x:c r="C40" t="str">
        <x:v>Abraham</x:v>
      </x:c>
      <x:c r="D40" t="str">
        <x:v>Legendary</x:v>
      </x:c>
      <x:c r="E40" t="n">
        <x:v>89.2</x:v>
      </x:c>
      <x:c r="F40" t="str">
        <x:v>Check boundary sensitivity</x:v>
      </x:c>
      <x:c r="G40" t="str">
        <x:v>Keep Legendary provisionally</x:v>
      </x:c>
      <x:c r="H40" t="str">
        <x:v>BP-008 Noah; BP-002 David (locked)</x:v>
      </x:c>
      <x:c r="I40" t="str">
        <x:v>Abraham is 0.2 above Legendary. Compare character presence and storytelling with other near-boundary concepts rather than using the decimal alone.</x:v>
      </x:c>
      <x:c r="J40" t="str">
        <x:v>The standalone portrait must earn the tier without repeating Call and Covenant or Binding of Isaac.</x:v>
      </x:c>
    </x:row>
    <x:row r="41">
      <x:c r="A41" t="str">
        <x:v>Medium</x:v>
      </x:c>
      <x:c r="B41" t="str">
        <x:v>PDV-031</x:v>
      </x:c>
      <x:c r="C41" t="str">
        <x:v>Jacob's Dream at Bethel</x:v>
      </x:c>
      <x:c r="D41" t="str">
        <x:v>Extraordinary</x:v>
      </x:c>
      <x:c r="E41" t="n">
        <x:v>88.5</x:v>
      </x:c>
      <x:c r="F41" t="str">
        <x:v>Check boundary sensitivity</x:v>
      </x:c>
      <x:c r="G41" t="str">
        <x:v>Retain Extraordinary pending brief</x:v>
      </x:c>
      <x:c r="H41" t="str">
        <x:v>PDV-039 Isaiah's Temple Vision; BP-002 David (locked)</x:v>
      </x:c>
      <x:c r="I41" t="str">
        <x:v>At 88.5 it is close to Legendary, but proximity does not require promotion. It belongs in the small boundary comparison group.</x:v>
      </x:c>
      <x:c r="J41" t="str">
        <x:v>Choose a distinctive scale and visual path through the dream; do not add ornament solely to cross the rarity threshold.</x:v>
      </x:c>
    </x:row>
    <x:row r="42">
      <x:c r="A42" t="str">
        <x:v>Keep</x:v>
      </x:c>
      <x:c r="B42" t="str">
        <x:v>BE-084</x:v>
      </x:c>
      <x:c r="C42" t="str">
        <x:v>Miraculous Catch of Fish</x:v>
      </x:c>
      <x:c r="D42" t="str">
        <x:v>Extraordinary</x:v>
      </x:c>
      <x:c r="E42" t="n">
        <x:v>83.5</x:v>
      </x:c>
      <x:c r="F42" t="str">
        <x:v>Use existing composition as evidence</x:v>
      </x:c>
      <x:c r="G42" t="str">
        <x:v>Retain Extraordinary</x:v>
      </x:c>
      <x:c r="H42" t="str">
        <x:v>BE-042 Calling (locked); BE-002 The Fall (locked)</x:v>
      </x:c>
      <x:c r="I42" t="str">
        <x:v>The approved close boat/net composition has a specific physical and emotional identity. It need not be merged with the shoreline calling.</x:v>
      </x:c>
      <x:c r="J42" t="str">
        <x:v>Maintain the heavy catch, hands, taut rope and dipping boat; wonder and abundance rather than shipwreck terror.</x:v>
      </x:c>
    </x:row>
    <x:row r="43">
      <x:c r="A43" t="str">
        <x:v>Keep</x:v>
      </x:c>
      <x:c r="B43" t="str">
        <x:v>BE-098</x:v>
      </x:c>
      <x:c r="C43" t="str">
        <x:v>Dagon Falls Before the Ark</x:v>
      </x:c>
      <x:c r="D43" t="str">
        <x:v>Rare</x:v>
      </x:c>
      <x:c r="E43" t="n">
        <x:v>81.6</x:v>
      </x:c>
      <x:c r="F43" t="str">
        <x:v>Preserve earned Rare identity</x:v>
      </x:c>
      <x:c r="G43" t="str">
        <x:v>Retain Rare</x:v>
      </x:c>
      <x:c r="H43" t="str">
        <x:v>BE-010 Burning Bush (locked)</x:v>
      </x:c>
      <x:c r="I43" t="str">
        <x:v>The written reversal-of-power composition gives this a distinct scene after the idol merge. No higher rarity is required simply because it is supernatural.</x:v>
      </x:c>
      <x:c r="J43" t="str">
        <x:v>Fallen idol foreground, upright Ark deeper in frame; preserve unsettling awe without a human victory tableau.</x:v>
      </x:c>
    </x:row>
    <x:row r="44">
      <x:c r="A44" t="str">
        <x:v>Keep</x:v>
      </x:c>
      <x:c r="B44" t="str">
        <x:v>BP-043</x:v>
      </x:c>
      <x:c r="C44" t="str">
        <x:v>Stephen</x:v>
      </x:c>
      <x:c r="D44" t="str">
        <x:v>Common</x:v>
      </x:c>
      <x:c r="E44" t="n">
        <x:v>61.7</x:v>
      </x:c>
      <x:c r="F44" t="str">
        <x:v>Protect a strong Common concept</x:v>
      </x:c>
      <x:c r="G44" t="str">
        <x:v>Retain Common</x:v>
      </x:c>
      <x:c r="H44" t="str">
        <x:v>BP-045 Timothy (locked); BE-072 Martyrdom of Stephen</x:v>
      </x:c>
      <x:c r="I44" t="str">
        <x:v>The user-approved witness/speech composition gives the person independent value. A strong Common is not a failed Rare.</x:v>
      </x:c>
      <x:c r="J44" t="str">
        <x:v>Restrained council testimony, not outdoor stoning. Keep conviction and clarity without adding martyrdom spectacle.</x:v>
      </x:c>
    </x:row>
    <x:row r="45">
      <x:c r="A45" t="str">
        <x:v>Keep</x:v>
      </x:c>
      <x:c r="B45" t="str">
        <x:v>BE-116</x:v>
      </x:c>
      <x:c r="C45" t="str">
        <x:v>Widow's Oil Multiplied</x:v>
      </x:c>
      <x:c r="D45" t="str">
        <x:v>Uncommon</x:v>
      </x:c>
      <x:c r="E45" t="n">
        <x:v>76.5</x:v>
      </x:c>
      <x:c r="F45" t="str">
        <x:v>Preserve emotional variety</x:v>
      </x:c>
      <x:c r="G45" t="str">
        <x:v>Retain Uncommon</x:v>
      </x:c>
      <x:c r="H45" t="str">
        <x:v>BE-042 Calling (locked); BE-084 Miraculous Catch</x:v>
      </x:c>
      <x:c r="I45" t="str">
        <x:v>The intimate household brief is concrete and hopeful. Its 76.5 sits near Rare, but the existence of a miracle does not force promotion.</x:v>
      </x:c>
      <x:c r="J45" t="str">
        <x:v>Keep the widow and children pouring oil in a modest interior; warmth and relief, not magical vessels or a prophet-centered show.</x:v>
      </x:c>
    </x:row>
    <x:row r="46">
      <x:c r="A46" t="str">
        <x:v>Keep</x:v>
      </x:c>
      <x:c r="B46" t="str">
        <x:v>BE-117</x:v>
      </x:c>
      <x:c r="C46" t="str">
        <x:v>Jesus Blesses the Children</x:v>
      </x:c>
      <x:c r="D46" t="str">
        <x:v>Rare</x:v>
      </x:c>
      <x:c r="E46" t="n">
        <x:v>80.4</x:v>
      </x:c>
      <x:c r="F46" t="str">
        <x:v>Do not equate calm with low rarity</x:v>
      </x:c>
      <x:c r="G46" t="str">
        <x:v>Retain Rare</x:v>
      </x:c>
      <x:c r="H46" t="str">
        <x:v>BE-010 Burning Bush (locked); BE-116 Widow's Oil</x:v>
      </x:c>
      <x:c r="I46" t="str">
        <x:v>Welcome and belonging can support a Rare card without terror or scale. The existing brief offers a specific visual and emotional intention.</x:v>
      </x:c>
      <x:c r="J46" t="str">
        <x:v>Child-eye-level encounter; blessing and access, not a healed-child pose or spectacular crowd.</x:v>
      </x:c>
    </x:row>
    <x:row r="47">
      <x:c r="A47" t="str">
        <x:v>Keep</x:v>
      </x:c>
      <x:c r="B47" t="str">
        <x:v>TP-014</x:v>
      </x:c>
      <x:c r="C47" t="str">
        <x:v>Divine Mercy Chaplet</x:v>
      </x:c>
      <x:c r="D47" t="str">
        <x:v>Common</x:v>
      </x:c>
      <x:c r="E47" t="n">
        <x:v>60.6</x:v>
      </x:c>
      <x:c r="F47" t="str">
        <x:v>Retain deliberate Common differentiation</x:v>
      </x:c>
      <x:c r="G47" t="str">
        <x:v>Retain Common</x:v>
      </x:c>
      <x:c r="H47" t="str">
        <x:v>TP-006 The Rosary; BP-045 Timothy (locked)</x:v>
      </x:c>
      <x:c r="I47" t="str">
        <x:v>The recorded devotional-image composition distinguishes it from the Rosary. Related objects do not demand equal rarity or another merge.</x:v>
      </x:c>
      <x:c r="J47" t="str">
        <x:v>Mid-distance prayer toward the image; beads secondary. Do not make it a clone of the Rosary's close hands.</x:v>
      </x:c>
    </x:row>
    <x:row r="48">
      <x:c r="A48" t="str">
        <x:v>Keep</x:v>
      </x:c>
      <x:c r="B48" t="str">
        <x:v>TP-006</x:v>
      </x:c>
      <x:c r="C48" t="str">
        <x:v>The Rosary</x:v>
      </x:c>
      <x:c r="D48" t="str">
        <x:v>Rare</x:v>
      </x:c>
      <x:c r="E48" t="n">
        <x:v>82.2</x:v>
      </x:c>
      <x:c r="F48" t="str">
        <x:v>Keep a contemplative Rare example</x:v>
      </x:c>
      <x:c r="G48" t="str">
        <x:v>Retain Rare</x:v>
      </x:c>
      <x:c r="H48" t="str">
        <x:v>TP-014 Divine Mercy Chaplet; BE-010 Burning Bush (locked)</x:v>
      </x:c>
      <x:c r="I48" t="str">
        <x:v>The recorded tactile contemplation brief can be Rare without extraordinary scale. Its 82.2 proximity to Extraordinary is not a promotion mandate.</x:v>
      </x:c>
      <x:c r="J48" t="str">
        <x:v>Close hands, beads and crucifix; sustained meditation, not a chapel-wide image or supernatural spectacle.</x:v>
      </x:c>
    </x:row>
    <x:row r="49">
      <x:c r="A49" t="str">
        <x:v>Keep</x:v>
      </x:c>
      <x:c r="B49" t="str">
        <x:v>CS-002</x:v>
      </x:c>
      <x:c r="C49" t="str">
        <x:v>The Nicene Councils (325 &amp; 381)</x:v>
      </x:c>
      <x:c r="D49" t="str">
        <x:v>Rare</x:v>
      </x:c>
      <x:c r="E49" t="n">
        <x:v>79.8</x:v>
      </x:c>
      <x:c r="F49" t="str">
        <x:v>Separate doctrinal importance from rarity</x:v>
      </x:c>
      <x:c r="G49" t="str">
        <x:v>Retain Rare</x:v>
      </x:c>
      <x:c r="H49" t="str">
        <x:v>CHE-008 Worms; BE-010 Burning Bush (locked)</x:v>
      </x:c>
      <x:c r="I49" t="str">
        <x:v>High significance does not automatically require Legendary. The current Rare assignment is defensible pending an achievable council composition.</x:v>
      </x:c>
      <x:c r="J49" t="str">
        <x:v>Represent the composite council identity carefully; distinguish participants, setting and document without inventing one joint meeting.</x:v>
      </x:c>
    </x:row>
    <x:row r="50">
      <x:c r="A50" t="str">
        <x:v>Keep</x:v>
      </x:c>
      <x:c r="B50" t="str">
        <x:v>ECH-033</x:v>
      </x:c>
      <x:c r="C50" t="str">
        <x:v>Pachomian Cenobitic Communities</x:v>
      </x:c>
      <x:c r="D50" t="str">
        <x:v>Common</x:v>
      </x:c>
      <x:c r="E50" t="n">
        <x:v>66.2</x:v>
      </x:c>
      <x:c r="F50" t="str">
        <x:v>Keep a strong Common communal scene</x:v>
      </x:c>
      <x:c r="G50" t="str">
        <x:v>Retain Common</x:v>
      </x:c>
      <x:c r="H50" t="str">
        <x:v>ECH-032 Antony; ECH-034 Desert Fathers and Mothers</x:v>
      </x:c>
      <x:c r="I50" t="str">
        <x:v>The agreed working courtyard differs from solitude and counsel. Communal meaning does not make the card intrinsically more expensive or rarer.</x:v>
      </x:c>
      <x:c r="J50" t="str">
        <x:v>Use a readable few relationships and tasks rather than hundreds of tiny figures; retain belonging and purposeful calm.</x:v>
      </x:c>
    </x:row>
    <x:row r="51">
      <x:c r="A51"/>
      <x:c r="B51"/>
      <x:c r="C51"/>
      <x:c r="D51"/>
      <x:c r="E51"/>
      <x:c r="F51"/>
      <x:c r="G51"/>
      <x:c r="H51"/>
      <x:c r="I51"/>
      <x:c r="J51"/>
    </x:row>
    <x:row r="52">
      <x:c r="A52"/>
      <x:c r="B52"/>
      <x:c r="C52"/>
      <x:c r="D52"/>
      <x:c r="E52"/>
      <x:c r="F52"/>
      <x:c r="G52"/>
      <x:c r="H52"/>
      <x:c r="I52"/>
      <x:c r="J52"/>
    </x:row>
    <x:row r="53">
      <x:c r="A53" t="str">
        <x:v>CURRENT ROSTER / PRIOR SCORING SNAPSHOT</x:v>
      </x:c>
      <x:c r="B53"/>
      <x:c r="C53"/>
      <x:c r="D53"/>
      <x:c r="E53"/>
      <x:c r="F53"/>
      <x:c r="G53"/>
      <x:c r="H53"/>
      <x:c r="I53"/>
      <x:c r="J53"/>
    </x:row>
    <x:row r="54">
      <x:c r="A54" t="str">
        <x:v>Current v16 roster: 500 identities; 5 completed, 11 roster-only locked. 495 remain eligible for art/scoring review. Final-tier approvals are recorded below.</x:v>
      </x:c>
      <x:c r="B54"/>
      <x:c r="C54"/>
      <x:c r="D54"/>
      <x:c r="E54"/>
      <x:c r="F54"/>
      <x:c r="G54"/>
      <x:c r="H54"/>
      <x:c r="I54"/>
      <x:c r="J54"/>
    </x:row>
    <x:row r="55">
      <x:c r="A55" t="str">
        <x:v>Of 87 open Biblical People cards, 31 share the identical 5.5 / 5.7 / 5.7 / 5.7 component tuple. Of 54 places, 52 share uniqueness 5.0. These repeated inputs suggest template reuse; they are not proof of an incorrect tier.</x:v>
      </x:c>
      <x:c r="B55"/>
      <x:c r="C55"/>
      <x:c r="D55"/>
      <x:c r="E55"/>
      <x:c r="F55"/>
      <x:c r="G55"/>
      <x:c r="H55"/>
      <x:c r="I55"/>
      <x:c r="J55"/>
    </x:row>
    <x:row r="56">
      <x:c r="A56" t="str">
        <x:v>Among the 42 active Parables, Dreams &amp; Visions cards, 40 share uniqueness 8.5. This template-reuse observation is updated for scope only; no input was rescored.</x:v>
      </x:c>
      <x:c r="B56"/>
      <x:c r="C56"/>
      <x:c r="D56"/>
      <x:c r="E56"/>
      <x:c r="F56"/>
      <x:c r="G56"/>
      <x:c r="H56"/>
      <x:c r="I56"/>
      <x:c r="J56"/>
    </x:row>
    <x:row r="57">
      <x:c r="A57" t="str">
        <x:v>Active brief pairs: 32. Existing wording and completed-card locks are preserved; new briefs are proposals, not completed art.</x:v>
      </x:c>
      <x:c r="B57"/>
      <x:c r="C57"/>
      <x:c r="D57"/>
      <x:c r="E57"/>
      <x:c r="F57"/>
      <x:c r="G57"/>
      <x:c r="H57"/>
      <x:c r="I57"/>
      <x:c r="J57"/>
    </x:row>
    <x:row r="58">
      <x:c r="A58" t="str">
        <x:v>The 36 event entries BE-082 through BE-117 currently comprise 21 Rare, 14 Extraordinary and 1 Uncommon. Deliberate selection of stronger subjects is a confounder; this distribution alone does not prove batch inflation.</x:v>
      </x:c>
      <x:c r="B58"/>
      <x:c r="C58"/>
      <x:c r="D58"/>
      <x:c r="E58"/>
      <x:c r="F58"/>
      <x:c r="G58"/>
      <x:c r="H58"/>
      <x:c r="I58"/>
      <x:c r="J58"/>
    </x:row>
    <x:row r="59">
      <x:c r="A59" t="str">
        <x:v>v17 retains 18 Legendaries: The Ten Commandments at Mount Sinai takes The Exodus's tier position; neither card is removed. Pentecost stays Extraordinary. All other final tiers are unchanged.</x:v>
      </x:c>
      <x:c r="B59"/>
      <x:c r="C59"/>
      <x:c r="D59"/>
      <x:c r="E59"/>
      <x:c r="F59"/>
      <x:c r="G59"/>
      <x:c r="H59"/>
      <x:c r="I59"/>
      <x:c r="J59"/>
    </x:row>
    <x:row r="60">
      <x:c r="A60" t="str">
        <x:v>Source: fixed-v16 and the user's explicit approval of the Exodus/Sinai rarity swap. No external research, new composition, component rescoring or art completion was performed.</x:v>
      </x:c>
      <x:c r="B60"/>
      <x:c r="C60"/>
      <x:c r="D60"/>
      <x:c r="E60"/>
      <x:c r="F60"/>
      <x:c r="G60"/>
      <x:c r="H60"/>
      <x:c r="I60"/>
      <x:c r="J60"/>
    </x:row>
    <x:row r="61">
      <x:c r="A61"/>
      <x:c r="B61"/>
      <x:c r="C61"/>
      <x:c r="D61"/>
      <x:c r="E61"/>
      <x:c r="F61"/>
      <x:c r="G61"/>
      <x:c r="H61"/>
      <x:c r="I61"/>
      <x:c r="J61"/>
    </x:row>
    <x:row r="62">
      <x:c r="A62"/>
      <x:c r="B62"/>
      <x:c r="C62"/>
      <x:c r="D62"/>
      <x:c r="E62"/>
      <x:c r="F62"/>
      <x:c r="G62"/>
      <x:c r="H62"/>
      <x:c r="I62"/>
      <x:c r="J62"/>
    </x:row>
    <x:row r="63">
      <x:c r="A63" t="str">
        <x:v>V11 — APPROVED ROSTER CHOICES / SCORING STILL OPEN</x:v>
      </x:c>
      <x:c r="B63"/>
      <x:c r="C63"/>
      <x:c r="D63"/>
      <x:c r="E63"/>
      <x:c r="F63"/>
      <x:c r="G63"/>
      <x:c r="H63"/>
      <x:c r="I63"/>
      <x:c r="J63"/>
    </x:row>
    <x:row r="64">
      <x:c r="A64"/>
      <x:c r="B64"/>
      <x:c r="C64"/>
      <x:c r="D64"/>
      <x:c r="E64"/>
      <x:c r="F64"/>
      <x:c r="G64"/>
      <x:c r="H64"/>
      <x:c r="I64"/>
      <x:c r="J64"/>
    </x:row>
    <x:row r="65">
      <x:c r="A65" t="str">
        <x:v>Priority</x:v>
      </x:c>
      <x:c r="B65" t="str">
        <x:v>ID</x:v>
      </x:c>
      <x:c r="C65" t="str">
        <x:v>Card</x:v>
      </x:c>
      <x:c r="D65" t="str">
        <x:v>Current final rarity</x:v>
      </x:c>
      <x:c r="E65" t="str">
        <x:v>Current score</x:v>
      </x:c>
      <x:c r="F65" t="str">
        <x:v>Review action</x:v>
      </x:c>
      <x:c r="G65" t="str">
        <x:v>Possible outcome (not approved)</x:v>
      </x:c>
      <x:c r="H65" t="str">
        <x:v>Compare with</x:v>
      </x:c>
      <x:c r="I65" t="str">
        <x:v>Why this is in the queue</x:v>
      </x:c>
      <x:c r="J65" t="str">
        <x:v>Composition / interpretation condition</x:v>
      </x:c>
    </x:row>
    <x:row r="66">
      <x:c r="A66" t="str">
        <x:v>New — score</x:v>
      </x:c>
      <x:c r="B66" t="str">
        <x:v>BE-122</x:v>
      </x:c>
      <x:c r="C66" t="str">
        <x:v>Battle with Amalek</x:v>
      </x:c>
      <x:c r="D66" t="str">
        <x:v>Uncommon</x:v>
      </x:c>
      <x:c r="E66"/>
      <x:c r="F66" t="str">
        <x:v>Establish comparable component inputs</x:v>
      </x:c>
      <x:c r="G66" t="str">
        <x:v>Keep working rarity pending comparison</x:v>
      </x:c>
      <x:c r="H66" t="str">
        <x:v>BP-001 Moses; BE-120 Jonathan's Victory at Michmash</x:v>
      </x:c>
      <x:c r="I66" t="str">
        <x:v>Identity approved; no completed artwork or final rarity approval. Leave components blank rather than choose numbers to fit a tier.</x:v>
      </x:c>
      <x:c r="J66" t="str">
        <x:v>Moses sits heavily on a rock, with Aaron and Hur close on either side supporting his raised arms; their interlocking bodies form the main silhouette. Keep the battle far below and subordinate so physical burden and shared support read first. Avoid a solitary, invincible Moses, foreground combat, or beams of power from his hands.</x:v>
      </x:c>
    </x:row>
    <x:row r="67">
      <x:c r="A67" t="str">
        <x:v>New — score</x:v>
      </x:c>
      <x:c r="B67" t="str">
        <x:v>BE-123</x:v>
      </x:c>
      <x:c r="C67" t="str">
        <x:v>The Boy Jesus in the Temple</x:v>
      </x:c>
      <x:c r="D67" t="str">
        <x:v>Uncommon</x:v>
      </x:c>
      <x:c r="E67"/>
      <x:c r="F67" t="str">
        <x:v>Establish comparable component inputs</x:v>
      </x:c>
      <x:c r="G67" t="str">
        <x:v>Keep working rarity pending comparison</x:v>
      </x:c>
      <x:c r="H67" t="str">
        <x:v>BE-042 Calling (locked); BE-117 Jesus Blesses the Children; scholar portraits</x:v>
      </x:c>
      <x:c r="I67" t="str">
        <x:v>Identity approved; no completed artwork or final rarity approval. Leave components blank rather than choose numbers to fit a tier.</x:v>
      </x:c>
      <x:c r="J67" t="str">
        <x:v>The young Jesus sits among a loose semicircle of older teachers, their listening postures and considering gestures directing attention inward. Frame faces and the exchange of attention more closely than the Temple architecture. Avoid a miniature adult enthroned over foolish teachers, a hostile tribunal, or the adult-welcoming-children composition.</x:v>
      </x:c>
    </x:row>
    <x:row r="68">
      <x:c r="A68" t="str">
        <x:v>New — score</x:v>
      </x:c>
      <x:c r="B68" t="str">
        <x:v>BE-124</x:v>
      </x:c>
      <x:c r="C68" t="str">
        <x:v>Jeremiah's Rescue from the Cistern</x:v>
      </x:c>
      <x:c r="D68" t="str">
        <x:v>Rare</x:v>
      </x:c>
      <x:c r="E68"/>
      <x:c r="F68" t="str">
        <x:v>Establish comparable component inputs</x:v>
      </x:c>
      <x:c r="G68" t="str">
        <x:v>Keep working rarity pending comparison</x:v>
      </x:c>
      <x:c r="H68" t="str">
        <x:v>BE-108 Peter Escapes from Prison; BE-085 Paralytic Through the Roof</x:v>
      </x:c>
      <x:c r="I68" t="str">
        <x:v>Identity approved; no completed artwork or final rarity approval. Leave components blank rather than choose numbers to fit a tier.</x:v>
      </x:c>
      <x:c r="J68" t="str">
        <x:v>View upward from inside the cistern: Jeremiah is lifted on ropes from the muddy darkness toward a small opening of daylight and his helpers above. Make the protective worn cloth between his body and the ropes legible as a gesture of care. Keep the rescue enclosed and upward, not an exterior basket descent, magical deliverance, or a triumphant action pose.</x:v>
      </x:c>
    </x:row>
    <x:row r="69">
      <x:c r="A69"/>
      <x:c r="B69"/>
      <x:c r="C69"/>
      <x:c r="D69"/>
      <x:c r="E69"/>
      <x:c r="F69"/>
      <x:c r="G69"/>
      <x:c r="H69"/>
      <x:c r="I69"/>
      <x:c r="J69"/>
    </x:row>
    <x:row r="70">
      <x:c r="A70"/>
      <x:c r="B70"/>
      <x:c r="C70"/>
      <x:c r="D70"/>
      <x:c r="E70"/>
      <x:c r="F70"/>
      <x:c r="G70"/>
      <x:c r="H70"/>
      <x:c r="I70"/>
      <x:c r="J70"/>
    </x:row>
    <x:row r="71">
      <x:c r="A71" t="str">
        <x:v>PRIOR LEGENDARY SHORTLIST — v16 DECISIONS RECORDED BELOW</x:v>
      </x:c>
      <x:c r="B71"/>
      <x:c r="C71"/>
      <x:c r="D71"/>
      <x:c r="E71"/>
      <x:c r="F71"/>
      <x:c r="G71"/>
      <x:c r="H71"/>
      <x:c r="I71"/>
      <x:c r="J71"/>
    </x:row>
    <x:row r="72">
      <x:c r="A72"/>
      <x:c r="B72"/>
      <x:c r="C72"/>
      <x:c r="D72"/>
      <x:c r="E72"/>
      <x:c r="F72"/>
      <x:c r="G72"/>
      <x:c r="H72"/>
      <x:c r="I72"/>
      <x:c r="J72"/>
    </x:row>
    <x:row r="73">
      <x:c r="A73" t="str">
        <x:v>Priority</x:v>
      </x:c>
      <x:c r="B73" t="str">
        <x:v>ID</x:v>
      </x:c>
      <x:c r="C73" t="str">
        <x:v>Card</x:v>
      </x:c>
      <x:c r="D73" t="str">
        <x:v>Current final rarity</x:v>
      </x:c>
      <x:c r="E73" t="str">
        <x:v>Current score</x:v>
      </x:c>
      <x:c r="F73" t="str">
        <x:v>Review action</x:v>
      </x:c>
      <x:c r="G73" t="str">
        <x:v>Proposal / approved decision</x:v>
      </x:c>
      <x:c r="H73" t="str">
        <x:v>Compare with</x:v>
      </x:c>
      <x:c r="I73" t="str">
        <x:v>Why this is in the queue</x:v>
      </x:c>
      <x:c r="J73" t="str">
        <x:v>Composition / interpretation condition</x:v>
      </x:c>
    </x:row>
    <x:row r="74">
      <x:c r="A74" t="str">
        <x:v>Decided v16</x:v>
      </x:c>
      <x:c r="B74" t="str">
        <x:v>BI-008</x:v>
      </x:c>
      <x:c r="C74" t="str">
        <x:v>Ark of the Covenant</x:v>
      </x:c>
      <x:c r="D74" t="str">
        <x:v>Legendary</x:v>
      </x:c>
      <x:c r="E74" t="n">
        <x:v>88.2</x:v>
      </x:c>
      <x:c r="F74" t="str">
        <x:v>Final tier approved; score reconciliation pending</x:v>
      </x:c>
      <x:c r="G74" t="str">
        <x:v>Legendary — approved v16</x:v>
      </x:c>
      <x:c r="H74" t="str">
        <x:v>BP-002 David (locked); BE-098 Dagon; BE-107 Ark Brought to Jerusalem</x:v>
      </x:c>
      <x:c r="I74" t="str">
        <x:v>A distinct object-centered Legendary was approved; preserve the separation from Ark narrative scenes. Earlier possible outcomes are superseded by the v16 decision.</x:v>
      </x:c>
      <x:c r="J74" t="str">
        <x:v>Close three-quarter view at near object height; readable poles, gilded chest and cover within deep sanctuary shadow. Reverent awe and stillness, not a procession, visible divine figure, electric effects or a treasure-chest reveal. Exact reconstruction is not claimed.</x:v>
      </x:c>
    </x:row>
    <x:row r="75">
      <x:c r="A75" t="str">
        <x:v>Keep</x:v>
      </x:c>
      <x:c r="B75" t="str">
        <x:v>BE-071</x:v>
      </x:c>
      <x:c r="C75" t="str">
        <x:v>Pentecost</x:v>
      </x:c>
      <x:c r="D75" t="str">
        <x:v>Extraordinary</x:v>
      </x:c>
      <x:c r="E75" t="n">
        <x:v>87.6</x:v>
      </x:c>
      <x:c r="F75" t="str">
        <x:v>Retain Extraordinary</x:v>
      </x:c>
      <x:c r="G75" t="str">
        <x:v>No Legendary promotion</x:v>
      </x:c>
      <x:c r="H75" t="str">
        <x:v>Other New Testament centerpiece events; TP-034 Prayer in Tongues</x:v>
      </x:c>
      <x:c r="I75" t="str">
        <x:v>User selected the Last Supper for Legendary instead. Pentecost stays active at Extraordinary; art direction remains open.</x:v>
      </x:c>
      <x:c r="J75" t="str">
        <x:v>An ordered gathering with varied human responses and text-anchored flame imagery; communicate awe becoming shared purpose. Avoid depicting a divine human figure, an inferno or copying modern revival staging.</x:v>
      </x:c>
    </x:row>
    <x:row r="76">
      <x:c r="A76" t="str">
        <x:v>Decided v16</x:v>
      </x:c>
      <x:c r="B76" t="str">
        <x:v>ECH-002</x:v>
      </x:c>
      <x:c r="C76" t="str">
        <x:v>Martyrdom of Saint Peter</x:v>
      </x:c>
      <x:c r="D76" t="str">
        <x:v>Legendary</x:v>
      </x:c>
      <x:c r="E76" t="n">
        <x:v>85.5</x:v>
      </x:c>
      <x:c r="F76" t="str">
        <x:v>Final tier approved; score reconciliation pending</x:v>
      </x:c>
      <x:c r="G76" t="str">
        <x:v>Legendary — approved v16</x:v>
      </x:c>
      <x:c r="H76" t="str">
        <x:v>BP-005 Peter; other martyr cards</x:v>
      </x:c>
      <x:c r="I76" t="str">
        <x:v>The humility and fidelity treatment was explicitly approved for Legendary; historical caveats remain. Earlier possible outcomes are superseded by the v16 decision.</x:v>
      </x:c>
      <x:c r="J76" t="str">
        <x:v>Retain the recorded humility and reverence direction. Make the traditional inverted-crucifixion composition readable without cruelty or graphic injury becoming the attraction; do not silently treat every iconographic detail as a New Testament account.</x:v>
      </x:c>
    </x:row>
    <x:row r="77">
      <x:c r="A77" t="str">
        <x:v>Decided v16</x:v>
      </x:c>
      <x:c r="B77" t="str">
        <x:v>BE-127</x:v>
      </x:c>
      <x:c r="C77" t="str">
        <x:v>The Temple Veil Is Torn</x:v>
      </x:c>
      <x:c r="D77" t="str">
        <x:v>Legendary</x:v>
      </x:c>
      <x:c r="E77"/>
      <x:c r="F77" t="str">
        <x:v>Final tier approved; score reconciliation pending</x:v>
      </x:c>
      <x:c r="G77" t="str">
        <x:v>Legendary — approved v16</x:v>
      </x:c>
      <x:c r="H77" t="str">
        <x:v>BE-063 Crucifixion; BI-008 Ark; BE-071 Pentecost; ECH-002 Saint Peter; BP-002 David (locked)</x:v>
      </x:c>
      <x:c r="I77" t="str">
        <x:v>The veil's vertical rupture and witness composition was explicitly selected for Legendary. Earlier possible outcomes are superseded by the v16 decision.</x:v>
      </x:c>
      <x:c r="J77" t="str">
        <x:v>The veil remains the focal subject. Light and an anonymous witness are artistic choices; do not assert an exact sanctuary reconstruction or add a visible divine figure.</x:v>
      </x:c>
    </x:row>
    <x:row r="78">
      <x:c r="A78"/>
      <x:c r="B78"/>
      <x:c r="C78"/>
      <x:c r="D78"/>
      <x:c r="E78"/>
      <x:c r="F78"/>
      <x:c r="G78"/>
      <x:c r="H78"/>
      <x:c r="I78"/>
      <x:c r="J78"/>
    </x:row>
    <x:row r="79">
      <x:c r="A79"/>
      <x:c r="B79"/>
      <x:c r="C79"/>
      <x:c r="D79"/>
      <x:c r="E79"/>
      <x:c r="F79"/>
      <x:c r="G79"/>
      <x:c r="H79"/>
      <x:c r="I79"/>
      <x:c r="J79"/>
    </x:row>
    <x:row r="80">
      <x:c r="A80"/>
      <x:c r="B80"/>
      <x:c r="C80"/>
      <x:c r="D80"/>
      <x:c r="E80"/>
      <x:c r="F80"/>
      <x:c r="G80"/>
      <x:c r="H80"/>
      <x:c r="I80"/>
      <x:c r="J80"/>
    </x:row>
    <x:row r="81">
      <x:c r="A81" t="str">
        <x:v>REVISED LEGENDARY LIST — v17</x:v>
      </x:c>
      <x:c r="B81"/>
      <x:c r="C81"/>
      <x:c r="D81"/>
      <x:c r="E81"/>
      <x:c r="F81"/>
      <x:c r="G81"/>
      <x:c r="H81"/>
      <x:c r="I81"/>
      <x:c r="J81"/>
    </x:row>
    <x:row r="82">
      <x:c r="A82" t="str">
        <x:v>18 current Legendaries in catalog order, not a ranking. v17 replaces The Exodus with The Ten Commandments at Mount Sinai in this tier; Red Sea remains Legendary. Artwork completion is not implied.</x:v>
      </x:c>
      <x:c r="B82"/>
      <x:c r="C82"/>
      <x:c r="D82"/>
      <x:c r="E82"/>
      <x:c r="F82"/>
      <x:c r="G82"/>
      <x:c r="H82"/>
      <x:c r="I82"/>
      <x:c r="J82"/>
    </x:row>
    <x:row r="83">
      <x:c r="A83"/>
      <x:c r="B83"/>
      <x:c r="C83"/>
      <x:c r="D83"/>
      <x:c r="E83"/>
      <x:c r="F83"/>
      <x:c r="G83"/>
      <x:c r="H83"/>
      <x:c r="I83"/>
      <x:c r="J83"/>
    </x:row>
    <x:row r="84">
      <x:c r="A84" t="str">
        <x:v>#</x:v>
      </x:c>
      <x:c r="B84" t="str">
        <x:v>ID</x:v>
      </x:c>
      <x:c r="C84" t="str">
        <x:v>Card</x:v>
      </x:c>
      <x:c r="D84" t="str">
        <x:v>Current tier</x:v>
      </x:c>
      <x:c r="E84" t="str">
        <x:v>Decision history</x:v>
      </x:c>
      <x:c r="F84" t="str">
        <x:v>Prior tier</x:v>
      </x:c>
      <x:c r="G84"/>
      <x:c r="H84"/>
      <x:c r="I84"/>
      <x:c r="J84"/>
    </x:row>
    <x:row r="85">
      <x:c r="A85" t="n">
        <x:v>1</x:v>
      </x:c>
      <x:c r="B85" t="str">
        <x:v>BP-001</x:v>
      </x:c>
      <x:c r="C85" t="str">
        <x:v>Moses</x:v>
      </x:c>
      <x:c r="D85" t="str">
        <x:v>Legendary</x:v>
      </x:c>
      <x:c r="E85" t="str">
        <x:v>Retained</x:v>
      </x:c>
      <x:c r="F85" t="str">
        <x:v>Legendary</x:v>
      </x:c>
      <x:c r="G85"/>
      <x:c r="H85"/>
      <x:c r="I85"/>
      <x:c r="J85"/>
    </x:row>
    <x:row r="86">
      <x:c r="A86" t="n">
        <x:v>2</x:v>
      </x:c>
      <x:c r="B86" t="str">
        <x:v>BP-002</x:v>
      </x:c>
      <x:c r="C86" t="str">
        <x:v>David</x:v>
      </x:c>
      <x:c r="D86" t="str">
        <x:v>Legendary</x:v>
      </x:c>
      <x:c r="E86" t="str">
        <x:v>Retained</x:v>
      </x:c>
      <x:c r="F86" t="str">
        <x:v>Legendary</x:v>
      </x:c>
      <x:c r="G86"/>
      <x:c r="H86"/>
      <x:c r="I86"/>
      <x:c r="J86"/>
    </x:row>
    <x:row r="87">
      <x:c r="A87" t="n">
        <x:v>3</x:v>
      </x:c>
      <x:c r="B87" t="str">
        <x:v>BP-003</x:v>
      </x:c>
      <x:c r="C87" t="str">
        <x:v>Abraham</x:v>
      </x:c>
      <x:c r="D87" t="str">
        <x:v>Legendary</x:v>
      </x:c>
      <x:c r="E87" t="str">
        <x:v>Retained</x:v>
      </x:c>
      <x:c r="F87" t="str">
        <x:v>Legendary</x:v>
      </x:c>
      <x:c r="G87"/>
      <x:c r="H87"/>
      <x:c r="I87"/>
      <x:c r="J87"/>
    </x:row>
    <x:row r="88">
      <x:c r="A88" t="n">
        <x:v>4</x:v>
      </x:c>
      <x:c r="B88" t="str">
        <x:v>BP-007</x:v>
      </x:c>
      <x:c r="C88" t="str">
        <x:v>Adam and Eve</x:v>
      </x:c>
      <x:c r="D88" t="str">
        <x:v>Legendary</x:v>
      </x:c>
      <x:c r="E88" t="str">
        <x:v>Retained</x:v>
      </x:c>
      <x:c r="F88" t="str">
        <x:v>Legendary</x:v>
      </x:c>
      <x:c r="G88"/>
      <x:c r="H88"/>
      <x:c r="I88"/>
      <x:c r="J88"/>
    </x:row>
    <x:row r="89">
      <x:c r="A89" t="n">
        <x:v>5</x:v>
      </x:c>
      <x:c r="B89" t="str">
        <x:v>BE-001</x:v>
      </x:c>
      <x:c r="C89" t="str">
        <x:v>Creation</x:v>
      </x:c>
      <x:c r="D89" t="str">
        <x:v>Legendary</x:v>
      </x:c>
      <x:c r="E89" t="str">
        <x:v>Retained</x:v>
      </x:c>
      <x:c r="F89" t="str">
        <x:v>Legendary</x:v>
      </x:c>
      <x:c r="G89"/>
      <x:c r="H89"/>
      <x:c r="I89"/>
      <x:c r="J89"/>
    </x:row>
    <x:row r="90">
      <x:c r="A90" t="n">
        <x:v>6</x:v>
      </x:c>
      <x:c r="B90" t="str">
        <x:v>BE-014</x:v>
      </x:c>
      <x:c r="C90" t="str">
        <x:v>Crossing of the Red Sea</x:v>
      </x:c>
      <x:c r="D90" t="str">
        <x:v>Legendary</x:v>
      </x:c>
      <x:c r="E90" t="str">
        <x:v>Retained</x:v>
      </x:c>
      <x:c r="F90" t="str">
        <x:v>Legendary</x:v>
      </x:c>
      <x:c r="G90"/>
      <x:c r="H90"/>
      <x:c r="I90"/>
      <x:c r="J90"/>
    </x:row>
    <x:row r="91">
      <x:c r="A91" t="n">
        <x:v>7</x:v>
      </x:c>
      <x:c r="B91" t="str">
        <x:v>BE-015</x:v>
      </x:c>
      <x:c r="C91" t="str">
        <x:v>The Ten Commandments at Mount Sinai</x:v>
      </x:c>
      <x:c r="D91" t="str">
        <x:v>Legendary</x:v>
      </x:c>
      <x:c r="E91" t="str">
        <x:v>Promoted v17</x:v>
      </x:c>
      <x:c r="F91" t="str">
        <x:v>Extraordinary</x:v>
      </x:c>
      <x:c r="G91"/>
      <x:c r="H91"/>
      <x:c r="I91"/>
      <x:c r="J91"/>
    </x:row>
    <x:row r="92">
      <x:c r="A92" t="n">
        <x:v>8</x:v>
      </x:c>
      <x:c r="B92" t="str">
        <x:v>BE-036</x:v>
      </x:c>
      <x:c r="C92" t="str">
        <x:v>Daniel in the Lions' Den</x:v>
      </x:c>
      <x:c r="D92" t="str">
        <x:v>Legendary</x:v>
      </x:c>
      <x:c r="E92" t="str">
        <x:v>Promoted v16</x:v>
      </x:c>
      <x:c r="F92" t="str">
        <x:v>Extraordinary</x:v>
      </x:c>
      <x:c r="G92"/>
      <x:c r="H92"/>
      <x:c r="I92"/>
      <x:c r="J92"/>
    </x:row>
    <x:row r="93">
      <x:c r="A93" t="n">
        <x:v>9</x:v>
      </x:c>
      <x:c r="B93" t="str">
        <x:v>BE-056</x:v>
      </x:c>
      <x:c r="C93" t="str">
        <x:v>The Last Supper</x:v>
      </x:c>
      <x:c r="D93" t="str">
        <x:v>Legendary</x:v>
      </x:c>
      <x:c r="E93" t="str">
        <x:v>Promoted v16</x:v>
      </x:c>
      <x:c r="F93" t="str">
        <x:v>Extraordinary</x:v>
      </x:c>
      <x:c r="G93"/>
      <x:c r="H93"/>
      <x:c r="I93"/>
      <x:c r="J93"/>
    </x:row>
    <x:row r="94">
      <x:c r="A94" t="n">
        <x:v>10</x:v>
      </x:c>
      <x:c r="B94" t="str">
        <x:v>BE-063</x:v>
      </x:c>
      <x:c r="C94" t="str">
        <x:v>The Crucifixion</x:v>
      </x:c>
      <x:c r="D94" t="str">
        <x:v>Legendary</x:v>
      </x:c>
      <x:c r="E94" t="str">
        <x:v>Retained</x:v>
      </x:c>
      <x:c r="F94" t="str">
        <x:v>Legendary</x:v>
      </x:c>
      <x:c r="G94"/>
      <x:c r="H94"/>
      <x:c r="I94"/>
      <x:c r="J94"/>
    </x:row>
    <x:row r="95">
      <x:c r="A95" t="n">
        <x:v>11</x:v>
      </x:c>
      <x:c r="B95" t="str">
        <x:v>BE-065</x:v>
      </x:c>
      <x:c r="C95" t="str">
        <x:v>The Resurrection</x:v>
      </x:c>
      <x:c r="D95" t="str">
        <x:v>Legendary</x:v>
      </x:c>
      <x:c r="E95" t="str">
        <x:v>Retained</x:v>
      </x:c>
      <x:c r="F95" t="str">
        <x:v>Legendary</x:v>
      </x:c>
      <x:c r="G95"/>
      <x:c r="H95"/>
      <x:c r="I95"/>
      <x:c r="J95"/>
    </x:row>
    <x:row r="96">
      <x:c r="A96" t="n">
        <x:v>12</x:v>
      </x:c>
      <x:c r="B96" t="str">
        <x:v>BE-127</x:v>
      </x:c>
      <x:c r="C96" t="str">
        <x:v>The Temple Veil Is Torn</x:v>
      </x:c>
      <x:c r="D96" t="str">
        <x:v>Legendary</x:v>
      </x:c>
      <x:c r="E96" t="str">
        <x:v>Promoted v16</x:v>
      </x:c>
      <x:c r="F96" t="str">
        <x:v>Rare</x:v>
      </x:c>
      <x:c r="G96"/>
      <x:c r="H96"/>
      <x:c r="I96"/>
      <x:c r="J96"/>
    </x:row>
    <x:row r="97">
      <x:c r="A97" t="n">
        <x:v>13</x:v>
      </x:c>
      <x:c r="B97" t="str">
        <x:v>BI-008</x:v>
      </x:c>
      <x:c r="C97" t="str">
        <x:v>Ark of the Covenant</x:v>
      </x:c>
      <x:c r="D97" t="str">
        <x:v>Legendary</x:v>
      </x:c>
      <x:c r="E97" t="str">
        <x:v>Promoted v16</x:v>
      </x:c>
      <x:c r="F97" t="str">
        <x:v>Extraordinary</x:v>
      </x:c>
      <x:c r="G97"/>
      <x:c r="H97"/>
      <x:c r="I97"/>
      <x:c r="J97"/>
    </x:row>
    <x:row r="98">
      <x:c r="A98" t="n">
        <x:v>14</x:v>
      </x:c>
      <x:c r="B98" t="str">
        <x:v>PDV-009</x:v>
      </x:c>
      <x:c r="C98" t="str">
        <x:v>Parable of the Prodigal Son</x:v>
      </x:c>
      <x:c r="D98" t="str">
        <x:v>Legendary</x:v>
      </x:c>
      <x:c r="E98" t="str">
        <x:v>Retained</x:v>
      </x:c>
      <x:c r="F98" t="str">
        <x:v>Legendary</x:v>
      </x:c>
      <x:c r="G98"/>
      <x:c r="H98"/>
      <x:c r="I98"/>
      <x:c r="J98"/>
    </x:row>
    <x:row r="99">
      <x:c r="A99" t="n">
        <x:v>15</x:v>
      </x:c>
      <x:c r="B99" t="str">
        <x:v>PDV-041</x:v>
      </x:c>
      <x:c r="C99" t="str">
        <x:v>Valley of Dry Bones</x:v>
      </x:c>
      <x:c r="D99" t="str">
        <x:v>Legendary</x:v>
      </x:c>
      <x:c r="E99" t="str">
        <x:v>Retained</x:v>
      </x:c>
      <x:c r="F99" t="str">
        <x:v>Legendary</x:v>
      </x:c>
      <x:c r="G99"/>
      <x:c r="H99"/>
      <x:c r="I99"/>
      <x:c r="J99"/>
    </x:row>
    <x:row r="100">
      <x:c r="A100" t="n">
        <x:v>16</x:v>
      </x:c>
      <x:c r="B100" t="str">
        <x:v>PDV-052</x:v>
      </x:c>
      <x:c r="C100" t="str">
        <x:v>The Four Horsemen of the Apocalypse</x:v>
      </x:c>
      <x:c r="D100" t="str">
        <x:v>Legendary</x:v>
      </x:c>
      <x:c r="E100" t="str">
        <x:v>Retained</x:v>
      </x:c>
      <x:c r="F100" t="str">
        <x:v>Legendary</x:v>
      </x:c>
      <x:c r="G100"/>
      <x:c r="H100"/>
      <x:c r="I100"/>
      <x:c r="J100"/>
    </x:row>
    <x:row r="101">
      <x:c r="A101" t="n">
        <x:v>17</x:v>
      </x:c>
      <x:c r="B101" t="str">
        <x:v>ECH-002</x:v>
      </x:c>
      <x:c r="C101" t="str">
        <x:v>Martyrdom of Saint Peter</x:v>
      </x:c>
      <x:c r="D101" t="str">
        <x:v>Legendary</x:v>
      </x:c>
      <x:c r="E101" t="str">
        <x:v>Promoted v16</x:v>
      </x:c>
      <x:c r="F101" t="str">
        <x:v>Extraordinary</x:v>
      </x:c>
      <x:c r="G101"/>
      <x:c r="H101"/>
      <x:c r="I101"/>
      <x:c r="J101"/>
    </x:row>
    <x:row r="102">
      <x:c r="A102" t="n">
        <x:v>18</x:v>
      </x:c>
      <x:c r="B102" t="str">
        <x:v>CHE-004</x:v>
      </x:c>
      <x:c r="C102" t="str">
        <x:v>Dedication of Hagia Sophia</x:v>
      </x:c>
      <x:c r="D102" t="str">
        <x:v>Legendary</x:v>
      </x:c>
      <x:c r="E102" t="str">
        <x:v>Promoted v16</x:v>
      </x:c>
      <x:c r="F102" t="str">
        <x:v>Extraordinary</x:v>
      </x:c>
      <x:c r="G102"/>
      <x:c r="H102"/>
      <x:c r="I102"/>
      <x:c r="J102"/>
    </x:row>
    <x:row r="103">
      <x:c r="A103"/>
      <x:c r="B103"/>
      <x:c r="C103"/>
      <x:c r="D103"/>
      <x:c r="E103"/>
      <x:c r="F103"/>
      <x:c r="G103"/>
      <x:c r="H103"/>
      <x:c r="I103"/>
      <x:c r="J103"/>
    </x:row>
    <x:row r="104">
      <x:c r="A104" t="str">
        <x:v>APPROVED RARITY CHANGES — v16</x:v>
      </x:c>
      <x:c r="B104"/>
      <x:c r="C104"/>
      <x:c r="D104"/>
      <x:c r="E104"/>
      <x:c r="F104"/>
      <x:c r="G104"/>
      <x:c r="H104"/>
      <x:c r="I104"/>
      <x:c r="J104"/>
    </x:row>
    <x:row r="105">
      <x:c r="A105"/>
      <x:c r="B105"/>
      <x:c r="C105"/>
      <x:c r="D105"/>
      <x:c r="E105"/>
      <x:c r="F105"/>
      <x:c r="G105"/>
      <x:c r="H105"/>
      <x:c r="I105"/>
      <x:c r="J105"/>
    </x:row>
    <x:row r="106">
      <x:c r="A106" t="str">
        <x:v>Action</x:v>
      </x:c>
      <x:c r="B106" t="str">
        <x:v>ID</x:v>
      </x:c>
      <x:c r="C106" t="str">
        <x:v>Card</x:v>
      </x:c>
      <x:c r="D106" t="str">
        <x:v>New tier</x:v>
      </x:c>
      <x:c r="E106" t="str">
        <x:v>Old tier</x:v>
      </x:c>
      <x:c r="F106" t="str">
        <x:v>Art state</x:v>
      </x:c>
      <x:c r="G106"/>
      <x:c r="H106"/>
      <x:c r="I106"/>
      <x:c r="J106"/>
    </x:row>
    <x:row r="107">
      <x:c r="A107" t="str">
        <x:v>Promote</x:v>
      </x:c>
      <x:c r="B107" t="str">
        <x:v>BE-127</x:v>
      </x:c>
      <x:c r="C107" t="str">
        <x:v>The Temple Veil Is Torn</x:v>
      </x:c>
      <x:c r="D107" t="str">
        <x:v>Legendary</x:v>
      </x:c>
      <x:c r="E107" t="str">
        <x:v>Rare</x:v>
      </x:c>
      <x:c r="F107" t="str">
        <x:v>Not complete</x:v>
      </x:c>
      <x:c r="G107"/>
      <x:c r="H107"/>
      <x:c r="I107"/>
      <x:c r="J107"/>
    </x:row>
    <x:row r="108">
      <x:c r="A108" t="str">
        <x:v>Promote</x:v>
      </x:c>
      <x:c r="B108" t="str">
        <x:v>BI-008</x:v>
      </x:c>
      <x:c r="C108" t="str">
        <x:v>Ark of the Covenant</x:v>
      </x:c>
      <x:c r="D108" t="str">
        <x:v>Legendary</x:v>
      </x:c>
      <x:c r="E108" t="str">
        <x:v>Extraordinary</x:v>
      </x:c>
      <x:c r="F108" t="str">
        <x:v>Not complete</x:v>
      </x:c>
      <x:c r="G108"/>
      <x:c r="H108"/>
      <x:c r="I108"/>
      <x:c r="J108"/>
    </x:row>
    <x:row r="109">
      <x:c r="A109" t="str">
        <x:v>Promote</x:v>
      </x:c>
      <x:c r="B109" t="str">
        <x:v>ECH-002</x:v>
      </x:c>
      <x:c r="C109" t="str">
        <x:v>Martyrdom of Saint Peter</x:v>
      </x:c>
      <x:c r="D109" t="str">
        <x:v>Legendary</x:v>
      </x:c>
      <x:c r="E109" t="str">
        <x:v>Extraordinary</x:v>
      </x:c>
      <x:c r="F109" t="str">
        <x:v>Not complete</x:v>
      </x:c>
      <x:c r="G109"/>
      <x:c r="H109"/>
      <x:c r="I109"/>
      <x:c r="J109"/>
    </x:row>
    <x:row r="110">
      <x:c r="A110" t="str">
        <x:v>Promote</x:v>
      </x:c>
      <x:c r="B110" t="str">
        <x:v>BE-036</x:v>
      </x:c>
      <x:c r="C110" t="str">
        <x:v>Daniel in the Lions' Den</x:v>
      </x:c>
      <x:c r="D110" t="str">
        <x:v>Legendary</x:v>
      </x:c>
      <x:c r="E110" t="str">
        <x:v>Extraordinary</x:v>
      </x:c>
      <x:c r="F110" t="str">
        <x:v>Not complete</x:v>
      </x:c>
      <x:c r="G110"/>
      <x:c r="H110"/>
      <x:c r="I110"/>
      <x:c r="J110"/>
    </x:row>
    <x:row r="111">
      <x:c r="A111" t="str">
        <x:v>Promote</x:v>
      </x:c>
      <x:c r="B111" t="str">
        <x:v>CHE-004</x:v>
      </x:c>
      <x:c r="C111" t="str">
        <x:v>Dedication of Hagia Sophia</x:v>
      </x:c>
      <x:c r="D111" t="str">
        <x:v>Legendary</x:v>
      </x:c>
      <x:c r="E111" t="str">
        <x:v>Extraordinary</x:v>
      </x:c>
      <x:c r="F111" t="str">
        <x:v>Not complete</x:v>
      </x:c>
      <x:c r="G111"/>
      <x:c r="H111"/>
      <x:c r="I111"/>
      <x:c r="J111"/>
    </x:row>
    <x:row r="112">
      <x:c r="A112" t="str">
        <x:v>Promote</x:v>
      </x:c>
      <x:c r="B112" t="str">
        <x:v>BE-056</x:v>
      </x:c>
      <x:c r="C112" t="str">
        <x:v>The Last Supper</x:v>
      </x:c>
      <x:c r="D112" t="str">
        <x:v>Legendary</x:v>
      </x:c>
      <x:c r="E112" t="str">
        <x:v>Extraordinary</x:v>
      </x:c>
      <x:c r="F112" t="str">
        <x:v>Not complete</x:v>
      </x:c>
      <x:c r="G112"/>
      <x:c r="H112"/>
      <x:c r="I112"/>
      <x:c r="J112"/>
    </x:row>
    <x:row r="113">
      <x:c r="A113" t="str">
        <x:v>Demote</x:v>
      </x:c>
      <x:c r="B113" t="str">
        <x:v>PDV-010</x:v>
      </x:c>
      <x:c r="C113" t="str">
        <x:v>Parable of the Good Samaritan</x:v>
      </x:c>
      <x:c r="D113" t="str">
        <x:v>Extraordinary</x:v>
      </x:c>
      <x:c r="E113" t="str">
        <x:v>Legendary</x:v>
      </x:c>
      <x:c r="F113" t="str">
        <x:v>Not complete</x:v>
      </x:c>
      <x:c r="G113"/>
      <x:c r="H113"/>
      <x:c r="I113"/>
      <x:c r="J113"/>
    </x:row>
    <x:row r="114">
      <x:c r="A114" t="str">
        <x:v>Demote</x:v>
      </x:c>
      <x:c r="B114" t="str">
        <x:v>CM-014</x:v>
      </x:c>
      <x:c r="C114" t="str">
        <x:v>Protestant Reformation</x:v>
      </x:c>
      <x:c r="D114" t="str">
        <x:v>Extraordinary</x:v>
      </x:c>
      <x:c r="E114" t="str">
        <x:v>Legendary</x:v>
      </x:c>
      <x:c r="F114" t="str">
        <x:v>Not complete</x:v>
      </x:c>
      <x:c r="G114"/>
      <x:c r="H114"/>
      <x:c r="I114"/>
      <x:c r="J114"/>
    </x:row>
    <x:row r="115">
      <x:c r="A115"/>
      <x:c r="B115"/>
      <x:c r="C115"/>
      <x:c r="D115"/>
      <x:c r="E115"/>
      <x:c r="F115"/>
      <x:c r="G115"/>
      <x:c r="H115"/>
      <x:c r="I115"/>
      <x:c r="J115"/>
    </x:row>
    <x:row r="116">
      <x:c r="A116" t="str">
        <x:v>The Fall remains Extraordinary and complete; Pentecost remains Extraordinary. Good Samaritan and Protestant Reformation stay active at Extraordinary. Lost Sheep and the other unselected alternatives are unchanged.</x:v>
      </x:c>
      <x:c r="B116"/>
      <x:c r="C116"/>
      <x:c r="D116"/>
      <x:c r="E116"/>
      <x:c r="F116"/>
      <x:c r="G116"/>
      <x:c r="H116"/>
      <x:c r="I116"/>
      <x:c r="J116"/>
    </x:row>
    <x:row r="117">
      <x:c r="A117"/>
      <x:c r="B117"/>
      <x:c r="C117"/>
      <x:c r="D117"/>
      <x:c r="E117"/>
      <x:c r="F117"/>
      <x:c r="G117"/>
      <x:c r="H117"/>
      <x:c r="I117"/>
      <x:c r="J117"/>
    </x:row>
    <x:row r="118">
      <x:c r="A118"/>
      <x:c r="B118"/>
      <x:c r="C118"/>
      <x:c r="D118"/>
      <x:c r="E118"/>
      <x:c r="F118"/>
      <x:c r="G118"/>
      <x:c r="H118"/>
      <x:c r="I118"/>
      <x:c r="J118"/>
    </x:row>
    <x:row r="119">
      <x:c r="A119" t="str">
        <x:v>APPROVED RARITY SWAP — v17</x:v>
      </x:c>
      <x:c r="B119"/>
      <x:c r="C119"/>
      <x:c r="D119"/>
      <x:c r="E119"/>
      <x:c r="F119"/>
      <x:c r="G119"/>
      <x:c r="H119"/>
      <x:c r="I119"/>
      <x:c r="J119"/>
    </x:row>
    <x:row r="120">
      <x:c r="A120"/>
      <x:c r="B120"/>
      <x:c r="C120"/>
      <x:c r="D120"/>
      <x:c r="E120"/>
      <x:c r="F120"/>
      <x:c r="G120"/>
      <x:c r="H120"/>
      <x:c r="I120"/>
      <x:c r="J120"/>
    </x:row>
    <x:row r="121">
      <x:c r="A121" t="str">
        <x:v>Action</x:v>
      </x:c>
      <x:c r="B121" t="str">
        <x:v>ID</x:v>
      </x:c>
      <x:c r="C121" t="str">
        <x:v>Card</x:v>
      </x:c>
      <x:c r="D121" t="str">
        <x:v>New tier</x:v>
      </x:c>
      <x:c r="E121" t="str">
        <x:v>Old tier</x:v>
      </x:c>
      <x:c r="F121" t="str">
        <x:v>Art state</x:v>
      </x:c>
      <x:c r="G121"/>
      <x:c r="H121"/>
      <x:c r="I121"/>
      <x:c r="J121"/>
    </x:row>
    <x:row r="122">
      <x:c r="A122" t="str">
        <x:v>Demote</x:v>
      </x:c>
      <x:c r="B122" t="str">
        <x:v>BE-013</x:v>
      </x:c>
      <x:c r="C122" t="str">
        <x:v>The Exodus</x:v>
      </x:c>
      <x:c r="D122" t="str">
        <x:v>Extraordinary</x:v>
      </x:c>
      <x:c r="E122" t="str">
        <x:v>Legendary</x:v>
      </x:c>
      <x:c r="F122" t="str">
        <x:v>Art remains open</x:v>
      </x:c>
      <x:c r="G122"/>
      <x:c r="H122"/>
      <x:c r="I122"/>
      <x:c r="J122"/>
    </x:row>
    <x:row r="123">
      <x:c r="A123" t="str">
        <x:v>Promote</x:v>
      </x:c>
      <x:c r="B123" t="str">
        <x:v>BE-015</x:v>
      </x:c>
      <x:c r="C123" t="str">
        <x:v>The Ten Commandments at Mount Sinai</x:v>
      </x:c>
      <x:c r="D123" t="str">
        <x:v>Legendary</x:v>
      </x:c>
      <x:c r="E123" t="str">
        <x:v>Extraordinary</x:v>
      </x:c>
      <x:c r="F123" t="str">
        <x:v>Art remains open</x:v>
      </x:c>
      <x:c r="G123"/>
      <x:c r="H123"/>
      <x:c r="I123"/>
      <x:c r="J123"/>
    </x:row>
    <x:row r="125" ht="24" customHeight="1">
      <x:c r="A125" s="415" t="str">
        <x:v>Historical v17 snapshot only. Formula results are frozen as imported. Use Rarity Review for the complete v18 proposal register. Master Final Rarity and source calibration inputs are unchanged.</x:v>
      </x:c>
      <x:c r="B125" s="415"/>
      <x:c r="C125" s="415"/>
      <x:c r="D125" s="415"/>
      <x:c r="E125" s="415"/>
      <x:c r="F125" s="415"/>
      <x:c r="G125" s="415"/>
      <x:c r="H125" s="415"/>
      <x:c r="I125" s="415"/>
      <x:c r="J125" s="415"/>
    </x:row>
    <x:row r="126" ht="24" customHeight="1">
      <x:c r="A126" s="415"/>
      <x:c r="B126" s="415"/>
      <x:c r="C126" s="415"/>
      <x:c r="D126" s="415"/>
      <x:c r="E126" s="415"/>
      <x:c r="F126" s="415"/>
      <x:c r="G126" s="415"/>
      <x:c r="H126" s="415"/>
      <x:c r="I126" s="415"/>
      <x:c r="J126" s="415"/>
    </x:row>
    <x:row r="127" ht="24" customHeight="1">
      <x:c r="A127" s="415"/>
      <x:c r="B127" s="415"/>
      <x:c r="C127" s="415"/>
      <x:c r="D127" s="415"/>
      <x:c r="E127" s="415"/>
      <x:c r="F127" s="415"/>
      <x:c r="G127" s="415"/>
      <x:c r="H127" s="415"/>
      <x:c r="I127" s="415"/>
      <x:c r="J127" s="415"/>
    </x:row>
  </x:sheetData>
  <x:mergeCells>
    <x:mergeCell ref="A125:J127"/>
  </x:mergeCells>
  <x:pageMargins left="0.7" right="0.7" top="0.75" bottom="0.75" header="0.3" footer="0.3"/>
</x:worksheet>
</file>